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95F\"/>
    </mc:Choice>
  </mc:AlternateContent>
  <xr:revisionPtr revIDLastSave="0" documentId="8_{7CD2626A-65F0-460D-950B-FD71A7C9DB9A}" xr6:coauthVersionLast="45" xr6:coauthVersionMax="45" xr10:uidLastSave="{00000000-0000-0000-0000-000000000000}"/>
  <bookViews>
    <workbookView xWindow="-120" yWindow="-120" windowWidth="15600" windowHeight="11760" xr2:uid="{00000000-000D-0000-FFFF-FFFF00000000}"/>
  </bookViews>
  <sheets>
    <sheet name="in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</calcChain>
</file>

<file path=xl/sharedStrings.xml><?xml version="1.0" encoding="utf-8"?>
<sst xmlns="http://schemas.openxmlformats.org/spreadsheetml/2006/main" count="3817" uniqueCount="1752">
  <si>
    <t>entity_id</t>
  </si>
  <si>
    <t>GENDER</t>
  </si>
  <si>
    <t>QUESTIONNAIRE_DATE</t>
  </si>
  <si>
    <t>BIRTHDATE</t>
  </si>
  <si>
    <t>STATUS</t>
  </si>
  <si>
    <t>mets_semana</t>
  </si>
  <si>
    <t>sedentarisme</t>
  </si>
  <si>
    <t>alcohol_gramos_semana</t>
  </si>
  <si>
    <t>alcohol_semana_cat</t>
  </si>
  <si>
    <t>alcohol_who</t>
  </si>
  <si>
    <t>alcohol_epic</t>
  </si>
  <si>
    <t>predimed_score</t>
  </si>
  <si>
    <t>predimed_cat</t>
  </si>
  <si>
    <t>predimed_high</t>
  </si>
  <si>
    <t>smoking_start_age</t>
  </si>
  <si>
    <t>smoking_packs</t>
  </si>
  <si>
    <t>smoking_habit</t>
  </si>
  <si>
    <t>smoking_time</t>
  </si>
  <si>
    <t>smoking_cesation_time</t>
  </si>
  <si>
    <t>smoking_packs_year</t>
  </si>
  <si>
    <t>smoking_fagerstrom_score</t>
  </si>
  <si>
    <t>smoking_intensity</t>
  </si>
  <si>
    <t>smoking_status</t>
  </si>
  <si>
    <t>FEMALE</t>
  </si>
  <si>
    <t>2014-11-11T18:30:15.000+01</t>
  </si>
  <si>
    <t>ALIVE</t>
  </si>
  <si>
    <t>63.53</t>
  </si>
  <si>
    <t>0.25</t>
  </si>
  <si>
    <t>11.5</t>
  </si>
  <si>
    <t>MALE</t>
  </si>
  <si>
    <t>2014-07-02T10:36:38.000+02</t>
  </si>
  <si>
    <t>124.74</t>
  </si>
  <si>
    <t>2014-09-08T17:18:21.000+02</t>
  </si>
  <si>
    <t>80.21</t>
  </si>
  <si>
    <t>2014-09-15T17:35:39.000+02</t>
  </si>
  <si>
    <t>193.83</t>
  </si>
  <si>
    <t>2014-09-17T17:56:01.000+02</t>
  </si>
  <si>
    <t>218.86</t>
  </si>
  <si>
    <t>0.75</t>
  </si>
  <si>
    <t>2014-09-17T18:45:04.000+02</t>
  </si>
  <si>
    <t>115.05</t>
  </si>
  <si>
    <t>2014-09-29T17:36:11.000+02</t>
  </si>
  <si>
    <t>121.15</t>
  </si>
  <si>
    <t>2014-10-01T17:50:53.000+02</t>
  </si>
  <si>
    <t>149.12</t>
  </si>
  <si>
    <t>0.3</t>
  </si>
  <si>
    <t>11.4</t>
  </si>
  <si>
    <t>2014-10-01T19:16:57.000+02</t>
  </si>
  <si>
    <t>175.85</t>
  </si>
  <si>
    <t>0.15</t>
  </si>
  <si>
    <t>4.95</t>
  </si>
  <si>
    <t>2014-10-22T17:19:30.000+02</t>
  </si>
  <si>
    <t>50.84</t>
  </si>
  <si>
    <t>1.5</t>
  </si>
  <si>
    <t>19.5</t>
  </si>
  <si>
    <t>2014-09-02T17:51:20.000+02</t>
  </si>
  <si>
    <t>142.21</t>
  </si>
  <si>
    <t>2014-10-16T17:58:33.000+02</t>
  </si>
  <si>
    <t>52.34</t>
  </si>
  <si>
    <t>2014-12-16T19:08:56.000+01</t>
  </si>
  <si>
    <t>21.84</t>
  </si>
  <si>
    <t>2014-09-15T09:46:24.000+02</t>
  </si>
  <si>
    <t>202.03</t>
  </si>
  <si>
    <t>2014-09-16T10:55:18.000+02</t>
  </si>
  <si>
    <t>94.7</t>
  </si>
  <si>
    <t>2014-10-07T19:03:09.000+02</t>
  </si>
  <si>
    <t>183.54</t>
  </si>
  <si>
    <t>2014-10-09T19:35:13.000+02</t>
  </si>
  <si>
    <t>87.22</t>
  </si>
  <si>
    <t>2014-10-20T20:22:21.000+02</t>
  </si>
  <si>
    <t>130.11</t>
  </si>
  <si>
    <t>0.85</t>
  </si>
  <si>
    <t>13.6</t>
  </si>
  <si>
    <t>2014-10-21T11:49:16.000+02</t>
  </si>
  <si>
    <t>173.15</t>
  </si>
  <si>
    <t>2014-10-21T18:31:10.000+02</t>
  </si>
  <si>
    <t>125.75</t>
  </si>
  <si>
    <t>1.6</t>
  </si>
  <si>
    <t>44.8</t>
  </si>
  <si>
    <t>2014-11-13T10:38:46.000+01</t>
  </si>
  <si>
    <t>25.14</t>
  </si>
  <si>
    <t>2014-11-25T16:38:27.000+01</t>
  </si>
  <si>
    <t>88.06</t>
  </si>
  <si>
    <t>2014-12-02T20:31:53.000+01</t>
  </si>
  <si>
    <t>97.49</t>
  </si>
  <si>
    <t>2014-12-04T16:07:51.000+01</t>
  </si>
  <si>
    <t>12.76</t>
  </si>
  <si>
    <t>2014-12-11T10:43:56.000+01</t>
  </si>
  <si>
    <t>27.19</t>
  </si>
  <si>
    <t>2014-12-15T16:20:28.000+01</t>
  </si>
  <si>
    <t>34.12</t>
  </si>
  <si>
    <t>2014-09-01T20:27:46.000+02</t>
  </si>
  <si>
    <t>67.74</t>
  </si>
  <si>
    <t>2014-09-02T11:12:46.000+02</t>
  </si>
  <si>
    <t>118.98</t>
  </si>
  <si>
    <t>2014-09-03T10:18:18.000+02</t>
  </si>
  <si>
    <t>31.14</t>
  </si>
  <si>
    <t>0.5</t>
  </si>
  <si>
    <t>2014-09-03T12:56:49.000+02</t>
  </si>
  <si>
    <t>52.36</t>
  </si>
  <si>
    <t>2014-09-03T20:26:08.000+02</t>
  </si>
  <si>
    <t>42.48</t>
  </si>
  <si>
    <t>2014-09-04T14:10:14.000+02</t>
  </si>
  <si>
    <t>32.12</t>
  </si>
  <si>
    <t>2014-09-04T19:42:02.000+02</t>
  </si>
  <si>
    <t>48.24</t>
  </si>
  <si>
    <t>11.1</t>
  </si>
  <si>
    <t>2014-09-16T09:22:07.000+02</t>
  </si>
  <si>
    <t>70.72</t>
  </si>
  <si>
    <t>0.7</t>
  </si>
  <si>
    <t>24.5</t>
  </si>
  <si>
    <t>2014-09-17T09:27:42.000+02</t>
  </si>
  <si>
    <t>89.98</t>
  </si>
  <si>
    <t>2014-09-17T19:46:20.000+02</t>
  </si>
  <si>
    <t>143.92</t>
  </si>
  <si>
    <t>2014-09-18T19:57:52.000+02</t>
  </si>
  <si>
    <t>2014-10-06T17:56:24.000+02</t>
  </si>
  <si>
    <t>73.2</t>
  </si>
  <si>
    <t>2014-11-28T17:50:15.000+01</t>
  </si>
  <si>
    <t>12.25</t>
  </si>
  <si>
    <t>0.1</t>
  </si>
  <si>
    <t>3.9</t>
  </si>
  <si>
    <t>2014-10-13T14:29:21.000+02</t>
  </si>
  <si>
    <t>112.04</t>
  </si>
  <si>
    <t>2014-10-15T12:11:06.000+02</t>
  </si>
  <si>
    <t>135.31</t>
  </si>
  <si>
    <t>21.75</t>
  </si>
  <si>
    <t>2014-10-16T09:37:39.000+02</t>
  </si>
  <si>
    <t>152.55</t>
  </si>
  <si>
    <t>2014-10-16T18:15:50.000+02</t>
  </si>
  <si>
    <t>68.59</t>
  </si>
  <si>
    <t>2014-10-21T18:19:53.000+02</t>
  </si>
  <si>
    <t>78.59</t>
  </si>
  <si>
    <t>2014-10-30T18:30:19.000+01</t>
  </si>
  <si>
    <t>24.12</t>
  </si>
  <si>
    <t>2014-11-04T18:23:59.000+01</t>
  </si>
  <si>
    <t>86.99</t>
  </si>
  <si>
    <t>2014-11-06T09:55:05.000+01</t>
  </si>
  <si>
    <t>93.39</t>
  </si>
  <si>
    <t>22.5</t>
  </si>
  <si>
    <t>2014-11-11T10:43:21.000+01</t>
  </si>
  <si>
    <t>145.84</t>
  </si>
  <si>
    <t>0.4</t>
  </si>
  <si>
    <t>12.4</t>
  </si>
  <si>
    <t>2014-11-21T09:08:12.000+01</t>
  </si>
  <si>
    <t>26.4</t>
  </si>
  <si>
    <t>2014-11-12T19:01:01.000+01</t>
  </si>
  <si>
    <t>182.41</t>
  </si>
  <si>
    <t>2014-11-13T14:54:47.000+01</t>
  </si>
  <si>
    <t>46.66</t>
  </si>
  <si>
    <t>2014-11-20T12:38:34.000+01</t>
  </si>
  <si>
    <t>79.5</t>
  </si>
  <si>
    <t>2014-12-11T09:19:09.000+01</t>
  </si>
  <si>
    <t>110.73</t>
  </si>
  <si>
    <t>2014-12-11T11:34:13.000+01</t>
  </si>
  <si>
    <t>114.64</t>
  </si>
  <si>
    <t>2.5</t>
  </si>
  <si>
    <t>2015-01-22T00:13:23.000+01</t>
  </si>
  <si>
    <t>83.69</t>
  </si>
  <si>
    <t>2014-12-15T18:32:08.000+01</t>
  </si>
  <si>
    <t>59.83</t>
  </si>
  <si>
    <t>2014-12-17T16:34:25.000+01</t>
  </si>
  <si>
    <t>157.2</t>
  </si>
  <si>
    <t>2014-10-27T19:13:10.000+01</t>
  </si>
  <si>
    <t>54.78</t>
  </si>
  <si>
    <t>2014-11-19T18:05:13.000+01</t>
  </si>
  <si>
    <t>121.7</t>
  </si>
  <si>
    <t>2014-12-17T17:38:56.000+01</t>
  </si>
  <si>
    <t>162.7</t>
  </si>
  <si>
    <t>34.5</t>
  </si>
  <si>
    <t>2014-12-17T18:42:26.000+01</t>
  </si>
  <si>
    <t>53.99</t>
  </si>
  <si>
    <t>2014-08-21T12:36:05.000+02</t>
  </si>
  <si>
    <t>96.6</t>
  </si>
  <si>
    <t>2014-08-21T12:22:32.000+02</t>
  </si>
  <si>
    <t>108.39</t>
  </si>
  <si>
    <t>2014-08-25T13:31:46.000+02</t>
  </si>
  <si>
    <t>121.78</t>
  </si>
  <si>
    <t>2014-08-27T12:13:55.000+02</t>
  </si>
  <si>
    <t>181.91</t>
  </si>
  <si>
    <t>7.5</t>
  </si>
  <si>
    <t>2014-08-27T12:34:12.000+02</t>
  </si>
  <si>
    <t>62.55</t>
  </si>
  <si>
    <t>2014-09-01T13:12:42.000+02</t>
  </si>
  <si>
    <t>137.97</t>
  </si>
  <si>
    <t>2014-09-01T19:53:31.000+02</t>
  </si>
  <si>
    <t>35.04</t>
  </si>
  <si>
    <t>2014-09-02T11:25:23.000+02</t>
  </si>
  <si>
    <t>198.3</t>
  </si>
  <si>
    <t>2014-09-02T18:02:12.000+02</t>
  </si>
  <si>
    <t>135.03</t>
  </si>
  <si>
    <t>2014-09-02T19:23:58.000+02</t>
  </si>
  <si>
    <t>86.43</t>
  </si>
  <si>
    <t>2014-09-03T11:12:56.000+02</t>
  </si>
  <si>
    <t>110.29</t>
  </si>
  <si>
    <t>2014-09-03T18:58:29.000+02</t>
  </si>
  <si>
    <t>91.54</t>
  </si>
  <si>
    <t>0.95</t>
  </si>
  <si>
    <t>2014-09-04T18:56:15.000+02</t>
  </si>
  <si>
    <t>89.86</t>
  </si>
  <si>
    <t>2014-09-15T17:11:53.000+02</t>
  </si>
  <si>
    <t>49.06</t>
  </si>
  <si>
    <t>5.75</t>
  </si>
  <si>
    <t>2014-09-15T18:20:38.000+02</t>
  </si>
  <si>
    <t>8.64</t>
  </si>
  <si>
    <t>2014-09-15T19:58:36.000+02</t>
  </si>
  <si>
    <t>137.69</t>
  </si>
  <si>
    <t>2014-09-16T10:48:38.000+02</t>
  </si>
  <si>
    <t>28.05</t>
  </si>
  <si>
    <t>2014-09-16T14:12:25.000+02</t>
  </si>
  <si>
    <t>23.44</t>
  </si>
  <si>
    <t>2014-09-17T18:24:08.000+02</t>
  </si>
  <si>
    <t>82.92</t>
  </si>
  <si>
    <t>2014-09-18T17:25:07.000+02</t>
  </si>
  <si>
    <t>86.31</t>
  </si>
  <si>
    <t>2014-09-18T19:36:25.000+02</t>
  </si>
  <si>
    <t>120.91</t>
  </si>
  <si>
    <t>0.9</t>
  </si>
  <si>
    <t>24.3</t>
  </si>
  <si>
    <t>2014-09-18T19:36:56.000+02</t>
  </si>
  <si>
    <t>128.52</t>
  </si>
  <si>
    <t>2014-09-24T19:30:34.000+02</t>
  </si>
  <si>
    <t>2014-09-29T11:02:31.000+02</t>
  </si>
  <si>
    <t>96.61</t>
  </si>
  <si>
    <t>2014-09-29T19:15:41.000+02</t>
  </si>
  <si>
    <t>85.17</t>
  </si>
  <si>
    <t>10.8</t>
  </si>
  <si>
    <t>2014-10-01T18:49:31.000+02</t>
  </si>
  <si>
    <t>77.09</t>
  </si>
  <si>
    <t>2014-10-13T18:11:52.000+02</t>
  </si>
  <si>
    <t>117.54</t>
  </si>
  <si>
    <t>2014-10-14T10:25:03.000+02</t>
  </si>
  <si>
    <t>50.69</t>
  </si>
  <si>
    <t>1.2</t>
  </si>
  <si>
    <t>58.8</t>
  </si>
  <si>
    <t>2014-10-15T11:39:27.000+02</t>
  </si>
  <si>
    <t>137.67</t>
  </si>
  <si>
    <t>2.1</t>
  </si>
  <si>
    <t>2014-10-16T19:34:41.000+02</t>
  </si>
  <si>
    <t>52.1</t>
  </si>
  <si>
    <t>2014-10-20T19:02:14.000+02</t>
  </si>
  <si>
    <t>70.8</t>
  </si>
  <si>
    <t>2014-10-21T13:14:03.000+02</t>
  </si>
  <si>
    <t>42.81</t>
  </si>
  <si>
    <t>2014-10-21T13:01:32.000+02</t>
  </si>
  <si>
    <t>70.75</t>
  </si>
  <si>
    <t>2014-10-22T18:56:55.000+02</t>
  </si>
  <si>
    <t>119.42</t>
  </si>
  <si>
    <t>2014-10-23T14:30:33.000+02</t>
  </si>
  <si>
    <t>184.84</t>
  </si>
  <si>
    <t>26.25</t>
  </si>
  <si>
    <t>2014-10-27T11:37:34.000+01</t>
  </si>
  <si>
    <t>31.16</t>
  </si>
  <si>
    <t>2014-10-28T18:29:18.000+01</t>
  </si>
  <si>
    <t>297.87</t>
  </si>
  <si>
    <t>2014-11-21T18:01:34.000+01</t>
  </si>
  <si>
    <t>77.14</t>
  </si>
  <si>
    <t>2014-11-04T17:34:33.000+01</t>
  </si>
  <si>
    <t>89.73</t>
  </si>
  <si>
    <t>2014-11-11T14:11:56.000+01</t>
  </si>
  <si>
    <t>133.2</t>
  </si>
  <si>
    <t>21.6</t>
  </si>
  <si>
    <t>2014-11-13T14:11:46.000+01</t>
  </si>
  <si>
    <t>255.96</t>
  </si>
  <si>
    <t>2015-01-23T11:07:33.000+01</t>
  </si>
  <si>
    <t>164.49</t>
  </si>
  <si>
    <t>2014-11-17T10:45:47.000+01</t>
  </si>
  <si>
    <t>123.16</t>
  </si>
  <si>
    <t>2014-11-17T11:51:29.000+01</t>
  </si>
  <si>
    <t>143.51</t>
  </si>
  <si>
    <t>12.9</t>
  </si>
  <si>
    <t>2014-11-17T17:45:49.000+01</t>
  </si>
  <si>
    <t>137.63</t>
  </si>
  <si>
    <t>0.2</t>
  </si>
  <si>
    <t>7.6</t>
  </si>
  <si>
    <t>2014-11-17T19:19:45.000+01</t>
  </si>
  <si>
    <t>90.81</t>
  </si>
  <si>
    <t>2014-11-19T11:09:25.000+01</t>
  </si>
  <si>
    <t>2.38</t>
  </si>
  <si>
    <t>15.75</t>
  </si>
  <si>
    <t>2014-11-19T12:49:16.000+01</t>
  </si>
  <si>
    <t>24.07</t>
  </si>
  <si>
    <t>2015-01-30T16:17:25.000+01</t>
  </si>
  <si>
    <t>60.22</t>
  </si>
  <si>
    <t>19.6</t>
  </si>
  <si>
    <t>2014-08-25T20:17:35.000+02</t>
  </si>
  <si>
    <t>53.52</t>
  </si>
  <si>
    <t>2014-09-01T20:44:19.000+02</t>
  </si>
  <si>
    <t>189.93</t>
  </si>
  <si>
    <t>55.5</t>
  </si>
  <si>
    <t>2014-09-18T11:13:24.000+02</t>
  </si>
  <si>
    <t>101.04</t>
  </si>
  <si>
    <t>2014-09-18T11:13:19.000+02</t>
  </si>
  <si>
    <t>189.77</t>
  </si>
  <si>
    <t>5.5</t>
  </si>
  <si>
    <t>2014-09-22T20:32:15.000+02</t>
  </si>
  <si>
    <t>94.72</t>
  </si>
  <si>
    <t>2014-09-25T10:16:10.000+02</t>
  </si>
  <si>
    <t>135.24</t>
  </si>
  <si>
    <t>4.25</t>
  </si>
  <si>
    <t>2014-09-29T19:25:21.000+02</t>
  </si>
  <si>
    <t>4.53</t>
  </si>
  <si>
    <t>2014-10-01T21:09:13.000+02</t>
  </si>
  <si>
    <t>70.56</t>
  </si>
  <si>
    <t>6.6</t>
  </si>
  <si>
    <t>2014-10-08T11:04:46.000+02</t>
  </si>
  <si>
    <t>304.69</t>
  </si>
  <si>
    <t>2014-10-14T17:45:06.000+02</t>
  </si>
  <si>
    <t>50.82</t>
  </si>
  <si>
    <t>2014-10-16T20:17:39.000+02</t>
  </si>
  <si>
    <t>148.4</t>
  </si>
  <si>
    <t>13.5</t>
  </si>
  <si>
    <t>2014-10-20T11:06:57.000+02</t>
  </si>
  <si>
    <t>42.23</t>
  </si>
  <si>
    <t>2014-10-20T21:11:02.000+02</t>
  </si>
  <si>
    <t>91.72</t>
  </si>
  <si>
    <t>2014-10-21T11:14:50.000+02</t>
  </si>
  <si>
    <t>82.54</t>
  </si>
  <si>
    <t>2014-10-21T15:42:45.000+02</t>
  </si>
  <si>
    <t>31.44</t>
  </si>
  <si>
    <t>2014-10-22T09:54:22.000+02</t>
  </si>
  <si>
    <t>140.21</t>
  </si>
  <si>
    <t>2014-10-23T18:08:29.000+02</t>
  </si>
  <si>
    <t>156.54</t>
  </si>
  <si>
    <t>10.4</t>
  </si>
  <si>
    <t>2014-10-28T11:31:23.000+01</t>
  </si>
  <si>
    <t>20.01</t>
  </si>
  <si>
    <t>2014-10-30T18:06:19.000+01</t>
  </si>
  <si>
    <t>71.02</t>
  </si>
  <si>
    <t>2.4</t>
  </si>
  <si>
    <t>2014-11-04T11:15:44.000+01</t>
  </si>
  <si>
    <t>156.6</t>
  </si>
  <si>
    <t>2014-11-11T17:56:01.000+01</t>
  </si>
  <si>
    <t>71.12</t>
  </si>
  <si>
    <t>2014-11-12T11:13:49.000+01</t>
  </si>
  <si>
    <t>134.38</t>
  </si>
  <si>
    <t>18.75</t>
  </si>
  <si>
    <t>2014-11-17T11:14:59.000+01</t>
  </si>
  <si>
    <t>4.49</t>
  </si>
  <si>
    <t>1.75</t>
  </si>
  <si>
    <t>33.25</t>
  </si>
  <si>
    <t>2014-11-17T20:37:37.000+01</t>
  </si>
  <si>
    <t>148.44</t>
  </si>
  <si>
    <t>2014-07-14T13:17:35.000+02</t>
  </si>
  <si>
    <t>26.15</t>
  </si>
  <si>
    <t>8.4</t>
  </si>
  <si>
    <t>2014-08-25T10:08:25.000+02</t>
  </si>
  <si>
    <t>137.17</t>
  </si>
  <si>
    <t>2014-08-25T14:05:49.000+02</t>
  </si>
  <si>
    <t>156.64</t>
  </si>
  <si>
    <t>2014-08-26T13:23:21.000+02</t>
  </si>
  <si>
    <t>36.72</t>
  </si>
  <si>
    <t>18.5</t>
  </si>
  <si>
    <t>2014-08-26T16:29:05.000+02</t>
  </si>
  <si>
    <t>73.39</t>
  </si>
  <si>
    <t>2014-08-27T15:41:10.000+02</t>
  </si>
  <si>
    <t>123.09</t>
  </si>
  <si>
    <t>2014-09-01T09:39:03.000+02</t>
  </si>
  <si>
    <t>108.98</t>
  </si>
  <si>
    <t>2014-09-26T16:47:32.000+02</t>
  </si>
  <si>
    <t>51.07</t>
  </si>
  <si>
    <t>2014-09-26T17:33:55.000+02</t>
  </si>
  <si>
    <t>73.78</t>
  </si>
  <si>
    <t>2014-09-18T10:38:03.000+02</t>
  </si>
  <si>
    <t>128.34</t>
  </si>
  <si>
    <t>43.2</t>
  </si>
  <si>
    <t>2014-09-18T11:23:29.000+02</t>
  </si>
  <si>
    <t>16.06</t>
  </si>
  <si>
    <t>0.6</t>
  </si>
  <si>
    <t>22.8</t>
  </si>
  <si>
    <t>2014-09-22T11:38:24.000+02</t>
  </si>
  <si>
    <t>28.98</t>
  </si>
  <si>
    <t>0.8</t>
  </si>
  <si>
    <t>2014-09-22T15:03:20.000+02</t>
  </si>
  <si>
    <t>23.75</t>
  </si>
  <si>
    <t>52.5</t>
  </si>
  <si>
    <t>2014-10-01T17:07:12.000+02</t>
  </si>
  <si>
    <t>147.24</t>
  </si>
  <si>
    <t>2014-10-15T14:45:11.000+02</t>
  </si>
  <si>
    <t>123.84</t>
  </si>
  <si>
    <t>4.8</t>
  </si>
  <si>
    <t>2014-10-15T18:13:09.000+02</t>
  </si>
  <si>
    <t>173.99</t>
  </si>
  <si>
    <t>2014-10-16T14:54:55.000+02</t>
  </si>
  <si>
    <t>68.42</t>
  </si>
  <si>
    <t>2014-10-20T16:10:11.000+02</t>
  </si>
  <si>
    <t>200.69</t>
  </si>
  <si>
    <t>2014-10-21T11:00:27.000+02</t>
  </si>
  <si>
    <t>116.96</t>
  </si>
  <si>
    <t>2014-10-21T15:22:33.000+02</t>
  </si>
  <si>
    <t>285.82</t>
  </si>
  <si>
    <t>8.5</t>
  </si>
  <si>
    <t>2014-11-03T11:59:28.000+01</t>
  </si>
  <si>
    <t>58.51</t>
  </si>
  <si>
    <t>15.6</t>
  </si>
  <si>
    <t>2014-10-28T10:45:54.000+01</t>
  </si>
  <si>
    <t>63.86</t>
  </si>
  <si>
    <t>2014-10-30T18:15:21.000+01</t>
  </si>
  <si>
    <t>48.68</t>
  </si>
  <si>
    <t>2014-11-13T16:22:29.000+01</t>
  </si>
  <si>
    <t>147.64</t>
  </si>
  <si>
    <t>25.5</t>
  </si>
  <si>
    <t>2014-11-18T11:57:46.000+01</t>
  </si>
  <si>
    <t>1.05</t>
  </si>
  <si>
    <t>34.65</t>
  </si>
  <si>
    <t>2014-11-19T10:23:33.000+01</t>
  </si>
  <si>
    <t>101.23</t>
  </si>
  <si>
    <t>1.25</t>
  </si>
  <si>
    <t>51.25</t>
  </si>
  <si>
    <t>2014-11-24T11:06:36.000+01</t>
  </si>
  <si>
    <t>16.84</t>
  </si>
  <si>
    <t>2014-11-26T10:51:45.000+01</t>
  </si>
  <si>
    <t>113.65</t>
  </si>
  <si>
    <t>2014-11-27T17:12:23.000+01</t>
  </si>
  <si>
    <t>164.36</t>
  </si>
  <si>
    <t>2014-12-01T15:29:49.000+01</t>
  </si>
  <si>
    <t>95.6</t>
  </si>
  <si>
    <t>2014-12-02T10:41:29.000+01</t>
  </si>
  <si>
    <t>2015-01-09T17:16:55.000+01</t>
  </si>
  <si>
    <t>190.59</t>
  </si>
  <si>
    <t>2014-12-04T16:31:34.000+01</t>
  </si>
  <si>
    <t>73.06</t>
  </si>
  <si>
    <t>2014-10-23T14:40:06.000+02</t>
  </si>
  <si>
    <t>87.79</t>
  </si>
  <si>
    <t>2014-10-28T15:03:36.000+01</t>
  </si>
  <si>
    <t>110.66</t>
  </si>
  <si>
    <t>2014-09-25T16:15:16.000+02</t>
  </si>
  <si>
    <t>60.21</t>
  </si>
  <si>
    <t>2014-10-09T14:38:04.000+02</t>
  </si>
  <si>
    <t>101.86</t>
  </si>
  <si>
    <t>2014-12-16T13:22:46.000+01</t>
  </si>
  <si>
    <t>82.06</t>
  </si>
  <si>
    <t>2014-09-02T13:37:57.000+02</t>
  </si>
  <si>
    <t>285.29</t>
  </si>
  <si>
    <t>2014-11-12T13:45:40.000+01</t>
  </si>
  <si>
    <t>134.49</t>
  </si>
  <si>
    <t>2014-11-12T18:52:13.000+01</t>
  </si>
  <si>
    <t>2014-11-13T16:07:32.000+01</t>
  </si>
  <si>
    <t>54.96</t>
  </si>
  <si>
    <t>2014-11-17T13:51:22.000+01</t>
  </si>
  <si>
    <t>19.47</t>
  </si>
  <si>
    <t>2014-11-18T13:16:32.000+01</t>
  </si>
  <si>
    <t>146.01</t>
  </si>
  <si>
    <t>2014-11-18T19:48:06.000+01</t>
  </si>
  <si>
    <t>75.47</t>
  </si>
  <si>
    <t>2015-01-19T11:34:20.000+01</t>
  </si>
  <si>
    <t>85.96</t>
  </si>
  <si>
    <t>2014-11-19T19:36:33.000+01</t>
  </si>
  <si>
    <t>38.39</t>
  </si>
  <si>
    <t>2014-11-24T16:00:08.000+01</t>
  </si>
  <si>
    <t>86.29</t>
  </si>
  <si>
    <t>2014-11-25T12:15:20.000+01</t>
  </si>
  <si>
    <t>10.51</t>
  </si>
  <si>
    <t>1.7</t>
  </si>
  <si>
    <t>2014-10-30T19:39:54.000+01</t>
  </si>
  <si>
    <t>139.98</t>
  </si>
  <si>
    <t>14.5</t>
  </si>
  <si>
    <t>2014-11-04T11:33:36.000+01</t>
  </si>
  <si>
    <t>2014-11-11T10:16:37.000+01</t>
  </si>
  <si>
    <t>9.46</t>
  </si>
  <si>
    <t>2014-09-04T18:28:09.000+02</t>
  </si>
  <si>
    <t>103.49</t>
  </si>
  <si>
    <t>2014-09-08T10:28:14.000+02</t>
  </si>
  <si>
    <t>180.94</t>
  </si>
  <si>
    <t>2014-09-08T15:42:10.000+02</t>
  </si>
  <si>
    <t>142.09</t>
  </si>
  <si>
    <t>2014-09-09T10:45:05.000+02</t>
  </si>
  <si>
    <t>275.04</t>
  </si>
  <si>
    <t>17.5</t>
  </si>
  <si>
    <t>2014-09-09T13:03:42.000+02</t>
  </si>
  <si>
    <t>72.82</t>
  </si>
  <si>
    <t>2014-09-15T10:13:06.000+02</t>
  </si>
  <si>
    <t>194.88</t>
  </si>
  <si>
    <t>2014-09-18T10:29:16.000+02</t>
  </si>
  <si>
    <t>49.2</t>
  </si>
  <si>
    <t>2014-09-18T13:43:05.000+02</t>
  </si>
  <si>
    <t>44.09</t>
  </si>
  <si>
    <t>2014-10-03T10:02:56.000+02</t>
  </si>
  <si>
    <t>24.32</t>
  </si>
  <si>
    <t>2014-09-22T17:26:13.000+02</t>
  </si>
  <si>
    <t>111.29</t>
  </si>
  <si>
    <t>2014-09-25T20:17:37.000+02</t>
  </si>
  <si>
    <t>84.79</t>
  </si>
  <si>
    <t>2014-10-03T17:08:19.000+02</t>
  </si>
  <si>
    <t>127.82</t>
  </si>
  <si>
    <t>2014-10-07T14:24:51.000+02</t>
  </si>
  <si>
    <t>98.91</t>
  </si>
  <si>
    <t>42.5</t>
  </si>
  <si>
    <t>2014-10-07T18:48:25.000+02</t>
  </si>
  <si>
    <t>204.8</t>
  </si>
  <si>
    <t>2014-10-08T16:31:32.000+02</t>
  </si>
  <si>
    <t>229.32</t>
  </si>
  <si>
    <t>2014-10-13T11:06:22.000+02</t>
  </si>
  <si>
    <t>131.99</t>
  </si>
  <si>
    <t>0.05</t>
  </si>
  <si>
    <t>2014-10-14T16:47:10.000+02</t>
  </si>
  <si>
    <t>28.78</t>
  </si>
  <si>
    <t>2014-11-28T09:20:04.000+01</t>
  </si>
  <si>
    <t>2014-10-15T19:09:48.000+02</t>
  </si>
  <si>
    <t>172.21</t>
  </si>
  <si>
    <t>2014-10-16T20:46:46.000+02</t>
  </si>
  <si>
    <t>147.16</t>
  </si>
  <si>
    <t>2014-10-20T10:39:11.000+02</t>
  </si>
  <si>
    <t>126.54</t>
  </si>
  <si>
    <t>6.75</t>
  </si>
  <si>
    <t>2014-10-20T17:28:41.000+02</t>
  </si>
  <si>
    <t>145.86</t>
  </si>
  <si>
    <t>2014-10-21T16:00:48.000+02</t>
  </si>
  <si>
    <t>203.12</t>
  </si>
  <si>
    <t>2014-10-22T15:10:34.000+02</t>
  </si>
  <si>
    <t>205.04</t>
  </si>
  <si>
    <t>2014-10-22T19:52:27.000+02</t>
  </si>
  <si>
    <t>71.71</t>
  </si>
  <si>
    <t>2014-10-22T19:50:31.000+02</t>
  </si>
  <si>
    <t>109.83</t>
  </si>
  <si>
    <t>2014-10-23T13:47:14.000+02</t>
  </si>
  <si>
    <t>17.69</t>
  </si>
  <si>
    <t>2014-10-23T15:08:11.000+02</t>
  </si>
  <si>
    <t>146.72</t>
  </si>
  <si>
    <t>35.1</t>
  </si>
  <si>
    <t>2014-10-27T17:37:49.000+01</t>
  </si>
  <si>
    <t>141.77</t>
  </si>
  <si>
    <t>2014-10-28T10:53:33.000+01</t>
  </si>
  <si>
    <t>125.99</t>
  </si>
  <si>
    <t>2014-10-28T18:58:22.000+01</t>
  </si>
  <si>
    <t>78.55</t>
  </si>
  <si>
    <t>2014-12-17T16:29:41.000+01</t>
  </si>
  <si>
    <t>84.42</t>
  </si>
  <si>
    <t>2014-11-11T14:15:57.000+01</t>
  </si>
  <si>
    <t>16.67</t>
  </si>
  <si>
    <t>2014-11-11T16:53:47.000+01</t>
  </si>
  <si>
    <t>165.09</t>
  </si>
  <si>
    <t>2014-11-20T11:53:51.000+01</t>
  </si>
  <si>
    <t>141.64</t>
  </si>
  <si>
    <t>2014-11-25T13:35:18.000+01</t>
  </si>
  <si>
    <t>134.12</t>
  </si>
  <si>
    <t>2014-11-25T15:30:26.000+01</t>
  </si>
  <si>
    <t>98.34</t>
  </si>
  <si>
    <t>2014-11-26T13:02:06.000+01</t>
  </si>
  <si>
    <t>14.83</t>
  </si>
  <si>
    <t>2014-12-23T15:35:48.000+01</t>
  </si>
  <si>
    <t>2015-01-09T17:23:52.000+01</t>
  </si>
  <si>
    <t>102.55</t>
  </si>
  <si>
    <t>2014-11-26T21:26:07.000+01</t>
  </si>
  <si>
    <t>125.12</t>
  </si>
  <si>
    <t>2014-11-27T10:53:25.000+01</t>
  </si>
  <si>
    <t>135.73</t>
  </si>
  <si>
    <t>2014-12-11T16:33:17.000+01</t>
  </si>
  <si>
    <t>36.01</t>
  </si>
  <si>
    <t>7.2</t>
  </si>
  <si>
    <t>2014-11-27T11:22:02.000+01</t>
  </si>
  <si>
    <t>108.85</t>
  </si>
  <si>
    <t>2015-02-06T15:44:34.000+01</t>
  </si>
  <si>
    <t>2014-12-04T14:17:55.000+01</t>
  </si>
  <si>
    <t>95.51</t>
  </si>
  <si>
    <t>2015-02-06T13:27:12.000+01</t>
  </si>
  <si>
    <t>27.83</t>
  </si>
  <si>
    <t>2015-02-06T15:56:21.000+01</t>
  </si>
  <si>
    <t>4.3</t>
  </si>
  <si>
    <t>2014-11-27T14:24:25.000+01</t>
  </si>
  <si>
    <t>181.01</t>
  </si>
  <si>
    <t>2015-01-30T16:13:28.000+01</t>
  </si>
  <si>
    <t>103.94</t>
  </si>
  <si>
    <t>2015-01-21T08:51:53.000+01</t>
  </si>
  <si>
    <t>115.14</t>
  </si>
  <si>
    <t>2014-12-02T19:27:36.000+01</t>
  </si>
  <si>
    <t>138.73</t>
  </si>
  <si>
    <t>2014-12-04T11:33:16.000+01</t>
  </si>
  <si>
    <t>68.7</t>
  </si>
  <si>
    <t>2014-12-09T18:47:22.000+01</t>
  </si>
  <si>
    <t>98.21</t>
  </si>
  <si>
    <t>2014-12-11T15:15:36.000+01</t>
  </si>
  <si>
    <t>73.83</t>
  </si>
  <si>
    <t>2014-12-11T19:28:09.000+01</t>
  </si>
  <si>
    <t>92.28</t>
  </si>
  <si>
    <t>2014-12-15T11:07:40.000+01</t>
  </si>
  <si>
    <t>37.9</t>
  </si>
  <si>
    <t>35.15</t>
  </si>
  <si>
    <t>2014-12-15T20:00:59.000+01</t>
  </si>
  <si>
    <t>93.82</t>
  </si>
  <si>
    <t>2014-12-16T09:32:23.000+01</t>
  </si>
  <si>
    <t>113.21</t>
  </si>
  <si>
    <t>2014-12-16T11:43:24.000+01</t>
  </si>
  <si>
    <t>82.35</t>
  </si>
  <si>
    <t>2014-12-16T19:29:13.000+01</t>
  </si>
  <si>
    <t>15.54</t>
  </si>
  <si>
    <t>2014-12-03T14:45:26.000+01</t>
  </si>
  <si>
    <t>26.74</t>
  </si>
  <si>
    <t>6.5</t>
  </si>
  <si>
    <t>2014-12-09T18:06:26.000+01</t>
  </si>
  <si>
    <t>129.27</t>
  </si>
  <si>
    <t>2014-12-09T20:40:11.000+01</t>
  </si>
  <si>
    <t>13.17</t>
  </si>
  <si>
    <t>2014-12-15T12:37:23.000+01</t>
  </si>
  <si>
    <t>206.99</t>
  </si>
  <si>
    <t>20.4</t>
  </si>
  <si>
    <t>2014-12-16T17:52:25.000+01</t>
  </si>
  <si>
    <t>109.91</t>
  </si>
  <si>
    <t>24.8</t>
  </si>
  <si>
    <t>2014-12-16T20:53:12.000+01</t>
  </si>
  <si>
    <t>68.09</t>
  </si>
  <si>
    <t>2015-01-13T17:01:17.000+01</t>
  </si>
  <si>
    <t>51.16</t>
  </si>
  <si>
    <t>2015-01-27T17:30:37.000+01</t>
  </si>
  <si>
    <t>144.23</t>
  </si>
  <si>
    <t>2015-02-11T11:32:31.000+01</t>
  </si>
  <si>
    <t>2015-02-17T19:07:48.000+01</t>
  </si>
  <si>
    <t>63.3</t>
  </si>
  <si>
    <t>2015-02-17T20:23:38.000+01</t>
  </si>
  <si>
    <t>235.54</t>
  </si>
  <si>
    <t>2015-02-24T20:41:31.000+01</t>
  </si>
  <si>
    <t>89.92</t>
  </si>
  <si>
    <t>2015-02-25T20:25:44.000+01</t>
  </si>
  <si>
    <t>99.18</t>
  </si>
  <si>
    <t>2015-04-27T12:26:45.000+02</t>
  </si>
  <si>
    <t>42.97</t>
  </si>
  <si>
    <t>2015-04-27T19:52:14.000+02</t>
  </si>
  <si>
    <t>47.88</t>
  </si>
  <si>
    <t>2015-05-05T19:20:18.000+02</t>
  </si>
  <si>
    <t>125.79</t>
  </si>
  <si>
    <t>2015-05-05T20:58:15.000+02</t>
  </si>
  <si>
    <t>212.58</t>
  </si>
  <si>
    <t>29.25</t>
  </si>
  <si>
    <t>2015-05-18T20:51:11.000+02</t>
  </si>
  <si>
    <t>2015-05-25T12:41:07.000+02</t>
  </si>
  <si>
    <t>30.93</t>
  </si>
  <si>
    <t>2015-05-27T12:25:40.000+02</t>
  </si>
  <si>
    <t>152.49</t>
  </si>
  <si>
    <t>2015-05-27T20:20:32.000+02</t>
  </si>
  <si>
    <t>75.54</t>
  </si>
  <si>
    <t>0.35</t>
  </si>
  <si>
    <t>4.55</t>
  </si>
  <si>
    <t>2015-06-03T21:01:18.000+02</t>
  </si>
  <si>
    <t>89.12</t>
  </si>
  <si>
    <t>0.45</t>
  </si>
  <si>
    <t>13.95</t>
  </si>
  <si>
    <t>2015-06-04T13:17:56.000+02</t>
  </si>
  <si>
    <t>147.58</t>
  </si>
  <si>
    <t>2015-06-09T18:22:33.000+02</t>
  </si>
  <si>
    <t>112.93</t>
  </si>
  <si>
    <t>2015-07-02T18:13:03.000+02</t>
  </si>
  <si>
    <t>133.1</t>
  </si>
  <si>
    <t>2015-07-09T18:25:40.000+02</t>
  </si>
  <si>
    <t>DEAD</t>
  </si>
  <si>
    <t>7.42</t>
  </si>
  <si>
    <t>2015-07-13T18:52:11.000+02</t>
  </si>
  <si>
    <t>96.39</t>
  </si>
  <si>
    <t>2015-07-20T17:53:44.000+02</t>
  </si>
  <si>
    <t>146.55</t>
  </si>
  <si>
    <t>2015-01-13T18:41:06.000+01</t>
  </si>
  <si>
    <t>124.61</t>
  </si>
  <si>
    <t>29.7</t>
  </si>
  <si>
    <t>2015-01-15T16:19:31.000+01</t>
  </si>
  <si>
    <t>142.7</t>
  </si>
  <si>
    <t>2015-04-27T09:57:59.000+02</t>
  </si>
  <si>
    <t>24.73</t>
  </si>
  <si>
    <t>2015-05-04T17:52:53.000+02</t>
  </si>
  <si>
    <t>124.63</t>
  </si>
  <si>
    <t>2015-05-07T14:20:59.000+02</t>
  </si>
  <si>
    <t>160.03</t>
  </si>
  <si>
    <t>2015-06-04T19:20:55.000+02</t>
  </si>
  <si>
    <t>80.92</t>
  </si>
  <si>
    <t>11.7</t>
  </si>
  <si>
    <t>2015-02-11T19:01:18.000+01</t>
  </si>
  <si>
    <t>143.37</t>
  </si>
  <si>
    <t>2015-02-12T10:42:18.000+01</t>
  </si>
  <si>
    <t>40.24</t>
  </si>
  <si>
    <t>2015-02-17T11:00:15.000+01</t>
  </si>
  <si>
    <t>75.07</t>
  </si>
  <si>
    <t>2015-01-14T20:12:02.000+01</t>
  </si>
  <si>
    <t>99.6</t>
  </si>
  <si>
    <t>2015-02-18T19:44:08.000+01</t>
  </si>
  <si>
    <t>51.52</t>
  </si>
  <si>
    <t>2015-03-02T18:01:37.000+01</t>
  </si>
  <si>
    <t>25.2</t>
  </si>
  <si>
    <t>2015-03-02T19:14:17.000+01</t>
  </si>
  <si>
    <t>145.65</t>
  </si>
  <si>
    <t>2015-04-27T17:31:18.000+02</t>
  </si>
  <si>
    <t>107.04</t>
  </si>
  <si>
    <t>2015-05-04T18:00:02.000+02</t>
  </si>
  <si>
    <t>100.69</t>
  </si>
  <si>
    <t>2015-05-27T20:02:54.000+02</t>
  </si>
  <si>
    <t>163.95</t>
  </si>
  <si>
    <t>2015-06-03T19:28:21.000+02</t>
  </si>
  <si>
    <t>120.24</t>
  </si>
  <si>
    <t>2015-06-08T17:22:30.000+02</t>
  </si>
  <si>
    <t>160.51</t>
  </si>
  <si>
    <t>2015-06-08T19:45:54.000+02</t>
  </si>
  <si>
    <t>110.17</t>
  </si>
  <si>
    <t>2015-07-20T17:45:06.000+02</t>
  </si>
  <si>
    <t>2015-07-20T19:31:35.000+02</t>
  </si>
  <si>
    <t>2015-01-27T18:57:45.000+01</t>
  </si>
  <si>
    <t>46.2</t>
  </si>
  <si>
    <t>2015-01-27T20:09:33.000+01</t>
  </si>
  <si>
    <t>76.5</t>
  </si>
  <si>
    <t>2016-03-01T16:24:45.000+01</t>
  </si>
  <si>
    <t>153.9</t>
  </si>
  <si>
    <t>2015-03-05T19:36:31.000+01</t>
  </si>
  <si>
    <t>94.23</t>
  </si>
  <si>
    <t>14.4</t>
  </si>
  <si>
    <t>2015-05-05T19:53:05.000+02</t>
  </si>
  <si>
    <t>62.14</t>
  </si>
  <si>
    <t>2015-05-07T19:44:21.000+02</t>
  </si>
  <si>
    <t>152.4</t>
  </si>
  <si>
    <t>2015-05-28T19:56:48.000+02</t>
  </si>
  <si>
    <t>160.64</t>
  </si>
  <si>
    <t>2015-06-02T17:19:25.000+02</t>
  </si>
  <si>
    <t>6.57</t>
  </si>
  <si>
    <t>2015-06-02T19:00:42.000+02</t>
  </si>
  <si>
    <t>139.85</t>
  </si>
  <si>
    <t>2015-06-09T17:38:34.000+02</t>
  </si>
  <si>
    <t>173.75</t>
  </si>
  <si>
    <t>2015-06-17T19:57:15.000+02</t>
  </si>
  <si>
    <t>93.34</t>
  </si>
  <si>
    <t>2015-07-13T16:54:57.000+02</t>
  </si>
  <si>
    <t>222.03</t>
  </si>
  <si>
    <t>2015-07-13T19:44:45.000+02</t>
  </si>
  <si>
    <t>154.3</t>
  </si>
  <si>
    <t>2015-08-04T11:19:29.000+02</t>
  </si>
  <si>
    <t>121.26</t>
  </si>
  <si>
    <t>2015-09-22T17:35:07.000+02</t>
  </si>
  <si>
    <t>83.51</t>
  </si>
  <si>
    <t>2015-09-22T18:28:26.000+02</t>
  </si>
  <si>
    <t>133.66</t>
  </si>
  <si>
    <t>27.75</t>
  </si>
  <si>
    <t>2015-09-07T17:22:14.000+02</t>
  </si>
  <si>
    <t>101.32</t>
  </si>
  <si>
    <t>2015-10-05T17:48:43.000+02</t>
  </si>
  <si>
    <t>341.24</t>
  </si>
  <si>
    <t>2015-03-13T17:02:14.000+01</t>
  </si>
  <si>
    <t>126.34</t>
  </si>
  <si>
    <t>2015-02-24T10:08:05.000+01</t>
  </si>
  <si>
    <t>50.09</t>
  </si>
  <si>
    <t>5.4</t>
  </si>
  <si>
    <t>2015-02-24T14:12:27.000+01</t>
  </si>
  <si>
    <t>124.49</t>
  </si>
  <si>
    <t>16.2</t>
  </si>
  <si>
    <t>2015-03-09T11:15:46.000+01</t>
  </si>
  <si>
    <t>46.89</t>
  </si>
  <si>
    <t>2015-05-05T14:17:20.000+02</t>
  </si>
  <si>
    <t>27.84</t>
  </si>
  <si>
    <t>67.5</t>
  </si>
  <si>
    <t>2015-05-11T16:55:05.000+02</t>
  </si>
  <si>
    <t>92.49</t>
  </si>
  <si>
    <t>2015-05-13T11:57:06.000+02</t>
  </si>
  <si>
    <t>229.84</t>
  </si>
  <si>
    <t>2015-06-23T12:12:51.000+02</t>
  </si>
  <si>
    <t>75.97</t>
  </si>
  <si>
    <t>2015-06-02T15:31:26.000+02</t>
  </si>
  <si>
    <t>118.3</t>
  </si>
  <si>
    <t>2015-06-08T10:42:03.000+02</t>
  </si>
  <si>
    <t>218.23</t>
  </si>
  <si>
    <t>2015-06-09T10:16:15.000+02</t>
  </si>
  <si>
    <t>142.99</t>
  </si>
  <si>
    <t>2015-06-09T10:42:26.000+02</t>
  </si>
  <si>
    <t>31.79</t>
  </si>
  <si>
    <t>2015-06-09T15:56:48.000+02</t>
  </si>
  <si>
    <t>76.04</t>
  </si>
  <si>
    <t>2015-06-10T14:39:45.000+02</t>
  </si>
  <si>
    <t>159.28</t>
  </si>
  <si>
    <t>2015-07-01T10:01:55.000+02</t>
  </si>
  <si>
    <t>91.33</t>
  </si>
  <si>
    <t>2015-07-22T15:47:46.000+02</t>
  </si>
  <si>
    <t>87.19</t>
  </si>
  <si>
    <t>2015-01-28T18:01:30.000+01</t>
  </si>
  <si>
    <t>74.3</t>
  </si>
  <si>
    <t>2015-03-13T14:31:26.000+01</t>
  </si>
  <si>
    <t>34.23</t>
  </si>
  <si>
    <t>23.25</t>
  </si>
  <si>
    <t>2015-02-24T15:43:17.000+01</t>
  </si>
  <si>
    <t>100.22</t>
  </si>
  <si>
    <t>2015-03-02T15:03:19.000+01</t>
  </si>
  <si>
    <t>2015-05-11T16:45:25.000+02</t>
  </si>
  <si>
    <t>193.14</t>
  </si>
  <si>
    <t>2015-05-12T14:34:15.000+02</t>
  </si>
  <si>
    <t>105.46</t>
  </si>
  <si>
    <t>2015-06-03T14:12:23.000+02</t>
  </si>
  <si>
    <t>5.35</t>
  </si>
  <si>
    <t>2015-04-27T16:23:19.000+02</t>
  </si>
  <si>
    <t>2015-07-03T13:37:47.000+02</t>
  </si>
  <si>
    <t>40.7</t>
  </si>
  <si>
    <t>2015-02-09T19:19:17.000+01</t>
  </si>
  <si>
    <t>172.84</t>
  </si>
  <si>
    <t>77.5</t>
  </si>
  <si>
    <t>2015-02-11T12:14:33.000+01</t>
  </si>
  <si>
    <t>16.18</t>
  </si>
  <si>
    <t>2015-02-12T19:36:51.000+01</t>
  </si>
  <si>
    <t>80.94</t>
  </si>
  <si>
    <t>2015-02-16T11:31:31.000+01</t>
  </si>
  <si>
    <t>99.73</t>
  </si>
  <si>
    <t>2015-02-16T18:37:27.000+01</t>
  </si>
  <si>
    <t>133.22</t>
  </si>
  <si>
    <t>2015-02-17T11:41:30.000+01</t>
  </si>
  <si>
    <t>182.93</t>
  </si>
  <si>
    <t>2015-02-20T08:13:36.000+01</t>
  </si>
  <si>
    <t>13.2</t>
  </si>
  <si>
    <t>2015-02-18T14:38:52.000+01</t>
  </si>
  <si>
    <t>132.02</t>
  </si>
  <si>
    <t>2015-02-19T17:10:53.000+01</t>
  </si>
  <si>
    <t>145.82</t>
  </si>
  <si>
    <t>19.2</t>
  </si>
  <si>
    <t>2015-02-19T17:26:10.000+01</t>
  </si>
  <si>
    <t>202.42</t>
  </si>
  <si>
    <t>11.25</t>
  </si>
  <si>
    <t>2015-02-23T18:21:22.000+01</t>
  </si>
  <si>
    <t>188.04</t>
  </si>
  <si>
    <t>2015-02-23T18:36:58.000+01</t>
  </si>
  <si>
    <t>103.06</t>
  </si>
  <si>
    <t>2015-03-13T16:51:00.000+01</t>
  </si>
  <si>
    <t>8.2</t>
  </si>
  <si>
    <t>2015-02-24T17:29:06.000+01</t>
  </si>
  <si>
    <t>71.43</t>
  </si>
  <si>
    <t>12.6</t>
  </si>
  <si>
    <t>2015-02-25T14:51:26.000+01</t>
  </si>
  <si>
    <t>196.91</t>
  </si>
  <si>
    <t>2015-03-13T12:28:37.000+01</t>
  </si>
  <si>
    <t>215.14</t>
  </si>
  <si>
    <t>2015-02-26T10:44:51.000+01</t>
  </si>
  <si>
    <t>2015-02-26T14:03:11.000+01</t>
  </si>
  <si>
    <t>22.66</t>
  </si>
  <si>
    <t>2015-02-26T14:02:38.000+01</t>
  </si>
  <si>
    <t>78.69</t>
  </si>
  <si>
    <t>2015-03-02T15:24:42.000+01</t>
  </si>
  <si>
    <t>189.16</t>
  </si>
  <si>
    <t>2015-03-05T13:19:50.000+01</t>
  </si>
  <si>
    <t>71.1</t>
  </si>
  <si>
    <t>2015-01-26T15:02:09.000+01</t>
  </si>
  <si>
    <t>128.2</t>
  </si>
  <si>
    <t>2015-01-26T19:03:59.000+01</t>
  </si>
  <si>
    <t>74.27</t>
  </si>
  <si>
    <t>2015-01-27T19:58:17.000+01</t>
  </si>
  <si>
    <t>90.41</t>
  </si>
  <si>
    <t>2015-01-29T09:56:50.000+01</t>
  </si>
  <si>
    <t>187.27</t>
  </si>
  <si>
    <t>2015-04-13T17:41:12.000+02</t>
  </si>
  <si>
    <t>147.72</t>
  </si>
  <si>
    <t>0.65</t>
  </si>
  <si>
    <t>24.05</t>
  </si>
  <si>
    <t>2015-04-27T11:15:03.000+02</t>
  </si>
  <si>
    <t>66.1</t>
  </si>
  <si>
    <t>2015-05-04T11:36:46.000+02</t>
  </si>
  <si>
    <t>119.53</t>
  </si>
  <si>
    <t>2015-05-04T17:13:40.000+02</t>
  </si>
  <si>
    <t>106.19</t>
  </si>
  <si>
    <t>2015-05-04T18:40:52.000+02</t>
  </si>
  <si>
    <t>78.9</t>
  </si>
  <si>
    <t>2015-05-04T19:56:28.000+02</t>
  </si>
  <si>
    <t>71.08</t>
  </si>
  <si>
    <t>2015-05-05T16:55:07.000+02</t>
  </si>
  <si>
    <t>153.07</t>
  </si>
  <si>
    <t>2015-05-05T17:29:32.000+02</t>
  </si>
  <si>
    <t>118.52</t>
  </si>
  <si>
    <t>2015-05-08T11:27:30.000+02</t>
  </si>
  <si>
    <t>124.36</t>
  </si>
  <si>
    <t>2015-05-07T20:00:21.000+02</t>
  </si>
  <si>
    <t>114.58</t>
  </si>
  <si>
    <t>2015-05-11T20:04:01.000+02</t>
  </si>
  <si>
    <t>92.71</t>
  </si>
  <si>
    <t>2015-05-12T17:48:19.000+02</t>
  </si>
  <si>
    <t>202.86</t>
  </si>
  <si>
    <t>2015-05-13T16:02:47.000+02</t>
  </si>
  <si>
    <t>135.2</t>
  </si>
  <si>
    <t>2015-05-13T19:52:45.000+02</t>
  </si>
  <si>
    <t>34.74</t>
  </si>
  <si>
    <t>4.5</t>
  </si>
  <si>
    <t>2015-05-18T15:40:56.000+02</t>
  </si>
  <si>
    <t>182.14</t>
  </si>
  <si>
    <t>2015-05-27T15:31:21.000+02</t>
  </si>
  <si>
    <t>266.18</t>
  </si>
  <si>
    <t>9.6</t>
  </si>
  <si>
    <t>2015-06-02T20:29:35.000+02</t>
  </si>
  <si>
    <t>88.73</t>
  </si>
  <si>
    <t>2015-06-03T09:55:02.000+02</t>
  </si>
  <si>
    <t>153.5</t>
  </si>
  <si>
    <t>2015-06-10T14:16:22.000+02</t>
  </si>
  <si>
    <t>26.14</t>
  </si>
  <si>
    <t>1.9</t>
  </si>
  <si>
    <t>66.5</t>
  </si>
  <si>
    <t>2015-06-10T18:59:53.000+02</t>
  </si>
  <si>
    <t>0.82</t>
  </si>
  <si>
    <t>2015-02-24T14:11:43.000+01</t>
  </si>
  <si>
    <t>231.6</t>
  </si>
  <si>
    <t>3.5</t>
  </si>
  <si>
    <t>2015-03-18T11:34:07.000+01</t>
  </si>
  <si>
    <t>114.15</t>
  </si>
  <si>
    <t>5.6</t>
  </si>
  <si>
    <t>2015-05-29T08:30:14.000+02</t>
  </si>
  <si>
    <t>2015-04-27T10:16:35.000+02</t>
  </si>
  <si>
    <t>296.62</t>
  </si>
  <si>
    <t>2015-04-28T14:32:00.000+02</t>
  </si>
  <si>
    <t>111.14</t>
  </si>
  <si>
    <t>2015-05-05T09:18:21.000+02</t>
  </si>
  <si>
    <t>209.92</t>
  </si>
  <si>
    <t>21.25</t>
  </si>
  <si>
    <t>2015-05-14T12:59:48.000+02</t>
  </si>
  <si>
    <t>157.98</t>
  </si>
  <si>
    <t>2015-09-29T18:48:58.000+02</t>
  </si>
  <si>
    <t>71.25</t>
  </si>
  <si>
    <t>2015-10-22T19:37:16.000+02</t>
  </si>
  <si>
    <t>92.24</t>
  </si>
  <si>
    <t>2015-01-27T17:03:22.000+01</t>
  </si>
  <si>
    <t>160.42</t>
  </si>
  <si>
    <t>2015-01-13T11:30:19.000+01</t>
  </si>
  <si>
    <t>163.45</t>
  </si>
  <si>
    <t>2.2</t>
  </si>
  <si>
    <t>2015-01-13T12:11:07.000+01</t>
  </si>
  <si>
    <t>128.61</t>
  </si>
  <si>
    <t>15.5</t>
  </si>
  <si>
    <t>2015-01-27T11:12:38.000+01</t>
  </si>
  <si>
    <t>127.51</t>
  </si>
  <si>
    <t>2015-01-27T19:27:03.000+01</t>
  </si>
  <si>
    <t>207.02</t>
  </si>
  <si>
    <t>20.7</t>
  </si>
  <si>
    <t>2015-01-28T10:47:02.000+01</t>
  </si>
  <si>
    <t>116.12</t>
  </si>
  <si>
    <t>2015-01-28T18:59:58.000+01</t>
  </si>
  <si>
    <t>83.21</t>
  </si>
  <si>
    <t>2015-01-29T11:24:09.000+01</t>
  </si>
  <si>
    <t>95.63</t>
  </si>
  <si>
    <t>2015-02-12T12:15:28.000+01</t>
  </si>
  <si>
    <t>72.28</t>
  </si>
  <si>
    <t>2015-02-25T15:09:25.000+01</t>
  </si>
  <si>
    <t>175.72</t>
  </si>
  <si>
    <t>14.7</t>
  </si>
  <si>
    <t>2015-04-14T13:51:12.000+02</t>
  </si>
  <si>
    <t>80.17</t>
  </si>
  <si>
    <t>2015-04-23T11:25:11.000+02</t>
  </si>
  <si>
    <t>148.43</t>
  </si>
  <si>
    <t>2015-04-27T14:35:04.000+02</t>
  </si>
  <si>
    <t>13.54</t>
  </si>
  <si>
    <t>2015-04-27T19:36:34.000+02</t>
  </si>
  <si>
    <t>252.27</t>
  </si>
  <si>
    <t>2015-04-28T10:09:11.000+02</t>
  </si>
  <si>
    <t>83.54</t>
  </si>
  <si>
    <t>2015-04-28T11:35:14.000+02</t>
  </si>
  <si>
    <t>114.69</t>
  </si>
  <si>
    <t>2015-04-28T13:09:23.000+02</t>
  </si>
  <si>
    <t>68.04</t>
  </si>
  <si>
    <t>2015-04-29T14:26:38.000+02</t>
  </si>
  <si>
    <t>81.1</t>
  </si>
  <si>
    <t>2015-05-04T11:46:28.000+02</t>
  </si>
  <si>
    <t>28.03</t>
  </si>
  <si>
    <t>2015-05-04T17:17:09.000+02</t>
  </si>
  <si>
    <t>38.38</t>
  </si>
  <si>
    <t>2015-05-05T13:13:09.000+02</t>
  </si>
  <si>
    <t>39.94</t>
  </si>
  <si>
    <t>2015-05-05T18:53:24.000+02</t>
  </si>
  <si>
    <t>139.53</t>
  </si>
  <si>
    <t>38.5</t>
  </si>
  <si>
    <t>2015-05-27T17:08:29.000+02</t>
  </si>
  <si>
    <t>52.59</t>
  </si>
  <si>
    <t>2015-06-03T16:45:01.000+02</t>
  </si>
  <si>
    <t>88.52</t>
  </si>
  <si>
    <t>2015-06-04T18:09:03.000+02</t>
  </si>
  <si>
    <t>128.64</t>
  </si>
  <si>
    <t>2015-06-08T17:34:06.000+02</t>
  </si>
  <si>
    <t>80.33</t>
  </si>
  <si>
    <t>2015-06-08T18:22:56.000+02</t>
  </si>
  <si>
    <t>104.11</t>
  </si>
  <si>
    <t>2015-06-09T17:55:34.000+02</t>
  </si>
  <si>
    <t>19.66</t>
  </si>
  <si>
    <t>2015-06-10T17:51:18.000+02</t>
  </si>
  <si>
    <t>166.37</t>
  </si>
  <si>
    <t>2015-08-10T16:34:54.000+02</t>
  </si>
  <si>
    <t>39.84</t>
  </si>
  <si>
    <t>3.4</t>
  </si>
  <si>
    <t>2015-08-10T08:22:45.000+02</t>
  </si>
  <si>
    <t>61.18</t>
  </si>
  <si>
    <t>2015-07-01T18:17:02.000+02</t>
  </si>
  <si>
    <t>69.18</t>
  </si>
  <si>
    <t>2015-07-02T17:12:31.000+02</t>
  </si>
  <si>
    <t>116.47</t>
  </si>
  <si>
    <t>18.2</t>
  </si>
  <si>
    <t>2015-07-02T18:53:52.000+02</t>
  </si>
  <si>
    <t>113.47</t>
  </si>
  <si>
    <t>2015-08-26T18:35:32.000+02</t>
  </si>
  <si>
    <t>58.6</t>
  </si>
  <si>
    <t>2015-09-04T12:00:16.000+02</t>
  </si>
  <si>
    <t>159.13</t>
  </si>
  <si>
    <t>2015-09-01T17:15:44.000+02</t>
  </si>
  <si>
    <t>73.49</t>
  </si>
  <si>
    <t>2015-09-01T18:20:18.000+02</t>
  </si>
  <si>
    <t>68.58</t>
  </si>
  <si>
    <t>2015-09-02T18:48:50.000+02</t>
  </si>
  <si>
    <t>69.21</t>
  </si>
  <si>
    <t>2015-09-03T17:53:51.000+02</t>
  </si>
  <si>
    <t>28.13</t>
  </si>
  <si>
    <t>2015-09-07T18:37:27.000+02</t>
  </si>
  <si>
    <t>217.77</t>
  </si>
  <si>
    <t>2015-09-09T16:54:59.000+02</t>
  </si>
  <si>
    <t>167.77</t>
  </si>
  <si>
    <t>2015-09-14T17:58:24.000+02</t>
  </si>
  <si>
    <t>88.3</t>
  </si>
  <si>
    <t>16.5</t>
  </si>
  <si>
    <t>2015-09-15T16:51:51.000+02</t>
  </si>
  <si>
    <t>98.2</t>
  </si>
  <si>
    <t>2015-09-15T18:01:46.000+02</t>
  </si>
  <si>
    <t>135.32</t>
  </si>
  <si>
    <t>2015-09-16T19:07:10.000+02</t>
  </si>
  <si>
    <t>90.4</t>
  </si>
  <si>
    <t>2015-09-21T16:23:29.000+02</t>
  </si>
  <si>
    <t>125.35</t>
  </si>
  <si>
    <t>2015-09-28T18:20:01.000+02</t>
  </si>
  <si>
    <t>15.21</t>
  </si>
  <si>
    <t>2015-09-28T18:21:18.000+02</t>
  </si>
  <si>
    <t>155.86</t>
  </si>
  <si>
    <t>2015-09-29T16:14:42.000+02</t>
  </si>
  <si>
    <t>111.88</t>
  </si>
  <si>
    <t>2015-09-29T18:41:28.000+02</t>
  </si>
  <si>
    <t>160.74</t>
  </si>
  <si>
    <t>2015-09-30T16:59:33.000+02</t>
  </si>
  <si>
    <t>68.26</t>
  </si>
  <si>
    <t>23.2</t>
  </si>
  <si>
    <t>2015-09-30T18:34:52.000+02</t>
  </si>
  <si>
    <t>77.04</t>
  </si>
  <si>
    <t>2015-09-30T18:25:32.000+02</t>
  </si>
  <si>
    <t>56.21</t>
  </si>
  <si>
    <t>2015-06-16T19:10:52.000+02</t>
  </si>
  <si>
    <t>120.56</t>
  </si>
  <si>
    <t>2015-07-09T19:02:52.000+02</t>
  </si>
  <si>
    <t>121.02</t>
  </si>
  <si>
    <t>10.5</t>
  </si>
  <si>
    <t>2015-07-27T18:59:25.000+02</t>
  </si>
  <si>
    <t>130.6</t>
  </si>
  <si>
    <t>2015-09-03T13:18:03.000+02</t>
  </si>
  <si>
    <t>93.45</t>
  </si>
  <si>
    <t>12.75</t>
  </si>
  <si>
    <t>2015-10-02T16:15:24.000+02</t>
  </si>
  <si>
    <t>2015-09-07T19:22:00.000+02</t>
  </si>
  <si>
    <t>139.54</t>
  </si>
  <si>
    <t>2015-09-14T19:15:46.000+02</t>
  </si>
  <si>
    <t>109.76</t>
  </si>
  <si>
    <t>2015-09-21T13:25:20.000+02</t>
  </si>
  <si>
    <t>184.6</t>
  </si>
  <si>
    <t>2015-09-28T12:29:10.000+02</t>
  </si>
  <si>
    <t>17.73</t>
  </si>
  <si>
    <t>2.45</t>
  </si>
  <si>
    <t>2015-10-05T17:40:19.000+02</t>
  </si>
  <si>
    <t>81.28</t>
  </si>
  <si>
    <t>2015-10-21T19:20:47.000+02</t>
  </si>
  <si>
    <t>78.89</t>
  </si>
  <si>
    <t>17.1</t>
  </si>
  <si>
    <t>2015-10-27T09:36:59.000+01</t>
  </si>
  <si>
    <t>135.69</t>
  </si>
  <si>
    <t>2015-11-05T11:25:21.000+01</t>
  </si>
  <si>
    <t>244.45</t>
  </si>
  <si>
    <t>2015-11-05T13:23:25.000+01</t>
  </si>
  <si>
    <t>103.78</t>
  </si>
  <si>
    <t>2015-12-09T19:02:50.000+01</t>
  </si>
  <si>
    <t>113.01</t>
  </si>
  <si>
    <t>2015-11-26T17:06:12.000+01</t>
  </si>
  <si>
    <t>153.41</t>
  </si>
  <si>
    <t>2015-10-26T17:07:21.000+01</t>
  </si>
  <si>
    <t>108.64</t>
  </si>
  <si>
    <t>2015-10-26T18:45:02.000+01</t>
  </si>
  <si>
    <t>98.57</t>
  </si>
  <si>
    <t>2015-12-16T18:29:56.000+01</t>
  </si>
  <si>
    <t>142.19</t>
  </si>
  <si>
    <t>2015-12-10T18:46:01.000+01</t>
  </si>
  <si>
    <t>51.5</t>
  </si>
  <si>
    <t>2015-06-12T16:38:37.000+02</t>
  </si>
  <si>
    <t>155.87</t>
  </si>
  <si>
    <t>2015-05-25T17:43:26.000+02</t>
  </si>
  <si>
    <t>113.99</t>
  </si>
  <si>
    <t>2015-05-25T18:25:46.000+02</t>
  </si>
  <si>
    <t>58.33</t>
  </si>
  <si>
    <t>2015-06-26T12:41:11.000+02</t>
  </si>
  <si>
    <t>2015-06-02T13:32:16.000+02</t>
  </si>
  <si>
    <t>138.36</t>
  </si>
  <si>
    <t>2015-06-18T10:27:56.000+02</t>
  </si>
  <si>
    <t>21.45</t>
  </si>
  <si>
    <t>2015-07-17T10:49:21.000+02</t>
  </si>
  <si>
    <t>2015-07-07T19:12:51.000+02</t>
  </si>
  <si>
    <t>95.04</t>
  </si>
  <si>
    <t>2015-07-17T13:30:54.000+02</t>
  </si>
  <si>
    <t>89.34</t>
  </si>
  <si>
    <t>2015-07-16T19:03:26.000+02</t>
  </si>
  <si>
    <t>77.28</t>
  </si>
  <si>
    <t>2015-07-20T11:16:48.000+02</t>
  </si>
  <si>
    <t>209.47</t>
  </si>
  <si>
    <t>2015-07-20T17:41:17.000+02</t>
  </si>
  <si>
    <t>131.93</t>
  </si>
  <si>
    <t>2015-07-24T12:29:36.000+02</t>
  </si>
  <si>
    <t>121.77</t>
  </si>
  <si>
    <t>2015-07-23T10:30:15.000+02</t>
  </si>
  <si>
    <t>55.92</t>
  </si>
  <si>
    <t>2015-07-23T11:29:10.000+02</t>
  </si>
  <si>
    <t>108.29</t>
  </si>
  <si>
    <t>2015-09-03T13:48:50.000+02</t>
  </si>
  <si>
    <t>49.11</t>
  </si>
  <si>
    <t>2015-09-03T17:02:56.000+02</t>
  </si>
  <si>
    <t>39.21</t>
  </si>
  <si>
    <t>2015-09-18T10:10:19.000+02</t>
  </si>
  <si>
    <t>161.99</t>
  </si>
  <si>
    <t>2015-09-07T18:11:31.000+02</t>
  </si>
  <si>
    <t>160.62</t>
  </si>
  <si>
    <t>2015-10-02T13:52:31.000+02</t>
  </si>
  <si>
    <t>16.08</t>
  </si>
  <si>
    <t>2015-09-21T17:34:15.000+02</t>
  </si>
  <si>
    <t>144.99</t>
  </si>
  <si>
    <t>2015-09-21T18:46:04.000+02</t>
  </si>
  <si>
    <t>82.07</t>
  </si>
  <si>
    <t>2015-11-13T11:54:29.000+01</t>
  </si>
  <si>
    <t>11.94</t>
  </si>
  <si>
    <t>2015-11-06T16:49:47.000+01</t>
  </si>
  <si>
    <t>68.97</t>
  </si>
  <si>
    <t>2015-11-27T15:41:48.000+01</t>
  </si>
  <si>
    <t>2015-10-07T11:38:34.000+02</t>
  </si>
  <si>
    <t>162.11</t>
  </si>
  <si>
    <t>4.2</t>
  </si>
  <si>
    <t>2015-10-30T13:48:06.000+01</t>
  </si>
  <si>
    <t>236.87</t>
  </si>
  <si>
    <t>1.1</t>
  </si>
  <si>
    <t>2015-11-12T13:54:43.000+01</t>
  </si>
  <si>
    <t>154.01</t>
  </si>
  <si>
    <t>2015-11-12T18:24:43.000+01</t>
  </si>
  <si>
    <t>200.67</t>
  </si>
  <si>
    <t>2015-06-08T21:09:13.000+02</t>
  </si>
  <si>
    <t>35.97</t>
  </si>
  <si>
    <t>2015-06-09T11:51:58.000+02</t>
  </si>
  <si>
    <t>106.54</t>
  </si>
  <si>
    <t>2015-06-09T15:51:16.000+02</t>
  </si>
  <si>
    <t>90.51</t>
  </si>
  <si>
    <t>2015-06-22T19:58:05.000+02</t>
  </si>
  <si>
    <t>89.72</t>
  </si>
  <si>
    <t>2015-06-29T17:27:00.000+02</t>
  </si>
  <si>
    <t>161.64</t>
  </si>
  <si>
    <t>38.7</t>
  </si>
  <si>
    <t>2015-07-01T13:58:10.000+02</t>
  </si>
  <si>
    <t>52.38</t>
  </si>
  <si>
    <t>2015-07-02T13:09:20.000+02</t>
  </si>
  <si>
    <t>165.14</t>
  </si>
  <si>
    <t>2015-07-20T17:23:35.000+02</t>
  </si>
  <si>
    <t>27.27</t>
  </si>
  <si>
    <t>2015-09-02T14:29:16.000+02</t>
  </si>
  <si>
    <t>118.62</t>
  </si>
  <si>
    <t>2015-09-07T16:21:39.000+02</t>
  </si>
  <si>
    <t>120.08</t>
  </si>
  <si>
    <t>2015-09-14T12:47:46.000+02</t>
  </si>
  <si>
    <t>32.45</t>
  </si>
  <si>
    <t>9.4</t>
  </si>
  <si>
    <t>2015-09-15T11:57:01.000+02</t>
  </si>
  <si>
    <t>157.15</t>
  </si>
  <si>
    <t>8.75</t>
  </si>
  <si>
    <t>2015-09-17T13:49:24.000+02</t>
  </si>
  <si>
    <t>49.45</t>
  </si>
  <si>
    <t>18.6</t>
  </si>
  <si>
    <t>2015-09-22T12:34:24.000+02</t>
  </si>
  <si>
    <t>20.24</t>
  </si>
  <si>
    <t>2015-09-29T12:57:00.000+02</t>
  </si>
  <si>
    <t>70.49</t>
  </si>
  <si>
    <t>21.5</t>
  </si>
  <si>
    <t>2015-09-29T14:36:25.000+02</t>
  </si>
  <si>
    <t>59.4</t>
  </si>
  <si>
    <t>2015-09-29T20:11:56.000+02</t>
  </si>
  <si>
    <t>103.3</t>
  </si>
  <si>
    <t>2015-10-01T17:27:28.000+02</t>
  </si>
  <si>
    <t>142.88</t>
  </si>
  <si>
    <t>2015-10-01T20:44:49.000+02</t>
  </si>
  <si>
    <t>116.26</t>
  </si>
  <si>
    <t>2015-10-05T10:45:50.000+02</t>
  </si>
  <si>
    <t>2015-10-07T16:46:45.000+02</t>
  </si>
  <si>
    <t>63.14</t>
  </si>
  <si>
    <t>2015-10-13T16:23:30.000+02</t>
  </si>
  <si>
    <t>112.03</t>
  </si>
  <si>
    <t>2015-07-07T13:59:03.000+02</t>
  </si>
  <si>
    <t>134.56</t>
  </si>
  <si>
    <t>2015-07-07T14:40:21.000+02</t>
  </si>
  <si>
    <t>2015-07-20T16:21:38.000+02</t>
  </si>
  <si>
    <t>116.16</t>
  </si>
  <si>
    <t>2015-07-21T16:08:52.000+02</t>
  </si>
  <si>
    <t>106.5</t>
  </si>
  <si>
    <t>2015-07-23T16:18:49.000+02</t>
  </si>
  <si>
    <t>44.1</t>
  </si>
  <si>
    <t>2015-08-26T14:42:27.000+02</t>
  </si>
  <si>
    <t>54.84</t>
  </si>
  <si>
    <t>2015-08-27T15:15:26.000+02</t>
  </si>
  <si>
    <t>82.9</t>
  </si>
  <si>
    <t>2015-09-01T17:12:45.000+02</t>
  </si>
  <si>
    <t>73.74</t>
  </si>
  <si>
    <t>2015-09-08T14:22:58.000+02</t>
  </si>
  <si>
    <t>22.31</t>
  </si>
  <si>
    <t>2015-09-09T16:44:23.000+02</t>
  </si>
  <si>
    <t>98.01</t>
  </si>
  <si>
    <t>2015-09-09T16:19:00.000+02</t>
  </si>
  <si>
    <t>62.4</t>
  </si>
  <si>
    <t>2015-09-22T14:58:14.000+02</t>
  </si>
  <si>
    <t>68.36</t>
  </si>
  <si>
    <t>2015-09-22T16:23:58.000+02</t>
  </si>
  <si>
    <t>19.77</t>
  </si>
  <si>
    <t>2015-09-22T16:03:32.000+02</t>
  </si>
  <si>
    <t>27.31</t>
  </si>
  <si>
    <t>2015-09-30T13:11:55.000+02</t>
  </si>
  <si>
    <t>294.62</t>
  </si>
  <si>
    <t>2015-09-30T13:05:13.000+02</t>
  </si>
  <si>
    <t>21.57</t>
  </si>
  <si>
    <t>2015-10-14T16:50:55.000+02</t>
  </si>
  <si>
    <t>205.41</t>
  </si>
  <si>
    <t>2015-11-26T14:02:01.000+01</t>
  </si>
  <si>
    <t>78.29</t>
  </si>
  <si>
    <t>2016-01-08T14:04:46.000+01</t>
  </si>
  <si>
    <t>19.39</t>
  </si>
  <si>
    <t>2015-11-05T17:01:31.000+01</t>
  </si>
  <si>
    <t>202.91</t>
  </si>
  <si>
    <t>2015-12-15T15:35:48.000+01</t>
  </si>
  <si>
    <t>98.46</t>
  </si>
  <si>
    <t>2015-12-16T15:34:59.000+01</t>
  </si>
  <si>
    <t>65.46</t>
  </si>
  <si>
    <t>2015-06-17T19:55:24.000+02</t>
  </si>
  <si>
    <t>77.96</t>
  </si>
  <si>
    <t>36.25</t>
  </si>
  <si>
    <t>2015-08-07T15:23:45.000+02</t>
  </si>
  <si>
    <t>2015-06-18T14:26:42.000+02</t>
  </si>
  <si>
    <t>178.18</t>
  </si>
  <si>
    <t>2015-06-18T19:28:17.000+02</t>
  </si>
  <si>
    <t>24.57</t>
  </si>
  <si>
    <t>2015-07-08T19:52:40.000+02</t>
  </si>
  <si>
    <t>2015-07-14T10:37:51.000+02</t>
  </si>
  <si>
    <t>100.47</t>
  </si>
  <si>
    <t>2015-07-14T11:15:55.000+02</t>
  </si>
  <si>
    <t>166.47</t>
  </si>
  <si>
    <t>2015-07-14T18:39:07.000+02</t>
  </si>
  <si>
    <t>74.95</t>
  </si>
  <si>
    <t>2015-07-20T15:31:20.000+02</t>
  </si>
  <si>
    <t>133.51</t>
  </si>
  <si>
    <t>2015-07-20T19:36:52.000+02</t>
  </si>
  <si>
    <t>91.69</t>
  </si>
  <si>
    <t>9.25</t>
  </si>
  <si>
    <t>2015-07-20T19:34:50.000+02</t>
  </si>
  <si>
    <t>44.2</t>
  </si>
  <si>
    <t>2015-07-22T17:15:36.000+02</t>
  </si>
  <si>
    <t>84.52</t>
  </si>
  <si>
    <t>2015-07-29T12:30:06.000+02</t>
  </si>
  <si>
    <t>0.87</t>
  </si>
  <si>
    <t>2015-07-29T13:09:05.000+02</t>
  </si>
  <si>
    <t>73.82</t>
  </si>
  <si>
    <t>2015-08-26T10:37:46.000+02</t>
  </si>
  <si>
    <t>102.54</t>
  </si>
  <si>
    <t>2015-08-26T18:52:58.000+02</t>
  </si>
  <si>
    <t>101.51</t>
  </si>
  <si>
    <t>2015-08-31T12:53:04.000+02</t>
  </si>
  <si>
    <t>229.91</t>
  </si>
  <si>
    <t>2015-09-01T19:05:04.000+02</t>
  </si>
  <si>
    <t>57.58</t>
  </si>
  <si>
    <t>2015-09-03T10:32:35.000+02</t>
  </si>
  <si>
    <t>105.93</t>
  </si>
  <si>
    <t>2015-09-07T17:25:23.000+02</t>
  </si>
  <si>
    <t>225.72</t>
  </si>
  <si>
    <t>2015-09-07T19:01:51.000+02</t>
  </si>
  <si>
    <t>146.73</t>
  </si>
  <si>
    <t>2015-09-07T18:47:14.000+02</t>
  </si>
  <si>
    <t>184.12</t>
  </si>
  <si>
    <t>3.6</t>
  </si>
  <si>
    <t>2015-09-08T10:15:47.000+02</t>
  </si>
  <si>
    <t>19.36</t>
  </si>
  <si>
    <t>2015-09-08T20:30:50.000+02</t>
  </si>
  <si>
    <t>168.23</t>
  </si>
  <si>
    <t>2015-09-09T20:02:08.000+02</t>
  </si>
  <si>
    <t>67.4</t>
  </si>
  <si>
    <t>2015-09-14T15:38:14.000+02</t>
  </si>
  <si>
    <t>131.21</t>
  </si>
  <si>
    <t>2015-09-16T13:35:12.000+02</t>
  </si>
  <si>
    <t>188.2</t>
  </si>
  <si>
    <t>3.8</t>
  </si>
  <si>
    <t>2015-09-22T11:09:15.000+02</t>
  </si>
  <si>
    <t>106.74</t>
  </si>
  <si>
    <t>2015-09-22T19:16:14.000+02</t>
  </si>
  <si>
    <t>25.88</t>
  </si>
  <si>
    <t>32.25</t>
  </si>
  <si>
    <t>2015-09-30T09:48:33.000+02</t>
  </si>
  <si>
    <t>55.31</t>
  </si>
  <si>
    <t>2015-10-01T13:05:19.000+02</t>
  </si>
  <si>
    <t>92.04</t>
  </si>
  <si>
    <t>2015-10-05T10:19:34.000+02</t>
  </si>
  <si>
    <t>72.32</t>
  </si>
  <si>
    <t>2015-10-07T12:59:07.000+02</t>
  </si>
  <si>
    <t>23.87</t>
  </si>
  <si>
    <t>2015-10-13T18:44:38.000+02</t>
  </si>
  <si>
    <t>220.49</t>
  </si>
  <si>
    <t>17.25</t>
  </si>
  <si>
    <t>2015-10-15T19:43:07.000+02</t>
  </si>
  <si>
    <t>98.1</t>
  </si>
  <si>
    <t>2015-10-19T19:38:20.000+02</t>
  </si>
  <si>
    <t>165.24</t>
  </si>
  <si>
    <t>2015-10-21T16:50:29.000+02</t>
  </si>
  <si>
    <t>226.79</t>
  </si>
  <si>
    <t>2015-11-04T11:11:11.000+01</t>
  </si>
  <si>
    <t>150.74</t>
  </si>
  <si>
    <t>2015-11-09T10:35:47.000+01</t>
  </si>
  <si>
    <t>139.8</t>
  </si>
  <si>
    <t>2015-12-04T13:45:10.000+01</t>
  </si>
  <si>
    <t>115.75</t>
  </si>
  <si>
    <t>2015-11-30T18:51:08.000+01</t>
  </si>
  <si>
    <t>139.29</t>
  </si>
  <si>
    <t>2015-12-02T10:43:40.000+01</t>
  </si>
  <si>
    <t>62.8</t>
  </si>
  <si>
    <t>2015-12-02T17:36:45.000+01</t>
  </si>
  <si>
    <t>146.3</t>
  </si>
  <si>
    <t>5.7</t>
  </si>
  <si>
    <t>2015-12-09T19:01:34.000+01</t>
  </si>
  <si>
    <t>120.07</t>
  </si>
  <si>
    <t>1.35</t>
  </si>
  <si>
    <t>17.55</t>
  </si>
  <si>
    <t>2015-12-10T10:55:50.000+01</t>
  </si>
  <si>
    <t>141.15</t>
  </si>
  <si>
    <t>2015-12-10T20:28:27.000+01</t>
  </si>
  <si>
    <t>95.32</t>
  </si>
  <si>
    <t>2015-12-15T11:02:59.000+01</t>
  </si>
  <si>
    <t>7.82</t>
  </si>
  <si>
    <t>1.65</t>
  </si>
  <si>
    <t>2015-12-15T12:19:43.000+01</t>
  </si>
  <si>
    <t>101.64</t>
  </si>
  <si>
    <t>2015-12-15T20:09:00.000+01</t>
  </si>
  <si>
    <t>156.57</t>
  </si>
  <si>
    <t>1.15</t>
  </si>
  <si>
    <t>25.3</t>
  </si>
  <si>
    <t>2015-09-09T09:53:11.000+02</t>
  </si>
  <si>
    <t>37.85</t>
  </si>
  <si>
    <t>8.45</t>
  </si>
  <si>
    <t>2015-09-14T14:50:57.000+02</t>
  </si>
  <si>
    <t>16.91</t>
  </si>
  <si>
    <t>15.05</t>
  </si>
  <si>
    <t>2015-11-06T16:17:32.000+01</t>
  </si>
  <si>
    <t>19.3</t>
  </si>
  <si>
    <t>2015-10-21T12:48:35.000+02</t>
  </si>
  <si>
    <t>173.34</t>
  </si>
  <si>
    <t>2015-08-26T09:42:23.000+02</t>
  </si>
  <si>
    <t>156.87</t>
  </si>
  <si>
    <t>2015-08-26T16:07:32.000+02</t>
  </si>
  <si>
    <t>5.31</t>
  </si>
  <si>
    <t>2015-08-31T15:49:54.000+02</t>
  </si>
  <si>
    <t>15.65</t>
  </si>
  <si>
    <t>2015-09-18T09:00:14.000+02</t>
  </si>
  <si>
    <t>2015-09-01T10:45:13.000+02</t>
  </si>
  <si>
    <t>153.21</t>
  </si>
  <si>
    <t>2015-09-02T10:06:57.000+02</t>
  </si>
  <si>
    <t>88.07</t>
  </si>
  <si>
    <t>2015-11-12T17:03:27.000+01</t>
  </si>
  <si>
    <t>146.17</t>
  </si>
  <si>
    <t>2015-12-10T17:22:59.000+01</t>
  </si>
  <si>
    <t>2015-12-15T12:02:00.000+01</t>
  </si>
  <si>
    <t>123.54</t>
  </si>
  <si>
    <t>2015-08-31T16:39:54.000+02</t>
  </si>
  <si>
    <t>142.4</t>
  </si>
  <si>
    <t>2015-09-03T20:10:37.000+02</t>
  </si>
  <si>
    <t>175.47</t>
  </si>
  <si>
    <t>2015-09-07T09:08:08.000+02</t>
  </si>
  <si>
    <t>161.54</t>
  </si>
  <si>
    <t>2015-09-14T20:05:58.000+02</t>
  </si>
  <si>
    <t>166.16</t>
  </si>
  <si>
    <t>2015-09-17T19:05:24.000+02</t>
  </si>
  <si>
    <t>259.09</t>
  </si>
  <si>
    <t>2015-09-28T18:14:34.000+02</t>
  </si>
  <si>
    <t>141.14</t>
  </si>
  <si>
    <t>2015-11-06T17:40:34.000+01</t>
  </si>
  <si>
    <t>77.78</t>
  </si>
  <si>
    <t>2015-12-15T17:29:02.000+01</t>
  </si>
  <si>
    <t>86.58</t>
  </si>
  <si>
    <t>2015-10-06T16:58:43.000+02</t>
  </si>
  <si>
    <t>4.12</t>
  </si>
  <si>
    <t>2015-10-13T18:13:24.000+02</t>
  </si>
  <si>
    <t>101.8</t>
  </si>
  <si>
    <t>2015-10-13T18:02:03.000+02</t>
  </si>
  <si>
    <t>88.82</t>
  </si>
  <si>
    <t>17.4</t>
  </si>
  <si>
    <t>2015-10-14T19:01:14.000+02</t>
  </si>
  <si>
    <t>94.03</t>
  </si>
  <si>
    <t>2015-10-19T20:17:50.000+02</t>
  </si>
  <si>
    <t>18.41</t>
  </si>
  <si>
    <t>2015-10-20T18:08:00.000+02</t>
  </si>
  <si>
    <t>105.85</t>
  </si>
  <si>
    <t>2015-10-20T17:53:28.000+02</t>
  </si>
  <si>
    <t>42.98</t>
  </si>
  <si>
    <t>2015-10-20T19:38:15.000+02</t>
  </si>
  <si>
    <t>90.34</t>
  </si>
  <si>
    <t>2015-10-21T17:17:12.000+02</t>
  </si>
  <si>
    <t>76.96</t>
  </si>
  <si>
    <t>2015-10-21T18:42:00.000+02</t>
  </si>
  <si>
    <t>77.94</t>
  </si>
  <si>
    <t>2015-11-04T17:16:23.000+01</t>
  </si>
  <si>
    <t>115.29</t>
  </si>
  <si>
    <t>2015-11-10T17:18:30.000+01</t>
  </si>
  <si>
    <t>31.84</t>
  </si>
  <si>
    <t>2015-12-22T12:49:28.000+01</t>
  </si>
  <si>
    <t>151.84</t>
  </si>
  <si>
    <t>2015-12-10T18:21:11.000+01</t>
  </si>
  <si>
    <t>14.69</t>
  </si>
  <si>
    <t>2015-12-16T17:01:27.000+01</t>
  </si>
  <si>
    <t>162.63</t>
  </si>
  <si>
    <t>2015-12-16T16:55:30.000+01</t>
  </si>
  <si>
    <t>94.92</t>
  </si>
  <si>
    <t>2015-12-01T10:38:34.000+01</t>
  </si>
  <si>
    <t>171.56</t>
  </si>
  <si>
    <t>2015-12-02T17:39:36.000+01</t>
  </si>
  <si>
    <t>129.32</t>
  </si>
  <si>
    <t>2015-12-10T18:44:27.000+01</t>
  </si>
  <si>
    <t>142.15</t>
  </si>
  <si>
    <t>2015-12-10T18:45:51.000+01</t>
  </si>
  <si>
    <t>83.68</t>
  </si>
  <si>
    <t>2016-02-01T10:49:56.000+01</t>
  </si>
  <si>
    <t>121.74</t>
  </si>
  <si>
    <t>26.35</t>
  </si>
  <si>
    <t>2016-02-01T17:49:08.000+01</t>
  </si>
  <si>
    <t>2016-03-02T18:20:21.000+01</t>
  </si>
  <si>
    <t>72.07</t>
  </si>
  <si>
    <t>2016-01-11T17:33:14.000+01</t>
  </si>
  <si>
    <t>98.24</t>
  </si>
  <si>
    <t>2016-01-25T10:33:08.000+01</t>
  </si>
  <si>
    <t>47.5</t>
  </si>
  <si>
    <t>2016-03-17T09:48:59.000+01</t>
  </si>
  <si>
    <t>146.98</t>
  </si>
  <si>
    <t>2016-06-06T19:52:49.000+02</t>
  </si>
  <si>
    <t>50.22</t>
  </si>
  <si>
    <t>2016-11-17T20:13:52.000+01</t>
  </si>
  <si>
    <t>21.31</t>
  </si>
  <si>
    <t>2016-03-17T19:08:26.000+01</t>
  </si>
  <si>
    <t>153.82</t>
  </si>
  <si>
    <t>2016-03-21T14:02:01.000+01</t>
  </si>
  <si>
    <t>105.84</t>
  </si>
  <si>
    <t>2016-05-30T17:23:31.000+02</t>
  </si>
  <si>
    <t>50.24</t>
  </si>
  <si>
    <t>2016-06-07T14:14:48.000+02</t>
  </si>
  <si>
    <t>33.19</t>
  </si>
  <si>
    <t>37.4</t>
  </si>
  <si>
    <t>2016-06-13T18:02:36.000+02</t>
  </si>
  <si>
    <t>86.69</t>
  </si>
  <si>
    <t>2016-07-06T20:53:11.000+02</t>
  </si>
  <si>
    <t>66.99</t>
  </si>
  <si>
    <t>2016-03-29T11:58:35.000+02</t>
  </si>
  <si>
    <t>149.94</t>
  </si>
  <si>
    <t>2016-03-29T19:26:44.000+02</t>
  </si>
  <si>
    <t>117.22</t>
  </si>
  <si>
    <t>2016-05-24T17:20:25.000+02</t>
  </si>
  <si>
    <t>19.76</t>
  </si>
  <si>
    <t>2016-06-07T17:55:05.000+02</t>
  </si>
  <si>
    <t>2016-06-21T18:58:43.000+02</t>
  </si>
  <si>
    <t>203.74</t>
  </si>
  <si>
    <t>2016-06-28T18:40:54.000+02</t>
  </si>
  <si>
    <t>174.23</t>
  </si>
  <si>
    <t>2016-07-13T13:08:58.000+02</t>
  </si>
  <si>
    <t>22.36</t>
  </si>
  <si>
    <t>2016-07-14T19:44:16.000+02</t>
  </si>
  <si>
    <t>8.44</t>
  </si>
  <si>
    <t>2016-07-26T17:20:48.000+02</t>
  </si>
  <si>
    <t>51.87</t>
  </si>
  <si>
    <t>2016-02-18T18:50:39.000+01</t>
  </si>
  <si>
    <t>13.42</t>
  </si>
  <si>
    <t>2016-07-21T18:53:14.000+02</t>
  </si>
  <si>
    <t>9.9</t>
  </si>
  <si>
    <t>2016-01-14T16:38:42.000+01</t>
  </si>
  <si>
    <t>151.42</t>
  </si>
  <si>
    <t>2016-01-25T15:57:55.000+01</t>
  </si>
  <si>
    <t>107.87</t>
  </si>
  <si>
    <t>2016-02-01T09:42:50.000+01</t>
  </si>
  <si>
    <t>90.24</t>
  </si>
  <si>
    <t>2016-02-01T11:05:50.000+01</t>
  </si>
  <si>
    <t>27.59</t>
  </si>
  <si>
    <t>12.3</t>
  </si>
  <si>
    <t>2016-03-07T09:29:52.000+01</t>
  </si>
  <si>
    <t>192.01</t>
  </si>
  <si>
    <t>2016-03-22T10:49:57.000+01</t>
  </si>
  <si>
    <t>124.04</t>
  </si>
  <si>
    <t>2016-06-10T12:19:42.000+02</t>
  </si>
  <si>
    <t>185.3</t>
  </si>
  <si>
    <t>2016-06-01T11:15:09.000+02</t>
  </si>
  <si>
    <t>2016-06-06T16:04:47.000+02</t>
  </si>
  <si>
    <t>139.19</t>
  </si>
  <si>
    <t>2016-06-07T10:41:33.000+02</t>
  </si>
  <si>
    <t>45.83</t>
  </si>
  <si>
    <t>2016-06-22T10:59:35.000+02</t>
  </si>
  <si>
    <t>151.49</t>
  </si>
  <si>
    <t>2016-06-13T17:53:22.000+02</t>
  </si>
  <si>
    <t>133.7</t>
  </si>
  <si>
    <t>2016-03-17T15:39:36.000+01</t>
  </si>
  <si>
    <t>2016-03-21T16:28:41.000+01</t>
  </si>
  <si>
    <t>164.73</t>
  </si>
  <si>
    <t>11.2</t>
  </si>
  <si>
    <t>2016-05-31T15:50:37.000+02</t>
  </si>
  <si>
    <t>100.82</t>
  </si>
  <si>
    <t>2016-05-31T16:52:30.000+02</t>
  </si>
  <si>
    <t>66.62</t>
  </si>
  <si>
    <t>2016-01-11T11:18:16.000+01</t>
  </si>
  <si>
    <t>2016-01-14T17:10:29.000+01</t>
  </si>
  <si>
    <t>147.85</t>
  </si>
  <si>
    <t>2016-02-01T17:44:40.000+01</t>
  </si>
  <si>
    <t>172.01</t>
  </si>
  <si>
    <t>2016-02-02T16:57:49.000+01</t>
  </si>
  <si>
    <t>138.39</t>
  </si>
  <si>
    <t>11.6</t>
  </si>
  <si>
    <t>2016-03-16T10:01:46.000+01</t>
  </si>
  <si>
    <t>88.72</t>
  </si>
  <si>
    <t>2016-03-21T12:52:00.000+01</t>
  </si>
  <si>
    <t>91.98</t>
  </si>
  <si>
    <t>2016-03-22T17:20:44.000+01</t>
  </si>
  <si>
    <t>254.92</t>
  </si>
  <si>
    <t>2016-05-18T16:13:33.000+02</t>
  </si>
  <si>
    <t>189.04</t>
  </si>
  <si>
    <t>2016-05-19T12:08:19.000+02</t>
  </si>
  <si>
    <t>74.4</t>
  </si>
  <si>
    <t>2016-05-24T12:47:35.000+02</t>
  </si>
  <si>
    <t>80.27</t>
  </si>
  <si>
    <t>2016-05-24T19:21:31.000+02</t>
  </si>
  <si>
    <t>12.49</t>
  </si>
  <si>
    <t>2016-05-30T16:34:23.000+02</t>
  </si>
  <si>
    <t>42.13</t>
  </si>
  <si>
    <t>2016-05-31T10:52:16.000+02</t>
  </si>
  <si>
    <t>123.96</t>
  </si>
  <si>
    <t>2016-06-17T10:46:11.000+02</t>
  </si>
  <si>
    <t>39.12</t>
  </si>
  <si>
    <t>2016-06-07T13:10:29.000+02</t>
  </si>
  <si>
    <t>118.35</t>
  </si>
  <si>
    <t>2016-06-17T10:32:29.000+02</t>
  </si>
  <si>
    <t>7.79</t>
  </si>
  <si>
    <t>2016-06-10T09:23:14.000+02</t>
  </si>
  <si>
    <t>177.29</t>
  </si>
  <si>
    <t>2016-06-06T10:00:51.000+02</t>
  </si>
  <si>
    <t>94.3</t>
  </si>
  <si>
    <t>2016-06-08T18:53:44.000+02</t>
  </si>
  <si>
    <t>38.46</t>
  </si>
  <si>
    <t>2016-03-16T11:44:21.000+01</t>
  </si>
  <si>
    <t>51.54</t>
  </si>
  <si>
    <t>2016-03-16T13:13:43.000+01</t>
  </si>
  <si>
    <t>40.31</t>
  </si>
  <si>
    <t>2016-03-16T13:08:08.000+01</t>
  </si>
  <si>
    <t>22.2</t>
  </si>
  <si>
    <t>2016-03-16T16:31:43.000+01</t>
  </si>
  <si>
    <t>73.79</t>
  </si>
  <si>
    <t>2016-03-16T17:32:22.000+01</t>
  </si>
  <si>
    <t>97.57</t>
  </si>
  <si>
    <t>2016-03-16T17:29:58.000+01</t>
  </si>
  <si>
    <t>2016-03-16T18:46:31.000+01</t>
  </si>
  <si>
    <t>115.5</t>
  </si>
  <si>
    <t>30.4</t>
  </si>
  <si>
    <t>2016-01-13T16:56:16.000+01</t>
  </si>
  <si>
    <t>216.56</t>
  </si>
  <si>
    <t>1.4</t>
  </si>
  <si>
    <t>2016-01-13T18:53:19.000+01</t>
  </si>
  <si>
    <t>169.49</t>
  </si>
  <si>
    <t>2016-01-28T16:49:01.000+01</t>
  </si>
  <si>
    <t>62.39</t>
  </si>
  <si>
    <t>1.8</t>
  </si>
  <si>
    <t>2016-05-24T17:56:50.000+02</t>
  </si>
  <si>
    <t>108.42</t>
  </si>
  <si>
    <t>2016-05-24T18:15:42.000+02</t>
  </si>
  <si>
    <t>52.96</t>
  </si>
  <si>
    <t>2016-05-24T19:03:52.000+02</t>
  </si>
  <si>
    <t>33.12</t>
  </si>
  <si>
    <t>2016-05-30T17:07:27.000+02</t>
  </si>
  <si>
    <t>27.78</t>
  </si>
  <si>
    <t>2016-05-31T18:05:57.000+02</t>
  </si>
  <si>
    <t>116.87</t>
  </si>
  <si>
    <t>2016-05-31T18:33:54.000+02</t>
  </si>
  <si>
    <t>217.01</t>
  </si>
  <si>
    <t>2016-05-31T19:12:21.000+02</t>
  </si>
  <si>
    <t>102.16</t>
  </si>
  <si>
    <t>2016-06-06T16:56:49.000+02</t>
  </si>
  <si>
    <t>109.54</t>
  </si>
  <si>
    <t>2016-06-06T19:07:30.000+02</t>
  </si>
  <si>
    <t>60.23</t>
  </si>
  <si>
    <t>2016-06-13T16:51:20.000+02</t>
  </si>
  <si>
    <t>80.96</t>
  </si>
  <si>
    <t>2016-06-13T18:08:07.000+02</t>
  </si>
  <si>
    <t>104.92</t>
  </si>
  <si>
    <t>2016-06-14T18:30:52.000+02</t>
  </si>
  <si>
    <t>80.53</t>
  </si>
  <si>
    <t>2016-07-12T20:08:03.000+02</t>
  </si>
  <si>
    <t>127.62</t>
  </si>
  <si>
    <t>2016-11-16T17:40:07.000+01</t>
  </si>
  <si>
    <t>105.89</t>
  </si>
  <si>
    <t>2016-07-20T18:01:45.000+02</t>
  </si>
  <si>
    <t>36.02</t>
  </si>
  <si>
    <t>2016-05-30T13:59:16.000+02</t>
  </si>
  <si>
    <t>2016-06-28T10:44:14.000+02</t>
  </si>
  <si>
    <t>2016-05-31T19:24:07.000+02</t>
  </si>
  <si>
    <t>199.58</t>
  </si>
  <si>
    <t>2016-06-17T13:55:34.000+02</t>
  </si>
  <si>
    <t>94.14</t>
  </si>
  <si>
    <t>2016-06-17T16:29:37.000+02</t>
  </si>
  <si>
    <t>30.75</t>
  </si>
  <si>
    <t>2016-06-07T18:40:50.000+02</t>
  </si>
  <si>
    <t>2016-06-07T18:51:56.000+02</t>
  </si>
  <si>
    <t>37.94</t>
  </si>
  <si>
    <t>2016-06-22T12:22:59.000+02</t>
  </si>
  <si>
    <t>163.71</t>
  </si>
  <si>
    <t>2016-09-05T16:00:34.000+02</t>
  </si>
  <si>
    <t>85.59</t>
  </si>
  <si>
    <t>2016-09-08T12:04:49.000+02</t>
  </si>
  <si>
    <t>89.48</t>
  </si>
  <si>
    <t>2016-10-14T15:31:19.000+02</t>
  </si>
  <si>
    <t>2016-07-07T15:13:32.000+02</t>
  </si>
  <si>
    <t>69.93</t>
  </si>
  <si>
    <t>2016-05-09T13:07:25.000+02</t>
  </si>
  <si>
    <t>217.67</t>
  </si>
  <si>
    <t>2016-05-17T19:34:29.000+02</t>
  </si>
  <si>
    <t>89.83</t>
  </si>
  <si>
    <t>2017-01-25T20:14:09.000+01</t>
  </si>
  <si>
    <t>135.53</t>
  </si>
  <si>
    <t>2017-01-30T10:01:27.000+01</t>
  </si>
  <si>
    <t>1.23</t>
  </si>
  <si>
    <t>19.8</t>
  </si>
  <si>
    <t>2017-02-09T11:08:53.000+01</t>
  </si>
  <si>
    <t>81.71</t>
  </si>
  <si>
    <t>2017-02-13T10:25:25.000+01</t>
  </si>
  <si>
    <t>19.83</t>
  </si>
  <si>
    <t>2017-02-14T10:22:14.000+01</t>
  </si>
  <si>
    <t>156.45</t>
  </si>
  <si>
    <t>2017-02-14T18:40:05.000+01</t>
  </si>
  <si>
    <t>74.55</t>
  </si>
  <si>
    <t>2017-02-15T18:23:50.000+01</t>
  </si>
  <si>
    <t>178.7</t>
  </si>
  <si>
    <t>2017-03-01T11:04:05.000+01</t>
  </si>
  <si>
    <t>129.24</t>
  </si>
  <si>
    <t>2017-02-01T16:42:12.000+01</t>
  </si>
  <si>
    <t>46.47</t>
  </si>
  <si>
    <t>2017-02-06T13:35:02.000+01</t>
  </si>
  <si>
    <t>111.53</t>
  </si>
  <si>
    <t>2017-02-06T17:18:04.000+01</t>
  </si>
  <si>
    <t>163.04</t>
  </si>
  <si>
    <t>2017-02-09T16:42:43.000+01</t>
  </si>
  <si>
    <t>77.73</t>
  </si>
  <si>
    <t>12.5</t>
  </si>
  <si>
    <t>2017-02-13T14:09:18.000+01</t>
  </si>
  <si>
    <t>136.68</t>
  </si>
  <si>
    <t>2017-02-22T19:44:28.000+01</t>
  </si>
  <si>
    <t>65.89</t>
  </si>
  <si>
    <t>2017-02-28T16:59:52.000+01</t>
  </si>
  <si>
    <t>78.88</t>
  </si>
  <si>
    <t>2017-03-06T12:07:25.000+01</t>
  </si>
  <si>
    <t>224.42</t>
  </si>
  <si>
    <t>2017-02-20T17:33:39.000+01</t>
  </si>
  <si>
    <t>150.42</t>
  </si>
  <si>
    <t>2017-02-22T17:17:59.000+01</t>
  </si>
  <si>
    <t>128.82</t>
  </si>
  <si>
    <t>2017-03-06T17:48:50.000+01</t>
  </si>
  <si>
    <t>102.66</t>
  </si>
  <si>
    <t>2017-02-16T13:59:50.000+01</t>
  </si>
  <si>
    <t>84.18</t>
  </si>
  <si>
    <t>2017-02-23T17:54:18.000+01</t>
  </si>
  <si>
    <t>49.44</t>
  </si>
  <si>
    <t>2017-03-16T11:43:14.000+01</t>
  </si>
  <si>
    <t>253.49</t>
  </si>
  <si>
    <t>2017-01-25T14:00:38.000+01</t>
  </si>
  <si>
    <t>195.65</t>
  </si>
  <si>
    <t>2017-01-31T17:17:20.000+01</t>
  </si>
  <si>
    <t>35.19</t>
  </si>
  <si>
    <t>2017-02-07T18:57:10.000+01</t>
  </si>
  <si>
    <t>205.25</t>
  </si>
  <si>
    <t>2017-02-09T19:09:15.000+01</t>
  </si>
  <si>
    <t>150.15</t>
  </si>
  <si>
    <t>2017-02-09T19:10:27.000+01</t>
  </si>
  <si>
    <t>143.17</t>
  </si>
  <si>
    <t>2017-02-16T19:08:09.000+01</t>
  </si>
  <si>
    <t>111.45</t>
  </si>
  <si>
    <t>2017-02-24T11:56:13.000+01</t>
  </si>
  <si>
    <t>172.57</t>
  </si>
  <si>
    <t>2017-02-23T09:00:24.000+01</t>
  </si>
  <si>
    <t>93.22</t>
  </si>
  <si>
    <t>2017-02-07T14:58:35.000+01</t>
  </si>
  <si>
    <t>31.73</t>
  </si>
  <si>
    <t>2017-02-28T09:06:00.000+01</t>
  </si>
  <si>
    <t>2017-02-13T12:28:08.000+01</t>
  </si>
  <si>
    <t>2017-03-02T12:22:00.000+01</t>
  </si>
  <si>
    <t>91.77</t>
  </si>
  <si>
    <t>2017-02-15T10:45:55.000+01</t>
  </si>
  <si>
    <t>100.42</t>
  </si>
  <si>
    <t>2017-02-16T15:24:34.000+01</t>
  </si>
  <si>
    <t>121.91</t>
  </si>
  <si>
    <t>2017-02-20T10:49:41.000+01</t>
  </si>
  <si>
    <t>62.19</t>
  </si>
  <si>
    <t>2017-03-06T10:47:32.000+01</t>
  </si>
  <si>
    <t>186.22</t>
  </si>
  <si>
    <t>2017-03-09T11:06:56.000+01</t>
  </si>
  <si>
    <t>91.97</t>
  </si>
  <si>
    <t>2017-03-01T17:13:13.000+01</t>
  </si>
  <si>
    <t>58.88</t>
  </si>
  <si>
    <t>2017-03-02T12:13:20.000+01</t>
  </si>
  <si>
    <t>126.87</t>
  </si>
  <si>
    <t>2017-03-06T09:32:41.000+01</t>
  </si>
  <si>
    <t>86.18</t>
  </si>
  <si>
    <t>2017-01-25T16:42:55.000+01</t>
  </si>
  <si>
    <t>184.64</t>
  </si>
  <si>
    <t>2017-01-25T19:01:41.000+01</t>
  </si>
  <si>
    <t>94.44</t>
  </si>
  <si>
    <t>2017-01-25T19:40:57.000+01</t>
  </si>
  <si>
    <t>74.88</t>
  </si>
  <si>
    <t>2017-01-30T10:45:22.000+01</t>
  </si>
  <si>
    <t>63.59</t>
  </si>
  <si>
    <t>2017-02-02T16:03:02.000+01</t>
  </si>
  <si>
    <t>213.21</t>
  </si>
  <si>
    <t>2017-02-07T15:41:35.000+01</t>
  </si>
  <si>
    <t>73.54</t>
  </si>
  <si>
    <t>2017-02-08T18:56:19.000+01</t>
  </si>
  <si>
    <t>53.14</t>
  </si>
  <si>
    <t>2017-02-13T12:32:25.000+01</t>
  </si>
  <si>
    <t>72.53</t>
  </si>
  <si>
    <t>2017-02-13T19:35:44.000+01</t>
  </si>
  <si>
    <t>166.39</t>
  </si>
  <si>
    <t>2017-02-14T13:52:36.000+01</t>
  </si>
  <si>
    <t>46.61</t>
  </si>
  <si>
    <t>59.5</t>
  </si>
  <si>
    <t>2017-02-14T16:02:36.000+01</t>
  </si>
  <si>
    <t>22.95</t>
  </si>
  <si>
    <t>2017-02-22T12:39:59.000+01</t>
  </si>
  <si>
    <t>79.99</t>
  </si>
  <si>
    <t>2017-02-22T19:01:43.000+01</t>
  </si>
  <si>
    <t>83.34</t>
  </si>
  <si>
    <t>2017-02-27T10:02:43.000+01</t>
  </si>
  <si>
    <t>262.55</t>
  </si>
  <si>
    <t>2017-02-27T18:54:16.000+01</t>
  </si>
  <si>
    <t>153.92</t>
  </si>
  <si>
    <t>2017-02-28T15:48:51.000+01</t>
  </si>
  <si>
    <t>139.28</t>
  </si>
  <si>
    <t>2017-02-28T19:59:46.000+01</t>
  </si>
  <si>
    <t>105.02</t>
  </si>
  <si>
    <t>2017-04-07T12:03:56.000+02</t>
  </si>
  <si>
    <t>113.95</t>
  </si>
  <si>
    <t>2017-03-06T11:11:29.000+01</t>
  </si>
  <si>
    <t>82.91</t>
  </si>
  <si>
    <t>2017-03-06T18:54:25.000+01</t>
  </si>
  <si>
    <t>198.92</t>
  </si>
  <si>
    <t>2017-03-06T20:14:34.000+01</t>
  </si>
  <si>
    <t>39.6</t>
  </si>
  <si>
    <t>27.3</t>
  </si>
  <si>
    <t>2017-02-09T11:50:58.000+01</t>
  </si>
  <si>
    <t>69.41</t>
  </si>
  <si>
    <t>2017-02-21T09:17:56.000+01</t>
  </si>
  <si>
    <t>2017-02-06T13:14:22.000+01</t>
  </si>
  <si>
    <t>159.21</t>
  </si>
  <si>
    <t>2017-02-09T19:34:29.000+01</t>
  </si>
  <si>
    <t>68.56</t>
  </si>
  <si>
    <t>2017-02-15T12:15:30.000+01</t>
  </si>
  <si>
    <t>187.56</t>
  </si>
  <si>
    <t>2017-02-16T19:42:14.000+01</t>
  </si>
  <si>
    <t>68.53</t>
  </si>
  <si>
    <t>2017-02-28T17:32:57.000+01</t>
  </si>
  <si>
    <t>31.74</t>
  </si>
  <si>
    <t>2017-01-31T17:44:48.000+01</t>
  </si>
  <si>
    <t>44.35</t>
  </si>
  <si>
    <t>2.25</t>
  </si>
  <si>
    <t>2017-02-08T15:43:38.000+01</t>
  </si>
  <si>
    <t>134.42</t>
  </si>
  <si>
    <t>5.1</t>
  </si>
  <si>
    <t>2017-02-14T17:13:49.000+01</t>
  </si>
  <si>
    <t>113.67</t>
  </si>
  <si>
    <t>2017-02-15T19:52:00.000+01</t>
  </si>
  <si>
    <t>82.42</t>
  </si>
  <si>
    <t>2017-02-23T16:17:14.000+01</t>
  </si>
  <si>
    <t>239.69</t>
  </si>
  <si>
    <t>2017-02-02T18:58:15.000+01</t>
  </si>
  <si>
    <t>205.09</t>
  </si>
  <si>
    <t>2017-05-10T11:26:16.000+02</t>
  </si>
  <si>
    <t>145.14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</si>
</sst>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07"/>
  <sheetViews>
    <sheetView tabSelected="1" workbookViewId="0"/>
  </sheetViews>
  <sheetFormatPr defaultColWidth="11.42578125"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e">
        <f ca="1">E00251413469721</f>
        <v>#NAME?</v>
      </c>
      <c r="B2" t="s">
        <v>23</v>
      </c>
      <c r="C2" t="s">
        <v>24</v>
      </c>
      <c r="D2" s="1">
        <v>17882</v>
      </c>
      <c r="E2" t="s">
        <v>25</v>
      </c>
      <c r="F2" t="s">
        <v>26</v>
      </c>
      <c r="G2">
        <v>10</v>
      </c>
      <c r="H2">
        <v>0</v>
      </c>
      <c r="I2">
        <v>0</v>
      </c>
      <c r="J2">
        <v>0</v>
      </c>
      <c r="K2">
        <v>0</v>
      </c>
      <c r="L2">
        <v>9</v>
      </c>
      <c r="M2">
        <v>3</v>
      </c>
      <c r="N2">
        <v>1</v>
      </c>
      <c r="O2">
        <v>19</v>
      </c>
      <c r="P2" t="s">
        <v>27</v>
      </c>
      <c r="Q2">
        <v>1</v>
      </c>
      <c r="R2">
        <v>46</v>
      </c>
      <c r="T2" t="s">
        <v>28</v>
      </c>
      <c r="U2">
        <v>0</v>
      </c>
      <c r="V2">
        <v>4</v>
      </c>
      <c r="W2">
        <v>1</v>
      </c>
    </row>
    <row r="3" spans="1:23">
      <c r="A3" t="e">
        <f ca="1">E00251415579021</f>
        <v>#NAME?</v>
      </c>
      <c r="B3" t="s">
        <v>29</v>
      </c>
      <c r="C3" t="s">
        <v>30</v>
      </c>
      <c r="D3" s="1">
        <v>24404</v>
      </c>
      <c r="E3" t="s">
        <v>25</v>
      </c>
      <c r="F3" t="s">
        <v>31</v>
      </c>
      <c r="G3">
        <v>23</v>
      </c>
      <c r="H3">
        <v>15</v>
      </c>
      <c r="I3">
        <v>0</v>
      </c>
      <c r="J3">
        <v>1</v>
      </c>
      <c r="K3">
        <v>2</v>
      </c>
      <c r="L3">
        <v>4</v>
      </c>
      <c r="M3">
        <v>1</v>
      </c>
      <c r="N3">
        <v>0</v>
      </c>
      <c r="Q3">
        <v>3</v>
      </c>
      <c r="V3">
        <v>1</v>
      </c>
      <c r="W3">
        <v>0</v>
      </c>
    </row>
    <row r="4" spans="1:23">
      <c r="A4" t="e">
        <f ca="1">E00251417952621</f>
        <v>#NAME?</v>
      </c>
      <c r="B4" t="s">
        <v>29</v>
      </c>
      <c r="C4" t="s">
        <v>32</v>
      </c>
      <c r="D4" s="1">
        <v>24484</v>
      </c>
      <c r="E4" t="s">
        <v>25</v>
      </c>
      <c r="F4" t="s">
        <v>33</v>
      </c>
      <c r="G4">
        <v>11</v>
      </c>
      <c r="H4">
        <v>35</v>
      </c>
      <c r="I4">
        <v>0</v>
      </c>
      <c r="J4">
        <v>1</v>
      </c>
      <c r="K4">
        <v>2</v>
      </c>
      <c r="L4">
        <v>5</v>
      </c>
      <c r="M4">
        <v>2</v>
      </c>
      <c r="N4">
        <v>0</v>
      </c>
      <c r="Q4">
        <v>3</v>
      </c>
      <c r="V4">
        <v>1</v>
      </c>
      <c r="W4">
        <v>0</v>
      </c>
    </row>
    <row r="5" spans="1:23">
      <c r="A5" t="e">
        <f ca="1">E00251417957321</f>
        <v>#NAME?</v>
      </c>
      <c r="B5" t="s">
        <v>29</v>
      </c>
      <c r="C5" t="s">
        <v>34</v>
      </c>
      <c r="D5" s="1">
        <v>27037</v>
      </c>
      <c r="E5" t="s">
        <v>25</v>
      </c>
      <c r="F5" t="s">
        <v>35</v>
      </c>
      <c r="G5">
        <v>14</v>
      </c>
      <c r="H5">
        <v>100</v>
      </c>
      <c r="I5">
        <v>0</v>
      </c>
      <c r="J5">
        <v>1</v>
      </c>
      <c r="K5">
        <v>3</v>
      </c>
      <c r="L5">
        <v>12</v>
      </c>
      <c r="M5">
        <v>3</v>
      </c>
      <c r="N5">
        <v>1</v>
      </c>
      <c r="Q5">
        <v>3</v>
      </c>
      <c r="V5">
        <v>1</v>
      </c>
      <c r="W5">
        <v>0</v>
      </c>
    </row>
    <row r="6" spans="1:23">
      <c r="A6" t="e">
        <f ca="1">E00251417959821</f>
        <v>#NAME?</v>
      </c>
      <c r="B6" t="s">
        <v>23</v>
      </c>
      <c r="C6" t="s">
        <v>36</v>
      </c>
      <c r="D6" s="1">
        <v>21666</v>
      </c>
      <c r="E6" t="s">
        <v>25</v>
      </c>
      <c r="F6" t="s">
        <v>37</v>
      </c>
      <c r="G6">
        <v>7</v>
      </c>
      <c r="H6">
        <v>5</v>
      </c>
      <c r="I6">
        <v>0</v>
      </c>
      <c r="J6">
        <v>1</v>
      </c>
      <c r="K6">
        <v>2</v>
      </c>
      <c r="L6">
        <v>9</v>
      </c>
      <c r="M6">
        <v>3</v>
      </c>
      <c r="N6">
        <v>1</v>
      </c>
      <c r="O6">
        <v>21</v>
      </c>
      <c r="P6" t="s">
        <v>38</v>
      </c>
      <c r="Q6">
        <v>2</v>
      </c>
      <c r="R6">
        <v>28</v>
      </c>
      <c r="S6">
        <v>6</v>
      </c>
      <c r="T6">
        <v>21</v>
      </c>
      <c r="V6">
        <v>8</v>
      </c>
      <c r="W6">
        <v>1</v>
      </c>
    </row>
    <row r="7" spans="1:23">
      <c r="A7" t="e">
        <f ca="1">E00251417960121</f>
        <v>#NAME?</v>
      </c>
      <c r="B7" t="s">
        <v>29</v>
      </c>
      <c r="C7" t="s">
        <v>39</v>
      </c>
      <c r="D7" s="1">
        <v>18684</v>
      </c>
      <c r="E7" t="s">
        <v>25</v>
      </c>
      <c r="F7" t="s">
        <v>40</v>
      </c>
      <c r="G7">
        <v>16</v>
      </c>
      <c r="H7">
        <v>185</v>
      </c>
      <c r="I7">
        <v>0</v>
      </c>
      <c r="J7">
        <v>1</v>
      </c>
      <c r="K7">
        <v>3</v>
      </c>
      <c r="L7">
        <v>6</v>
      </c>
      <c r="M7">
        <v>2</v>
      </c>
      <c r="N7">
        <v>0</v>
      </c>
      <c r="P7">
        <v>1</v>
      </c>
      <c r="Q7">
        <v>2</v>
      </c>
      <c r="V7">
        <v>7</v>
      </c>
      <c r="W7">
        <v>1</v>
      </c>
    </row>
    <row r="8" spans="1:23">
      <c r="A8" t="e">
        <f ca="1">E00251417969121</f>
        <v>#NAME?</v>
      </c>
      <c r="B8" t="s">
        <v>23</v>
      </c>
      <c r="C8" t="s">
        <v>41</v>
      </c>
      <c r="D8" s="1">
        <v>26191</v>
      </c>
      <c r="E8" t="s">
        <v>25</v>
      </c>
      <c r="F8" t="s">
        <v>42</v>
      </c>
      <c r="G8">
        <v>23</v>
      </c>
      <c r="H8">
        <v>35</v>
      </c>
      <c r="I8">
        <v>0</v>
      </c>
      <c r="J8">
        <v>1</v>
      </c>
      <c r="K8">
        <v>2</v>
      </c>
      <c r="L8">
        <v>7</v>
      </c>
      <c r="M8">
        <v>2</v>
      </c>
      <c r="N8">
        <v>0</v>
      </c>
      <c r="O8">
        <v>15</v>
      </c>
      <c r="P8">
        <v>1</v>
      </c>
      <c r="Q8">
        <v>1</v>
      </c>
      <c r="R8">
        <v>28</v>
      </c>
      <c r="T8">
        <v>28</v>
      </c>
      <c r="U8">
        <v>3</v>
      </c>
      <c r="V8">
        <v>5</v>
      </c>
      <c r="W8">
        <v>1</v>
      </c>
    </row>
    <row r="9" spans="1:23">
      <c r="A9" t="e">
        <f ca="1">E00251417971421</f>
        <v>#NAME?</v>
      </c>
      <c r="B9" t="s">
        <v>23</v>
      </c>
      <c r="C9" t="s">
        <v>43</v>
      </c>
      <c r="D9" s="1">
        <v>23093</v>
      </c>
      <c r="E9" t="s">
        <v>25</v>
      </c>
      <c r="F9" t="s">
        <v>44</v>
      </c>
      <c r="G9">
        <v>25</v>
      </c>
      <c r="H9">
        <v>0</v>
      </c>
      <c r="I9">
        <v>0</v>
      </c>
      <c r="J9">
        <v>0</v>
      </c>
      <c r="K9">
        <v>0</v>
      </c>
      <c r="L9">
        <v>8</v>
      </c>
      <c r="M9">
        <v>2</v>
      </c>
      <c r="N9">
        <v>0</v>
      </c>
      <c r="O9">
        <v>13</v>
      </c>
      <c r="P9" t="s">
        <v>45</v>
      </c>
      <c r="Q9">
        <v>1</v>
      </c>
      <c r="R9">
        <v>38</v>
      </c>
      <c r="T9" t="s">
        <v>46</v>
      </c>
      <c r="U9">
        <v>2</v>
      </c>
      <c r="V9">
        <v>4</v>
      </c>
      <c r="W9">
        <v>1</v>
      </c>
    </row>
    <row r="10" spans="1:23">
      <c r="A10" t="e">
        <f ca="1">E00251417971821</f>
        <v>#NAME?</v>
      </c>
      <c r="B10" t="s">
        <v>23</v>
      </c>
      <c r="C10" t="s">
        <v>47</v>
      </c>
      <c r="D10" s="1">
        <v>21127</v>
      </c>
      <c r="E10" t="s">
        <v>25</v>
      </c>
      <c r="F10" t="s">
        <v>48</v>
      </c>
      <c r="G10">
        <v>11</v>
      </c>
      <c r="H10">
        <v>75</v>
      </c>
      <c r="I10">
        <v>0</v>
      </c>
      <c r="J10">
        <v>1</v>
      </c>
      <c r="K10">
        <v>3</v>
      </c>
      <c r="L10">
        <v>8</v>
      </c>
      <c r="M10">
        <v>2</v>
      </c>
      <c r="N10">
        <v>0</v>
      </c>
      <c r="O10">
        <v>23</v>
      </c>
      <c r="P10" t="s">
        <v>49</v>
      </c>
      <c r="Q10">
        <v>1</v>
      </c>
      <c r="R10">
        <v>33</v>
      </c>
      <c r="T10" t="s">
        <v>50</v>
      </c>
      <c r="U10">
        <v>0</v>
      </c>
      <c r="V10">
        <v>4</v>
      </c>
      <c r="W10">
        <v>1</v>
      </c>
    </row>
    <row r="11" spans="1:23">
      <c r="A11" t="e">
        <f ca="1">E00251417997521</f>
        <v>#NAME?</v>
      </c>
      <c r="B11" t="s">
        <v>23</v>
      </c>
      <c r="C11" t="s">
        <v>51</v>
      </c>
      <c r="D11" s="1">
        <v>27044</v>
      </c>
      <c r="E11" t="s">
        <v>25</v>
      </c>
      <c r="F11" t="s">
        <v>52</v>
      </c>
      <c r="G11">
        <v>18</v>
      </c>
      <c r="H11">
        <v>55</v>
      </c>
      <c r="I11">
        <v>0</v>
      </c>
      <c r="J11">
        <v>1</v>
      </c>
      <c r="K11">
        <v>3</v>
      </c>
      <c r="L11">
        <v>6</v>
      </c>
      <c r="M11">
        <v>2</v>
      </c>
      <c r="N11">
        <v>0</v>
      </c>
      <c r="O11">
        <v>15</v>
      </c>
      <c r="P11" t="s">
        <v>53</v>
      </c>
      <c r="Q11">
        <v>2</v>
      </c>
      <c r="R11">
        <v>13</v>
      </c>
      <c r="S11">
        <v>12</v>
      </c>
      <c r="T11" t="s">
        <v>54</v>
      </c>
      <c r="V11">
        <v>9</v>
      </c>
      <c r="W11">
        <v>1</v>
      </c>
    </row>
    <row r="12" spans="1:23">
      <c r="A12" t="e">
        <f ca="1">E00251418164121</f>
        <v>#NAME?</v>
      </c>
      <c r="B12" t="s">
        <v>23</v>
      </c>
      <c r="C12" t="s">
        <v>55</v>
      </c>
      <c r="D12" s="1">
        <v>18076</v>
      </c>
      <c r="E12" t="s">
        <v>25</v>
      </c>
      <c r="F12" t="s">
        <v>56</v>
      </c>
      <c r="G12">
        <v>15</v>
      </c>
      <c r="H12">
        <v>120</v>
      </c>
      <c r="I12">
        <v>0</v>
      </c>
      <c r="J12">
        <v>1</v>
      </c>
      <c r="K12">
        <v>3</v>
      </c>
      <c r="L12">
        <v>8</v>
      </c>
      <c r="M12">
        <v>2</v>
      </c>
      <c r="N12">
        <v>0</v>
      </c>
      <c r="Q12">
        <v>3</v>
      </c>
      <c r="V12">
        <v>1</v>
      </c>
      <c r="W12">
        <v>0</v>
      </c>
    </row>
    <row r="13" spans="1:23">
      <c r="A13" t="e">
        <f ca="1">E00251418191921</f>
        <v>#NAME?</v>
      </c>
      <c r="B13" t="s">
        <v>23</v>
      </c>
      <c r="C13" t="s">
        <v>57</v>
      </c>
      <c r="D13" s="1">
        <v>19615</v>
      </c>
      <c r="E13" t="s">
        <v>25</v>
      </c>
      <c r="F13" t="s">
        <v>58</v>
      </c>
      <c r="G13">
        <v>9</v>
      </c>
      <c r="H13">
        <v>0</v>
      </c>
      <c r="I13">
        <v>0</v>
      </c>
      <c r="J13">
        <v>0</v>
      </c>
      <c r="K13">
        <v>1</v>
      </c>
      <c r="L13">
        <v>10</v>
      </c>
      <c r="M13">
        <v>3</v>
      </c>
      <c r="N13">
        <v>1</v>
      </c>
      <c r="Q13">
        <v>3</v>
      </c>
      <c r="V13">
        <v>1</v>
      </c>
      <c r="W13">
        <v>0</v>
      </c>
    </row>
    <row r="14" spans="1:23">
      <c r="A14" t="e">
        <f ca="1">E00251418205021</f>
        <v>#NAME?</v>
      </c>
      <c r="B14" t="s">
        <v>23</v>
      </c>
      <c r="C14" t="s">
        <v>59</v>
      </c>
      <c r="D14" s="1">
        <v>25153</v>
      </c>
      <c r="E14" t="s">
        <v>25</v>
      </c>
      <c r="F14" t="s">
        <v>60</v>
      </c>
      <c r="G14">
        <v>13</v>
      </c>
      <c r="H14">
        <v>0</v>
      </c>
      <c r="I14">
        <v>0</v>
      </c>
      <c r="J14">
        <v>0</v>
      </c>
      <c r="K14">
        <v>1</v>
      </c>
      <c r="L14">
        <v>8</v>
      </c>
      <c r="M14">
        <v>2</v>
      </c>
      <c r="N14">
        <v>0</v>
      </c>
      <c r="Q14">
        <v>3</v>
      </c>
      <c r="V14">
        <v>1</v>
      </c>
      <c r="W14">
        <v>0</v>
      </c>
    </row>
    <row r="15" spans="1:23">
      <c r="A15" t="e">
        <f ca="1">E00251424013321</f>
        <v>#NAME?</v>
      </c>
      <c r="B15" t="s">
        <v>29</v>
      </c>
      <c r="C15" t="s">
        <v>61</v>
      </c>
      <c r="D15" s="1">
        <v>24790</v>
      </c>
      <c r="E15" t="s">
        <v>25</v>
      </c>
      <c r="F15" t="s">
        <v>62</v>
      </c>
      <c r="G15">
        <v>16</v>
      </c>
      <c r="H15">
        <v>30</v>
      </c>
      <c r="I15">
        <v>0</v>
      </c>
      <c r="J15">
        <v>1</v>
      </c>
      <c r="K15">
        <v>2</v>
      </c>
      <c r="L15">
        <v>5</v>
      </c>
      <c r="M15">
        <v>2</v>
      </c>
      <c r="N15">
        <v>0</v>
      </c>
      <c r="O15">
        <v>15</v>
      </c>
      <c r="P15">
        <v>1</v>
      </c>
      <c r="Q15">
        <v>2</v>
      </c>
      <c r="R15">
        <v>10</v>
      </c>
      <c r="S15">
        <v>21</v>
      </c>
      <c r="T15">
        <v>10</v>
      </c>
      <c r="V15">
        <v>10</v>
      </c>
      <c r="W15">
        <v>1</v>
      </c>
    </row>
    <row r="16" spans="1:23">
      <c r="A16" t="e">
        <f ca="1">E00251424016021</f>
        <v>#NAME?</v>
      </c>
      <c r="B16" t="s">
        <v>29</v>
      </c>
      <c r="C16" t="s">
        <v>63</v>
      </c>
      <c r="D16" s="1">
        <v>20121</v>
      </c>
      <c r="E16" t="s">
        <v>25</v>
      </c>
      <c r="F16" t="s">
        <v>64</v>
      </c>
      <c r="G16">
        <v>18</v>
      </c>
      <c r="H16">
        <v>220</v>
      </c>
      <c r="I16">
        <v>0</v>
      </c>
      <c r="J16">
        <v>1</v>
      </c>
      <c r="K16">
        <v>4</v>
      </c>
      <c r="L16">
        <v>10</v>
      </c>
      <c r="M16">
        <v>3</v>
      </c>
      <c r="N16">
        <v>1</v>
      </c>
      <c r="O16">
        <v>14</v>
      </c>
      <c r="P16">
        <v>1</v>
      </c>
      <c r="Q16">
        <v>2</v>
      </c>
      <c r="R16">
        <v>15</v>
      </c>
      <c r="S16">
        <v>30</v>
      </c>
      <c r="T16">
        <v>15</v>
      </c>
      <c r="V16">
        <v>10</v>
      </c>
      <c r="W16">
        <v>1</v>
      </c>
    </row>
    <row r="17" spans="1:23">
      <c r="A17" t="e">
        <f ca="1">E00251424039221</f>
        <v>#NAME?</v>
      </c>
      <c r="B17" t="s">
        <v>29</v>
      </c>
      <c r="C17" t="s">
        <v>65</v>
      </c>
      <c r="D17" s="1">
        <v>24476</v>
      </c>
      <c r="E17" t="s">
        <v>25</v>
      </c>
      <c r="F17" t="s">
        <v>66</v>
      </c>
      <c r="G17">
        <v>18</v>
      </c>
      <c r="H17">
        <v>90</v>
      </c>
      <c r="I17">
        <v>0</v>
      </c>
      <c r="J17">
        <v>1</v>
      </c>
      <c r="K17">
        <v>3</v>
      </c>
      <c r="L17">
        <v>11</v>
      </c>
      <c r="M17">
        <v>3</v>
      </c>
      <c r="N17">
        <v>1</v>
      </c>
      <c r="O17">
        <v>18</v>
      </c>
      <c r="P17">
        <v>1</v>
      </c>
      <c r="Q17">
        <v>2</v>
      </c>
      <c r="R17">
        <v>8</v>
      </c>
      <c r="S17">
        <v>21</v>
      </c>
      <c r="T17">
        <v>8</v>
      </c>
      <c r="V17">
        <v>10</v>
      </c>
      <c r="W17">
        <v>1</v>
      </c>
    </row>
    <row r="18" spans="1:23">
      <c r="A18" t="e">
        <f ca="1">E00251424041421</f>
        <v>#NAME?</v>
      </c>
      <c r="B18" t="s">
        <v>23</v>
      </c>
      <c r="C18" t="s">
        <v>67</v>
      </c>
      <c r="D18" s="1">
        <v>24503</v>
      </c>
      <c r="E18" t="s">
        <v>25</v>
      </c>
      <c r="F18" t="s">
        <v>68</v>
      </c>
      <c r="G18">
        <v>30</v>
      </c>
      <c r="H18">
        <v>5</v>
      </c>
      <c r="I18">
        <v>0</v>
      </c>
      <c r="J18">
        <v>1</v>
      </c>
      <c r="K18">
        <v>2</v>
      </c>
      <c r="L18">
        <v>10</v>
      </c>
      <c r="M18">
        <v>3</v>
      </c>
      <c r="N18">
        <v>1</v>
      </c>
      <c r="O18">
        <v>17</v>
      </c>
      <c r="P18" t="s">
        <v>45</v>
      </c>
      <c r="Q18">
        <v>1</v>
      </c>
      <c r="R18">
        <v>30</v>
      </c>
      <c r="T18">
        <v>9</v>
      </c>
      <c r="U18">
        <v>0</v>
      </c>
      <c r="V18">
        <v>4</v>
      </c>
      <c r="W18">
        <v>1</v>
      </c>
    </row>
    <row r="19" spans="1:23">
      <c r="A19" t="e">
        <f ca="1">E00251424800621</f>
        <v>#NAME?</v>
      </c>
      <c r="B19" t="s">
        <v>23</v>
      </c>
      <c r="C19" t="s">
        <v>69</v>
      </c>
      <c r="D19" s="1">
        <v>24113</v>
      </c>
      <c r="E19" t="s">
        <v>25</v>
      </c>
      <c r="F19" t="s">
        <v>70</v>
      </c>
      <c r="G19">
        <v>25</v>
      </c>
      <c r="H19">
        <v>0</v>
      </c>
      <c r="I19">
        <v>0</v>
      </c>
      <c r="J19">
        <v>0</v>
      </c>
      <c r="K19">
        <v>0</v>
      </c>
      <c r="L19">
        <v>8</v>
      </c>
      <c r="M19">
        <v>2</v>
      </c>
      <c r="N19">
        <v>0</v>
      </c>
      <c r="O19">
        <v>17</v>
      </c>
      <c r="P19" t="s">
        <v>71</v>
      </c>
      <c r="Q19">
        <v>2</v>
      </c>
      <c r="R19">
        <v>16</v>
      </c>
      <c r="S19">
        <v>15</v>
      </c>
      <c r="T19" t="s">
        <v>72</v>
      </c>
      <c r="V19">
        <v>9</v>
      </c>
      <c r="W19">
        <v>1</v>
      </c>
    </row>
    <row r="20" spans="1:23">
      <c r="A20" t="e">
        <f ca="1">E00251424801221</f>
        <v>#NAME?</v>
      </c>
      <c r="B20" t="s">
        <v>29</v>
      </c>
      <c r="C20" t="s">
        <v>73</v>
      </c>
      <c r="D20" s="1">
        <v>23335</v>
      </c>
      <c r="E20" t="s">
        <v>25</v>
      </c>
      <c r="F20" t="s">
        <v>74</v>
      </c>
      <c r="G20">
        <v>25</v>
      </c>
      <c r="H20">
        <v>230</v>
      </c>
      <c r="I20">
        <v>0</v>
      </c>
      <c r="J20">
        <v>1</v>
      </c>
      <c r="K20">
        <v>4</v>
      </c>
      <c r="L20">
        <v>10</v>
      </c>
      <c r="M20">
        <v>3</v>
      </c>
      <c r="N20">
        <v>1</v>
      </c>
      <c r="Q20">
        <v>3</v>
      </c>
      <c r="V20">
        <v>1</v>
      </c>
      <c r="W20">
        <v>0</v>
      </c>
    </row>
    <row r="21" spans="1:23">
      <c r="A21" t="e">
        <f ca="1">E00251424802621</f>
        <v>#NAME?</v>
      </c>
      <c r="B21" t="s">
        <v>29</v>
      </c>
      <c r="C21" t="s">
        <v>75</v>
      </c>
      <c r="D21" s="1">
        <v>24231</v>
      </c>
      <c r="E21" t="s">
        <v>25</v>
      </c>
      <c r="F21" t="s">
        <v>76</v>
      </c>
      <c r="G21">
        <v>9</v>
      </c>
      <c r="H21">
        <v>10</v>
      </c>
      <c r="I21">
        <v>0</v>
      </c>
      <c r="J21">
        <v>1</v>
      </c>
      <c r="K21">
        <v>2</v>
      </c>
      <c r="L21">
        <v>9</v>
      </c>
      <c r="M21">
        <v>3</v>
      </c>
      <c r="N21">
        <v>1</v>
      </c>
      <c r="O21">
        <v>19</v>
      </c>
      <c r="P21" t="s">
        <v>77</v>
      </c>
      <c r="Q21">
        <v>2</v>
      </c>
      <c r="R21">
        <v>28</v>
      </c>
      <c r="S21">
        <v>1</v>
      </c>
      <c r="T21" t="s">
        <v>78</v>
      </c>
      <c r="V21">
        <v>8</v>
      </c>
      <c r="W21">
        <v>1</v>
      </c>
    </row>
    <row r="22" spans="1:23">
      <c r="A22" t="e">
        <f ca="1">E00251424821221</f>
        <v>#NAME?</v>
      </c>
      <c r="B22" t="s">
        <v>29</v>
      </c>
      <c r="C22" t="s">
        <v>79</v>
      </c>
      <c r="D22" s="1">
        <v>20509</v>
      </c>
      <c r="E22" t="s">
        <v>25</v>
      </c>
      <c r="F22" t="s">
        <v>80</v>
      </c>
      <c r="G22">
        <v>45</v>
      </c>
      <c r="H22">
        <v>55</v>
      </c>
      <c r="I22">
        <v>0</v>
      </c>
      <c r="J22">
        <v>1</v>
      </c>
      <c r="K22">
        <v>3</v>
      </c>
      <c r="L22">
        <v>6</v>
      </c>
      <c r="M22">
        <v>2</v>
      </c>
      <c r="N22">
        <v>0</v>
      </c>
      <c r="Q22">
        <v>3</v>
      </c>
      <c r="V22">
        <v>1</v>
      </c>
      <c r="W22">
        <v>0</v>
      </c>
    </row>
    <row r="23" spans="1:23">
      <c r="A23" t="e">
        <f ca="1">E00251424831821</f>
        <v>#NAME?</v>
      </c>
      <c r="B23" t="s">
        <v>23</v>
      </c>
      <c r="C23" t="s">
        <v>81</v>
      </c>
      <c r="D23" s="1">
        <v>23247</v>
      </c>
      <c r="E23" t="s">
        <v>25</v>
      </c>
      <c r="F23" t="s">
        <v>82</v>
      </c>
      <c r="G23">
        <v>25</v>
      </c>
      <c r="H23">
        <v>50</v>
      </c>
      <c r="I23">
        <v>0</v>
      </c>
      <c r="J23">
        <v>1</v>
      </c>
      <c r="K23">
        <v>3</v>
      </c>
      <c r="L23">
        <v>5</v>
      </c>
      <c r="M23">
        <v>2</v>
      </c>
      <c r="N23">
        <v>0</v>
      </c>
      <c r="Q23">
        <v>3</v>
      </c>
      <c r="V23">
        <v>1</v>
      </c>
      <c r="W23">
        <v>0</v>
      </c>
    </row>
    <row r="24" spans="1:23">
      <c r="A24" t="e">
        <f ca="1">E00251424839421</f>
        <v>#NAME?</v>
      </c>
      <c r="B24" t="s">
        <v>23</v>
      </c>
      <c r="C24" t="s">
        <v>83</v>
      </c>
      <c r="D24" s="1">
        <v>26484</v>
      </c>
      <c r="E24" t="s">
        <v>25</v>
      </c>
      <c r="F24" t="s">
        <v>84</v>
      </c>
      <c r="G24">
        <v>27</v>
      </c>
      <c r="H24">
        <v>0</v>
      </c>
      <c r="I24">
        <v>0</v>
      </c>
      <c r="J24">
        <v>0</v>
      </c>
      <c r="K24">
        <v>0</v>
      </c>
      <c r="L24">
        <v>4</v>
      </c>
      <c r="M24">
        <v>1</v>
      </c>
      <c r="N24">
        <v>0</v>
      </c>
      <c r="Q24">
        <v>3</v>
      </c>
      <c r="V24">
        <v>1</v>
      </c>
      <c r="W24">
        <v>0</v>
      </c>
    </row>
    <row r="25" spans="1:23">
      <c r="A25" t="e">
        <f ca="1">E00251424841521</f>
        <v>#NAME?</v>
      </c>
      <c r="B25" t="s">
        <v>23</v>
      </c>
      <c r="C25" t="s">
        <v>85</v>
      </c>
      <c r="D25" s="1">
        <v>25980</v>
      </c>
      <c r="E25" t="s">
        <v>25</v>
      </c>
      <c r="F25" t="s">
        <v>86</v>
      </c>
      <c r="G25">
        <v>11</v>
      </c>
      <c r="H25">
        <v>0</v>
      </c>
      <c r="I25">
        <v>0</v>
      </c>
      <c r="J25">
        <v>0</v>
      </c>
      <c r="K25">
        <v>1</v>
      </c>
      <c r="L25">
        <v>10</v>
      </c>
      <c r="M25">
        <v>3</v>
      </c>
      <c r="N25">
        <v>1</v>
      </c>
      <c r="Q25">
        <v>3</v>
      </c>
      <c r="V25">
        <v>1</v>
      </c>
      <c r="W25">
        <v>0</v>
      </c>
    </row>
    <row r="26" spans="1:23">
      <c r="A26" t="e">
        <f ca="1">E00251424846821</f>
        <v>#NAME?</v>
      </c>
      <c r="B26" t="s">
        <v>23</v>
      </c>
      <c r="C26" t="s">
        <v>87</v>
      </c>
      <c r="D26" s="1">
        <v>19059</v>
      </c>
      <c r="E26" t="s">
        <v>25</v>
      </c>
      <c r="F26" t="s">
        <v>88</v>
      </c>
      <c r="G26">
        <v>19</v>
      </c>
      <c r="H26">
        <v>250</v>
      </c>
      <c r="I26">
        <v>1</v>
      </c>
      <c r="J26">
        <v>2</v>
      </c>
      <c r="K26">
        <v>4</v>
      </c>
      <c r="L26">
        <v>11</v>
      </c>
      <c r="M26">
        <v>3</v>
      </c>
      <c r="N26">
        <v>1</v>
      </c>
      <c r="Q26">
        <v>3</v>
      </c>
      <c r="V26">
        <v>1</v>
      </c>
      <c r="W26">
        <v>0</v>
      </c>
    </row>
    <row r="27" spans="1:23">
      <c r="A27" t="e">
        <f ca="1">E00251424849521</f>
        <v>#NAME?</v>
      </c>
      <c r="B27" t="s">
        <v>23</v>
      </c>
      <c r="C27" t="s">
        <v>89</v>
      </c>
      <c r="D27" s="1">
        <v>23404</v>
      </c>
      <c r="E27" t="s">
        <v>25</v>
      </c>
      <c r="F27" t="s">
        <v>90</v>
      </c>
      <c r="G27">
        <v>30</v>
      </c>
      <c r="H27">
        <v>0</v>
      </c>
      <c r="I27">
        <v>0</v>
      </c>
      <c r="J27">
        <v>0</v>
      </c>
      <c r="K27">
        <v>0</v>
      </c>
      <c r="L27">
        <v>6</v>
      </c>
      <c r="M27">
        <v>2</v>
      </c>
      <c r="N27">
        <v>0</v>
      </c>
      <c r="Q27">
        <v>3</v>
      </c>
      <c r="V27">
        <v>1</v>
      </c>
      <c r="W27">
        <v>0</v>
      </c>
    </row>
    <row r="28" spans="1:23">
      <c r="A28" t="e">
        <f ca="1">E00251427098221</f>
        <v>#NAME?</v>
      </c>
      <c r="B28" t="s">
        <v>29</v>
      </c>
      <c r="C28" t="s">
        <v>91</v>
      </c>
      <c r="D28" s="1">
        <v>26668</v>
      </c>
      <c r="E28" t="s">
        <v>25</v>
      </c>
      <c r="F28" t="s">
        <v>92</v>
      </c>
      <c r="G28">
        <v>18</v>
      </c>
      <c r="H28">
        <v>10</v>
      </c>
      <c r="I28">
        <v>0</v>
      </c>
      <c r="J28">
        <v>1</v>
      </c>
      <c r="K28">
        <v>2</v>
      </c>
      <c r="L28">
        <v>8</v>
      </c>
      <c r="M28">
        <v>2</v>
      </c>
      <c r="N28">
        <v>0</v>
      </c>
      <c r="O28">
        <v>17</v>
      </c>
      <c r="P28" t="s">
        <v>53</v>
      </c>
      <c r="Q28">
        <v>2</v>
      </c>
      <c r="R28">
        <v>8</v>
      </c>
      <c r="S28">
        <v>16</v>
      </c>
      <c r="T28">
        <v>12</v>
      </c>
      <c r="V28">
        <v>9</v>
      </c>
      <c r="W28">
        <v>1</v>
      </c>
    </row>
    <row r="29" spans="1:23">
      <c r="A29" t="e">
        <f ca="1">E00251427099021</f>
        <v>#NAME?</v>
      </c>
      <c r="B29" t="s">
        <v>29</v>
      </c>
      <c r="C29" t="s">
        <v>93</v>
      </c>
      <c r="D29" s="1">
        <v>21585</v>
      </c>
      <c r="E29" t="s">
        <v>25</v>
      </c>
      <c r="F29" t="s">
        <v>94</v>
      </c>
      <c r="G29">
        <v>21</v>
      </c>
      <c r="H29">
        <v>0</v>
      </c>
      <c r="I29">
        <v>0</v>
      </c>
      <c r="J29">
        <v>0</v>
      </c>
      <c r="K29">
        <v>1</v>
      </c>
      <c r="L29">
        <v>9</v>
      </c>
      <c r="M29">
        <v>3</v>
      </c>
      <c r="N29">
        <v>1</v>
      </c>
      <c r="O29">
        <v>14</v>
      </c>
      <c r="P29">
        <v>1</v>
      </c>
      <c r="Q29">
        <v>1</v>
      </c>
      <c r="R29">
        <v>41</v>
      </c>
      <c r="T29">
        <v>41</v>
      </c>
      <c r="U29">
        <v>3</v>
      </c>
      <c r="V29">
        <v>5</v>
      </c>
      <c r="W29">
        <v>1</v>
      </c>
    </row>
    <row r="30" spans="1:23">
      <c r="A30" t="e">
        <f ca="1">E00251427200121</f>
        <v>#NAME?</v>
      </c>
      <c r="B30" t="s">
        <v>29</v>
      </c>
      <c r="C30" t="s">
        <v>95</v>
      </c>
      <c r="D30" s="1">
        <v>26299</v>
      </c>
      <c r="E30" t="s">
        <v>25</v>
      </c>
      <c r="F30" t="s">
        <v>96</v>
      </c>
      <c r="G30">
        <v>41</v>
      </c>
      <c r="H30">
        <v>5</v>
      </c>
      <c r="I30">
        <v>0</v>
      </c>
      <c r="J30">
        <v>1</v>
      </c>
      <c r="K30">
        <v>2</v>
      </c>
      <c r="L30">
        <v>7</v>
      </c>
      <c r="M30">
        <v>2</v>
      </c>
      <c r="N30">
        <v>0</v>
      </c>
      <c r="O30">
        <v>20</v>
      </c>
      <c r="P30" t="s">
        <v>97</v>
      </c>
      <c r="Q30">
        <v>1</v>
      </c>
      <c r="R30">
        <v>22</v>
      </c>
      <c r="T30">
        <v>11</v>
      </c>
      <c r="U30">
        <v>2</v>
      </c>
      <c r="V30">
        <v>4</v>
      </c>
      <c r="W30">
        <v>1</v>
      </c>
    </row>
    <row r="31" spans="1:23">
      <c r="A31" t="e">
        <f ca="1">E00251427200221</f>
        <v>#NAME?</v>
      </c>
      <c r="B31" t="s">
        <v>29</v>
      </c>
      <c r="C31" t="s">
        <v>98</v>
      </c>
      <c r="D31" s="1">
        <v>17955</v>
      </c>
      <c r="E31" t="s">
        <v>25</v>
      </c>
      <c r="F31" t="s">
        <v>99</v>
      </c>
      <c r="G31">
        <v>16</v>
      </c>
      <c r="H31">
        <v>15</v>
      </c>
      <c r="I31">
        <v>0</v>
      </c>
      <c r="J31">
        <v>1</v>
      </c>
      <c r="K31">
        <v>2</v>
      </c>
      <c r="L31">
        <v>9</v>
      </c>
      <c r="M31">
        <v>3</v>
      </c>
      <c r="N31">
        <v>1</v>
      </c>
      <c r="Q31">
        <v>2</v>
      </c>
      <c r="V31">
        <v>7</v>
      </c>
      <c r="W31">
        <v>1</v>
      </c>
    </row>
    <row r="32" spans="1:23">
      <c r="A32" t="e">
        <f ca="1">E00251427202121</f>
        <v>#NAME?</v>
      </c>
      <c r="B32" t="s">
        <v>23</v>
      </c>
      <c r="C32" t="s">
        <v>100</v>
      </c>
      <c r="D32" s="1">
        <v>22297</v>
      </c>
      <c r="E32" t="s">
        <v>25</v>
      </c>
      <c r="F32" t="s">
        <v>101</v>
      </c>
      <c r="G32">
        <v>16</v>
      </c>
      <c r="H32">
        <v>45</v>
      </c>
      <c r="I32">
        <v>0</v>
      </c>
      <c r="J32">
        <v>1</v>
      </c>
      <c r="K32">
        <v>3</v>
      </c>
      <c r="L32">
        <v>9</v>
      </c>
      <c r="M32">
        <v>3</v>
      </c>
      <c r="N32">
        <v>1</v>
      </c>
      <c r="Q32">
        <v>3</v>
      </c>
      <c r="V32">
        <v>1</v>
      </c>
      <c r="W32">
        <v>0</v>
      </c>
    </row>
    <row r="33" spans="1:23">
      <c r="A33" t="e">
        <f ca="1">E00251427202821</f>
        <v>#NAME?</v>
      </c>
      <c r="B33" t="s">
        <v>29</v>
      </c>
      <c r="C33" t="s">
        <v>102</v>
      </c>
      <c r="D33" s="1">
        <v>17902</v>
      </c>
      <c r="E33" t="s">
        <v>25</v>
      </c>
      <c r="F33" t="s">
        <v>103</v>
      </c>
      <c r="G33">
        <v>7</v>
      </c>
      <c r="H33">
        <v>5</v>
      </c>
      <c r="I33">
        <v>0</v>
      </c>
      <c r="J33">
        <v>1</v>
      </c>
      <c r="K33">
        <v>2</v>
      </c>
      <c r="L33">
        <v>9</v>
      </c>
      <c r="M33">
        <v>3</v>
      </c>
      <c r="N33">
        <v>1</v>
      </c>
      <c r="Q33">
        <v>3</v>
      </c>
      <c r="V33">
        <v>1</v>
      </c>
      <c r="W33">
        <v>0</v>
      </c>
    </row>
    <row r="34" spans="1:23">
      <c r="A34" t="e">
        <f ca="1">E00251427204321</f>
        <v>#NAME?</v>
      </c>
      <c r="B34" t="s">
        <v>29</v>
      </c>
      <c r="C34" t="s">
        <v>104</v>
      </c>
      <c r="D34" s="1">
        <v>24673</v>
      </c>
      <c r="E34" t="s">
        <v>25</v>
      </c>
      <c r="F34" t="s">
        <v>105</v>
      </c>
      <c r="G34">
        <v>56</v>
      </c>
      <c r="H34">
        <v>280</v>
      </c>
      <c r="I34">
        <v>0</v>
      </c>
      <c r="J34">
        <v>1</v>
      </c>
      <c r="K34">
        <v>4</v>
      </c>
      <c r="L34">
        <v>7</v>
      </c>
      <c r="M34">
        <v>2</v>
      </c>
      <c r="N34">
        <v>0</v>
      </c>
      <c r="O34">
        <v>10</v>
      </c>
      <c r="P34" t="s">
        <v>45</v>
      </c>
      <c r="Q34">
        <v>1</v>
      </c>
      <c r="R34">
        <v>37</v>
      </c>
      <c r="T34" t="s">
        <v>106</v>
      </c>
      <c r="U34">
        <v>0</v>
      </c>
      <c r="V34">
        <v>4</v>
      </c>
      <c r="W34">
        <v>1</v>
      </c>
    </row>
    <row r="35" spans="1:23">
      <c r="A35" t="e">
        <f ca="1">E00251427218921</f>
        <v>#NAME?</v>
      </c>
      <c r="B35" t="s">
        <v>23</v>
      </c>
      <c r="C35" t="s">
        <v>107</v>
      </c>
      <c r="D35" s="1">
        <v>22541</v>
      </c>
      <c r="E35" t="s">
        <v>25</v>
      </c>
      <c r="F35" t="s">
        <v>108</v>
      </c>
      <c r="G35">
        <v>11</v>
      </c>
      <c r="H35">
        <v>15</v>
      </c>
      <c r="I35">
        <v>0</v>
      </c>
      <c r="J35">
        <v>1</v>
      </c>
      <c r="K35">
        <v>2</v>
      </c>
      <c r="L35">
        <v>9</v>
      </c>
      <c r="M35">
        <v>3</v>
      </c>
      <c r="N35">
        <v>1</v>
      </c>
      <c r="O35">
        <v>15</v>
      </c>
      <c r="P35" t="s">
        <v>109</v>
      </c>
      <c r="Q35">
        <v>2</v>
      </c>
      <c r="R35">
        <v>35</v>
      </c>
      <c r="S35">
        <v>2</v>
      </c>
      <c r="T35" t="s">
        <v>110</v>
      </c>
      <c r="V35">
        <v>8</v>
      </c>
      <c r="W35">
        <v>1</v>
      </c>
    </row>
    <row r="36" spans="1:23">
      <c r="A36" t="e">
        <f ca="1">E00251427220121</f>
        <v>#NAME?</v>
      </c>
      <c r="B36" t="s">
        <v>29</v>
      </c>
      <c r="C36" t="s">
        <v>111</v>
      </c>
      <c r="D36" s="1">
        <v>21909</v>
      </c>
      <c r="E36" t="s">
        <v>25</v>
      </c>
      <c r="F36" t="s">
        <v>112</v>
      </c>
      <c r="G36">
        <v>11</v>
      </c>
      <c r="H36">
        <v>430</v>
      </c>
      <c r="I36">
        <v>1</v>
      </c>
      <c r="J36">
        <v>3</v>
      </c>
      <c r="K36">
        <v>4</v>
      </c>
      <c r="L36">
        <v>11</v>
      </c>
      <c r="M36">
        <v>3</v>
      </c>
      <c r="N36">
        <v>1</v>
      </c>
      <c r="O36">
        <v>11</v>
      </c>
      <c r="P36">
        <v>1</v>
      </c>
      <c r="Q36">
        <v>2</v>
      </c>
      <c r="R36">
        <v>14</v>
      </c>
      <c r="S36">
        <v>29</v>
      </c>
      <c r="T36">
        <v>14</v>
      </c>
      <c r="V36">
        <v>10</v>
      </c>
      <c r="W36">
        <v>1</v>
      </c>
    </row>
    <row r="37" spans="1:23">
      <c r="A37" t="e">
        <f ca="1">E00251427221921</f>
        <v>#NAME?</v>
      </c>
      <c r="B37" t="s">
        <v>29</v>
      </c>
      <c r="C37" t="s">
        <v>113</v>
      </c>
      <c r="D37" s="1">
        <v>20662</v>
      </c>
      <c r="E37" t="s">
        <v>25</v>
      </c>
      <c r="F37" t="s">
        <v>114</v>
      </c>
      <c r="G37">
        <v>23</v>
      </c>
      <c r="H37">
        <v>50</v>
      </c>
      <c r="I37">
        <v>0</v>
      </c>
      <c r="J37">
        <v>1</v>
      </c>
      <c r="K37">
        <v>3</v>
      </c>
      <c r="L37">
        <v>5</v>
      </c>
      <c r="M37">
        <v>2</v>
      </c>
      <c r="N37">
        <v>0</v>
      </c>
      <c r="Q37">
        <v>3</v>
      </c>
      <c r="V37">
        <v>1</v>
      </c>
      <c r="W37">
        <v>0</v>
      </c>
    </row>
    <row r="38" spans="1:23">
      <c r="A38" t="e">
        <f ca="1">E00251427224021</f>
        <v>#NAME?</v>
      </c>
      <c r="B38" t="s">
        <v>23</v>
      </c>
      <c r="C38" t="s">
        <v>115</v>
      </c>
      <c r="D38" s="1">
        <v>22664</v>
      </c>
      <c r="E38" t="s">
        <v>25</v>
      </c>
      <c r="F38">
        <v>93</v>
      </c>
      <c r="G38">
        <v>22</v>
      </c>
      <c r="H38">
        <v>245</v>
      </c>
      <c r="I38">
        <v>1</v>
      </c>
      <c r="J38">
        <v>2</v>
      </c>
      <c r="K38">
        <v>4</v>
      </c>
      <c r="L38">
        <v>10</v>
      </c>
      <c r="M38">
        <v>3</v>
      </c>
      <c r="N38">
        <v>1</v>
      </c>
      <c r="Q38">
        <v>3</v>
      </c>
      <c r="V38">
        <v>1</v>
      </c>
      <c r="W38">
        <v>0</v>
      </c>
    </row>
    <row r="39" spans="1:23">
      <c r="A39" t="e">
        <f ca="1">E00251427248621</f>
        <v>#NAME?</v>
      </c>
      <c r="B39" t="s">
        <v>23</v>
      </c>
      <c r="C39" t="s">
        <v>116</v>
      </c>
      <c r="D39" s="1">
        <v>24629</v>
      </c>
      <c r="E39" t="s">
        <v>25</v>
      </c>
      <c r="F39" t="s">
        <v>117</v>
      </c>
      <c r="G39">
        <v>11</v>
      </c>
      <c r="H39">
        <v>15</v>
      </c>
      <c r="I39">
        <v>0</v>
      </c>
      <c r="J39">
        <v>1</v>
      </c>
      <c r="K39">
        <v>2</v>
      </c>
      <c r="L39">
        <v>8</v>
      </c>
      <c r="M39">
        <v>2</v>
      </c>
      <c r="N39">
        <v>0</v>
      </c>
      <c r="O39">
        <v>16</v>
      </c>
      <c r="P39">
        <v>1</v>
      </c>
      <c r="Q39">
        <v>2</v>
      </c>
      <c r="R39">
        <v>30</v>
      </c>
      <c r="S39">
        <v>1</v>
      </c>
      <c r="T39">
        <v>30</v>
      </c>
      <c r="V39">
        <v>8</v>
      </c>
      <c r="W39">
        <v>1</v>
      </c>
    </row>
    <row r="40" spans="1:23">
      <c r="A40" t="e">
        <f ca="1">E00251427357321</f>
        <v>#NAME?</v>
      </c>
      <c r="B40" t="s">
        <v>29</v>
      </c>
      <c r="C40" t="s">
        <v>118</v>
      </c>
      <c r="D40" s="1">
        <v>18365</v>
      </c>
      <c r="E40" t="s">
        <v>25</v>
      </c>
      <c r="F40" t="s">
        <v>119</v>
      </c>
      <c r="G40">
        <v>7</v>
      </c>
      <c r="H40">
        <v>15</v>
      </c>
      <c r="I40">
        <v>0</v>
      </c>
      <c r="J40">
        <v>1</v>
      </c>
      <c r="K40">
        <v>2</v>
      </c>
      <c r="L40">
        <v>6</v>
      </c>
      <c r="M40">
        <v>2</v>
      </c>
      <c r="N40">
        <v>0</v>
      </c>
      <c r="O40">
        <v>25</v>
      </c>
      <c r="P40" t="s">
        <v>120</v>
      </c>
      <c r="Q40">
        <v>1</v>
      </c>
      <c r="R40">
        <v>39</v>
      </c>
      <c r="T40" t="s">
        <v>121</v>
      </c>
      <c r="U40">
        <v>0</v>
      </c>
      <c r="V40">
        <v>4</v>
      </c>
      <c r="W40">
        <v>1</v>
      </c>
    </row>
    <row r="41" spans="1:23">
      <c r="A41" t="e">
        <f ca="1">E00251427357521</f>
        <v>#NAME?</v>
      </c>
      <c r="B41" t="s">
        <v>23</v>
      </c>
      <c r="C41" t="s">
        <v>122</v>
      </c>
      <c r="D41" s="1">
        <v>21602</v>
      </c>
      <c r="E41" t="s">
        <v>25</v>
      </c>
      <c r="F41" t="s">
        <v>123</v>
      </c>
      <c r="G41">
        <v>10</v>
      </c>
      <c r="H41">
        <v>0</v>
      </c>
      <c r="I41">
        <v>0</v>
      </c>
      <c r="J41">
        <v>0</v>
      </c>
      <c r="K41">
        <v>1</v>
      </c>
      <c r="L41">
        <v>8</v>
      </c>
      <c r="M41">
        <v>2</v>
      </c>
      <c r="N41">
        <v>0</v>
      </c>
      <c r="O41">
        <v>15</v>
      </c>
      <c r="P41" t="s">
        <v>53</v>
      </c>
      <c r="Q41">
        <v>1</v>
      </c>
      <c r="R41">
        <v>40</v>
      </c>
      <c r="T41">
        <v>60</v>
      </c>
      <c r="U41">
        <v>5</v>
      </c>
      <c r="V41">
        <v>6</v>
      </c>
      <c r="W41">
        <v>1</v>
      </c>
    </row>
    <row r="42" spans="1:23">
      <c r="A42" t="e">
        <f ca="1">E00251427359921</f>
        <v>#NAME?</v>
      </c>
      <c r="B42" t="s">
        <v>29</v>
      </c>
      <c r="C42" t="s">
        <v>124</v>
      </c>
      <c r="D42" s="1">
        <v>20844</v>
      </c>
      <c r="E42" t="s">
        <v>25</v>
      </c>
      <c r="F42" t="s">
        <v>125</v>
      </c>
      <c r="G42">
        <v>14</v>
      </c>
      <c r="H42">
        <v>210</v>
      </c>
      <c r="I42">
        <v>0</v>
      </c>
      <c r="J42">
        <v>1</v>
      </c>
      <c r="K42">
        <v>3</v>
      </c>
      <c r="L42">
        <v>13</v>
      </c>
      <c r="M42">
        <v>3</v>
      </c>
      <c r="N42">
        <v>1</v>
      </c>
      <c r="O42">
        <v>18</v>
      </c>
      <c r="P42" t="s">
        <v>38</v>
      </c>
      <c r="Q42">
        <v>2</v>
      </c>
      <c r="R42">
        <v>29</v>
      </c>
      <c r="S42">
        <v>10</v>
      </c>
      <c r="T42" t="s">
        <v>126</v>
      </c>
      <c r="V42">
        <v>8</v>
      </c>
      <c r="W42">
        <v>1</v>
      </c>
    </row>
    <row r="43" spans="1:23">
      <c r="A43" t="e">
        <f ca="1">E00251427363921</f>
        <v>#NAME?</v>
      </c>
      <c r="B43" t="s">
        <v>29</v>
      </c>
      <c r="C43" t="s">
        <v>127</v>
      </c>
      <c r="D43" s="1">
        <v>24710</v>
      </c>
      <c r="E43" t="s">
        <v>25</v>
      </c>
      <c r="F43" t="s">
        <v>128</v>
      </c>
      <c r="G43">
        <v>9</v>
      </c>
      <c r="H43">
        <v>45</v>
      </c>
      <c r="I43">
        <v>0</v>
      </c>
      <c r="J43">
        <v>1</v>
      </c>
      <c r="K43">
        <v>3</v>
      </c>
      <c r="L43">
        <v>7</v>
      </c>
      <c r="M43">
        <v>2</v>
      </c>
      <c r="N43">
        <v>0</v>
      </c>
      <c r="O43">
        <v>30</v>
      </c>
      <c r="P43" t="s">
        <v>97</v>
      </c>
      <c r="Q43">
        <v>2</v>
      </c>
      <c r="R43">
        <v>8</v>
      </c>
      <c r="S43">
        <v>9</v>
      </c>
      <c r="T43">
        <v>4</v>
      </c>
      <c r="V43">
        <v>8</v>
      </c>
      <c r="W43">
        <v>1</v>
      </c>
    </row>
    <row r="44" spans="1:23">
      <c r="A44" t="e">
        <f ca="1">E00251427364721</f>
        <v>#NAME?</v>
      </c>
      <c r="B44" t="s">
        <v>29</v>
      </c>
      <c r="C44" t="s">
        <v>129</v>
      </c>
      <c r="D44" s="1">
        <v>27171</v>
      </c>
      <c r="E44" t="s">
        <v>25</v>
      </c>
      <c r="F44" t="s">
        <v>130</v>
      </c>
      <c r="G44">
        <v>7</v>
      </c>
      <c r="H44">
        <v>0</v>
      </c>
      <c r="I44">
        <v>0</v>
      </c>
      <c r="J44">
        <v>0</v>
      </c>
      <c r="K44">
        <v>1</v>
      </c>
      <c r="L44">
        <v>7</v>
      </c>
      <c r="M44">
        <v>2</v>
      </c>
      <c r="N44">
        <v>0</v>
      </c>
      <c r="Q44">
        <v>3</v>
      </c>
      <c r="V44">
        <v>1</v>
      </c>
      <c r="W44">
        <v>0</v>
      </c>
    </row>
    <row r="45" spans="1:23">
      <c r="A45" t="e">
        <f ca="1">E00251427371521</f>
        <v>#NAME?</v>
      </c>
      <c r="B45" t="s">
        <v>23</v>
      </c>
      <c r="C45" t="s">
        <v>131</v>
      </c>
      <c r="D45" s="1">
        <v>22895</v>
      </c>
      <c r="E45" t="s">
        <v>25</v>
      </c>
      <c r="F45" t="s">
        <v>132</v>
      </c>
      <c r="G45">
        <v>9</v>
      </c>
      <c r="H45">
        <v>5</v>
      </c>
      <c r="I45">
        <v>0</v>
      </c>
      <c r="J45">
        <v>1</v>
      </c>
      <c r="K45">
        <v>2</v>
      </c>
      <c r="L45">
        <v>9</v>
      </c>
      <c r="M45">
        <v>3</v>
      </c>
      <c r="N45">
        <v>1</v>
      </c>
      <c r="O45">
        <v>17</v>
      </c>
      <c r="Q45">
        <v>2</v>
      </c>
      <c r="V45">
        <v>7</v>
      </c>
      <c r="W45">
        <v>1</v>
      </c>
    </row>
    <row r="46" spans="1:23">
      <c r="A46" t="e">
        <f ca="1">E00251427384421</f>
        <v>#NAME?</v>
      </c>
      <c r="B46" t="s">
        <v>23</v>
      </c>
      <c r="C46" t="s">
        <v>133</v>
      </c>
      <c r="D46" s="1">
        <v>22976</v>
      </c>
      <c r="E46" t="s">
        <v>25</v>
      </c>
      <c r="F46" t="s">
        <v>134</v>
      </c>
      <c r="G46">
        <v>18</v>
      </c>
      <c r="H46">
        <v>5</v>
      </c>
      <c r="I46">
        <v>0</v>
      </c>
      <c r="J46">
        <v>1</v>
      </c>
      <c r="K46">
        <v>2</v>
      </c>
      <c r="L46">
        <v>9</v>
      </c>
      <c r="M46">
        <v>3</v>
      </c>
      <c r="N46">
        <v>1</v>
      </c>
      <c r="Q46">
        <v>2</v>
      </c>
      <c r="V46">
        <v>7</v>
      </c>
      <c r="W46">
        <v>1</v>
      </c>
    </row>
    <row r="47" spans="1:23">
      <c r="A47" t="e">
        <f ca="1">E00251427388121</f>
        <v>#NAME?</v>
      </c>
      <c r="B47" t="s">
        <v>23</v>
      </c>
      <c r="C47" t="s">
        <v>135</v>
      </c>
      <c r="D47" s="1">
        <v>19098</v>
      </c>
      <c r="E47" t="s">
        <v>25</v>
      </c>
      <c r="F47" t="s">
        <v>136</v>
      </c>
      <c r="G47">
        <v>41</v>
      </c>
      <c r="H47">
        <v>5</v>
      </c>
      <c r="I47">
        <v>0</v>
      </c>
      <c r="J47">
        <v>1</v>
      </c>
      <c r="K47">
        <v>2</v>
      </c>
      <c r="L47">
        <v>10</v>
      </c>
      <c r="M47">
        <v>3</v>
      </c>
      <c r="N47">
        <v>1</v>
      </c>
      <c r="Q47">
        <v>3</v>
      </c>
      <c r="V47">
        <v>1</v>
      </c>
      <c r="W47">
        <v>0</v>
      </c>
    </row>
    <row r="48" spans="1:23">
      <c r="A48" t="e">
        <f ca="1">E00251427391321</f>
        <v>#NAME?</v>
      </c>
      <c r="B48" t="s">
        <v>23</v>
      </c>
      <c r="C48" t="s">
        <v>137</v>
      </c>
      <c r="D48" s="1">
        <v>24519</v>
      </c>
      <c r="E48" t="s">
        <v>25</v>
      </c>
      <c r="F48" t="s">
        <v>138</v>
      </c>
      <c r="G48">
        <v>16</v>
      </c>
      <c r="H48">
        <v>85</v>
      </c>
      <c r="I48">
        <v>0</v>
      </c>
      <c r="J48">
        <v>1</v>
      </c>
      <c r="K48">
        <v>3</v>
      </c>
      <c r="L48">
        <v>8</v>
      </c>
      <c r="M48">
        <v>2</v>
      </c>
      <c r="N48">
        <v>0</v>
      </c>
      <c r="O48">
        <v>17</v>
      </c>
      <c r="P48" t="s">
        <v>38</v>
      </c>
      <c r="Q48">
        <v>1</v>
      </c>
      <c r="R48">
        <v>30</v>
      </c>
      <c r="T48" t="s">
        <v>139</v>
      </c>
      <c r="U48">
        <v>3</v>
      </c>
      <c r="V48">
        <v>4</v>
      </c>
      <c r="W48">
        <v>1</v>
      </c>
    </row>
    <row r="49" spans="1:23">
      <c r="A49" t="e">
        <f ca="1">E00251427397321</f>
        <v>#NAME?</v>
      </c>
      <c r="B49" t="s">
        <v>23</v>
      </c>
      <c r="C49" t="s">
        <v>140</v>
      </c>
      <c r="D49" s="1">
        <v>24851</v>
      </c>
      <c r="E49" t="s">
        <v>25</v>
      </c>
      <c r="F49" t="s">
        <v>141</v>
      </c>
      <c r="G49">
        <v>25</v>
      </c>
      <c r="H49">
        <v>50</v>
      </c>
      <c r="I49">
        <v>0</v>
      </c>
      <c r="J49">
        <v>1</v>
      </c>
      <c r="K49">
        <v>3</v>
      </c>
      <c r="L49">
        <v>9</v>
      </c>
      <c r="M49">
        <v>3</v>
      </c>
      <c r="N49">
        <v>1</v>
      </c>
      <c r="O49">
        <v>15</v>
      </c>
      <c r="P49" t="s">
        <v>142</v>
      </c>
      <c r="Q49">
        <v>1</v>
      </c>
      <c r="R49">
        <v>31</v>
      </c>
      <c r="T49" t="s">
        <v>143</v>
      </c>
      <c r="U49">
        <v>1</v>
      </c>
      <c r="V49">
        <v>4</v>
      </c>
      <c r="W49">
        <v>1</v>
      </c>
    </row>
    <row r="50" spans="1:23">
      <c r="A50" t="e">
        <f ca="1">E00251427397821</f>
        <v>#NAME?</v>
      </c>
      <c r="B50" t="s">
        <v>23</v>
      </c>
      <c r="C50" t="s">
        <v>144</v>
      </c>
      <c r="D50" s="1">
        <v>18640</v>
      </c>
      <c r="E50" t="s">
        <v>25</v>
      </c>
      <c r="F50" t="s">
        <v>145</v>
      </c>
      <c r="G50">
        <v>14</v>
      </c>
      <c r="H50">
        <v>5</v>
      </c>
      <c r="I50">
        <v>0</v>
      </c>
      <c r="J50">
        <v>1</v>
      </c>
      <c r="K50">
        <v>2</v>
      </c>
      <c r="L50">
        <v>10</v>
      </c>
      <c r="M50">
        <v>3</v>
      </c>
      <c r="N50">
        <v>1</v>
      </c>
      <c r="Q50">
        <v>2</v>
      </c>
      <c r="V50">
        <v>7</v>
      </c>
      <c r="W50">
        <v>1</v>
      </c>
    </row>
    <row r="51" spans="1:23">
      <c r="A51" t="e">
        <f ca="1">E00251427550421</f>
        <v>#NAME?</v>
      </c>
      <c r="B51" t="s">
        <v>23</v>
      </c>
      <c r="C51" t="s">
        <v>146</v>
      </c>
      <c r="D51" s="1">
        <v>19842</v>
      </c>
      <c r="E51" t="s">
        <v>25</v>
      </c>
      <c r="F51" t="s">
        <v>147</v>
      </c>
      <c r="G51">
        <v>18</v>
      </c>
      <c r="H51">
        <v>0</v>
      </c>
      <c r="I51">
        <v>0</v>
      </c>
      <c r="J51">
        <v>0</v>
      </c>
      <c r="K51">
        <v>1</v>
      </c>
      <c r="L51">
        <v>9</v>
      </c>
      <c r="M51">
        <v>3</v>
      </c>
      <c r="N51">
        <v>1</v>
      </c>
      <c r="Q51">
        <v>3</v>
      </c>
      <c r="V51">
        <v>1</v>
      </c>
      <c r="W51">
        <v>0</v>
      </c>
    </row>
    <row r="52" spans="1:23">
      <c r="A52" t="e">
        <f ca="1">E00251427552621</f>
        <v>#NAME?</v>
      </c>
      <c r="B52" t="s">
        <v>23</v>
      </c>
      <c r="C52" t="s">
        <v>148</v>
      </c>
      <c r="D52" s="1">
        <v>24924</v>
      </c>
      <c r="E52" t="s">
        <v>25</v>
      </c>
      <c r="F52" t="s">
        <v>149</v>
      </c>
      <c r="G52">
        <v>9</v>
      </c>
      <c r="H52">
        <v>10</v>
      </c>
      <c r="I52">
        <v>0</v>
      </c>
      <c r="J52">
        <v>1</v>
      </c>
      <c r="K52">
        <v>2</v>
      </c>
      <c r="L52">
        <v>11</v>
      </c>
      <c r="M52">
        <v>3</v>
      </c>
      <c r="N52">
        <v>1</v>
      </c>
      <c r="Q52">
        <v>2</v>
      </c>
      <c r="V52">
        <v>7</v>
      </c>
      <c r="W52">
        <v>1</v>
      </c>
    </row>
    <row r="53" spans="1:23">
      <c r="A53" t="e">
        <f ca="1">E00251427562221</f>
        <v>#NAME?</v>
      </c>
      <c r="B53" t="s">
        <v>23</v>
      </c>
      <c r="C53" t="s">
        <v>150</v>
      </c>
      <c r="D53" s="1">
        <v>27222</v>
      </c>
      <c r="E53" t="s">
        <v>25</v>
      </c>
      <c r="F53" t="s">
        <v>151</v>
      </c>
      <c r="G53">
        <v>13</v>
      </c>
      <c r="H53">
        <v>75</v>
      </c>
      <c r="I53">
        <v>0</v>
      </c>
      <c r="J53">
        <v>1</v>
      </c>
      <c r="K53">
        <v>3</v>
      </c>
      <c r="L53">
        <v>6</v>
      </c>
      <c r="M53">
        <v>2</v>
      </c>
      <c r="N53">
        <v>0</v>
      </c>
      <c r="Q53">
        <v>3</v>
      </c>
      <c r="V53">
        <v>1</v>
      </c>
      <c r="W53">
        <v>0</v>
      </c>
    </row>
    <row r="54" spans="1:23">
      <c r="A54" t="e">
        <f ca="1">E00251427592521</f>
        <v>#NAME?</v>
      </c>
      <c r="B54" t="s">
        <v>23</v>
      </c>
      <c r="C54" t="s">
        <v>152</v>
      </c>
      <c r="D54" s="1">
        <v>24371</v>
      </c>
      <c r="E54" t="s">
        <v>25</v>
      </c>
      <c r="F54" t="s">
        <v>153</v>
      </c>
      <c r="G54">
        <v>11</v>
      </c>
      <c r="H54">
        <v>15</v>
      </c>
      <c r="I54">
        <v>0</v>
      </c>
      <c r="J54">
        <v>1</v>
      </c>
      <c r="K54">
        <v>2</v>
      </c>
      <c r="L54">
        <v>8</v>
      </c>
      <c r="M54">
        <v>2</v>
      </c>
      <c r="N54">
        <v>0</v>
      </c>
      <c r="O54">
        <v>24</v>
      </c>
      <c r="P54" t="s">
        <v>27</v>
      </c>
      <c r="Q54">
        <v>1</v>
      </c>
      <c r="R54">
        <v>24</v>
      </c>
      <c r="T54">
        <v>6</v>
      </c>
      <c r="U54">
        <v>0</v>
      </c>
      <c r="V54">
        <v>4</v>
      </c>
      <c r="W54">
        <v>1</v>
      </c>
    </row>
    <row r="55" spans="1:23">
      <c r="A55" t="e">
        <f ca="1">E00251427592621</f>
        <v>#NAME?</v>
      </c>
      <c r="B55" t="s">
        <v>29</v>
      </c>
      <c r="C55" t="s">
        <v>154</v>
      </c>
      <c r="D55" s="1">
        <v>25340</v>
      </c>
      <c r="E55" t="s">
        <v>25</v>
      </c>
      <c r="F55" t="s">
        <v>155</v>
      </c>
      <c r="G55">
        <v>16</v>
      </c>
      <c r="H55">
        <v>0</v>
      </c>
      <c r="I55">
        <v>0</v>
      </c>
      <c r="J55">
        <v>0</v>
      </c>
      <c r="K55">
        <v>1</v>
      </c>
      <c r="L55">
        <v>6</v>
      </c>
      <c r="M55">
        <v>2</v>
      </c>
      <c r="N55">
        <v>0</v>
      </c>
      <c r="O55">
        <v>20</v>
      </c>
      <c r="P55" t="s">
        <v>120</v>
      </c>
      <c r="Q55">
        <v>1</v>
      </c>
      <c r="R55">
        <v>25</v>
      </c>
      <c r="T55" t="s">
        <v>156</v>
      </c>
      <c r="U55">
        <v>0</v>
      </c>
      <c r="V55">
        <v>4</v>
      </c>
      <c r="W55">
        <v>1</v>
      </c>
    </row>
    <row r="56" spans="1:23">
      <c r="A56" t="e">
        <f ca="1">E00251427592921</f>
        <v>#NAME?</v>
      </c>
      <c r="B56" t="s">
        <v>23</v>
      </c>
      <c r="C56" t="s">
        <v>157</v>
      </c>
      <c r="D56" s="1">
        <v>22551</v>
      </c>
      <c r="E56" t="s">
        <v>25</v>
      </c>
      <c r="F56" t="s">
        <v>158</v>
      </c>
      <c r="G56">
        <v>28</v>
      </c>
      <c r="H56">
        <v>5</v>
      </c>
      <c r="I56">
        <v>0</v>
      </c>
      <c r="J56">
        <v>1</v>
      </c>
      <c r="K56">
        <v>2</v>
      </c>
      <c r="L56">
        <v>11</v>
      </c>
      <c r="M56">
        <v>3</v>
      </c>
      <c r="N56">
        <v>1</v>
      </c>
      <c r="Q56">
        <v>3</v>
      </c>
      <c r="V56">
        <v>1</v>
      </c>
      <c r="W56">
        <v>0</v>
      </c>
    </row>
    <row r="57" spans="1:23">
      <c r="A57" t="e">
        <f ca="1">E00251427597621</f>
        <v>#NAME?</v>
      </c>
      <c r="B57" t="s">
        <v>23</v>
      </c>
      <c r="C57" t="s">
        <v>159</v>
      </c>
      <c r="D57" s="1">
        <v>26816</v>
      </c>
      <c r="E57" t="s">
        <v>25</v>
      </c>
      <c r="F57" t="s">
        <v>160</v>
      </c>
      <c r="G57">
        <v>11</v>
      </c>
      <c r="H57">
        <v>65</v>
      </c>
      <c r="I57">
        <v>0</v>
      </c>
      <c r="J57">
        <v>1</v>
      </c>
      <c r="K57">
        <v>3</v>
      </c>
      <c r="L57">
        <v>9</v>
      </c>
      <c r="M57">
        <v>3</v>
      </c>
      <c r="N57">
        <v>1</v>
      </c>
      <c r="Q57">
        <v>2</v>
      </c>
      <c r="V57">
        <v>7</v>
      </c>
      <c r="W57">
        <v>1</v>
      </c>
    </row>
    <row r="58" spans="1:23">
      <c r="A58" t="e">
        <f ca="1">E00251427751621</f>
        <v>#NAME?</v>
      </c>
      <c r="B58" t="s">
        <v>23</v>
      </c>
      <c r="C58" t="s">
        <v>161</v>
      </c>
      <c r="D58" s="1">
        <v>21364</v>
      </c>
      <c r="E58" t="s">
        <v>25</v>
      </c>
      <c r="F58" t="s">
        <v>162</v>
      </c>
      <c r="G58">
        <v>32</v>
      </c>
      <c r="H58">
        <v>10</v>
      </c>
      <c r="I58">
        <v>0</v>
      </c>
      <c r="J58">
        <v>1</v>
      </c>
      <c r="K58">
        <v>2</v>
      </c>
      <c r="L58">
        <v>9</v>
      </c>
      <c r="M58">
        <v>3</v>
      </c>
      <c r="N58">
        <v>1</v>
      </c>
      <c r="O58">
        <v>20</v>
      </c>
      <c r="P58" t="s">
        <v>53</v>
      </c>
      <c r="Q58">
        <v>2</v>
      </c>
      <c r="R58">
        <v>22</v>
      </c>
      <c r="S58">
        <v>14</v>
      </c>
      <c r="T58">
        <v>33</v>
      </c>
      <c r="V58">
        <v>9</v>
      </c>
      <c r="W58">
        <v>1</v>
      </c>
    </row>
    <row r="59" spans="1:23">
      <c r="A59" t="e">
        <f ca="1">E00251428403021</f>
        <v>#NAME?</v>
      </c>
      <c r="B59" t="s">
        <v>29</v>
      </c>
      <c r="C59" t="s">
        <v>163</v>
      </c>
      <c r="D59" s="1">
        <v>26158</v>
      </c>
      <c r="E59" t="s">
        <v>25</v>
      </c>
      <c r="F59" t="s">
        <v>164</v>
      </c>
      <c r="G59">
        <v>21</v>
      </c>
      <c r="H59">
        <v>0</v>
      </c>
      <c r="I59">
        <v>0</v>
      </c>
      <c r="J59">
        <v>0</v>
      </c>
      <c r="K59">
        <v>1</v>
      </c>
      <c r="L59">
        <v>4</v>
      </c>
      <c r="M59">
        <v>1</v>
      </c>
      <c r="N59">
        <v>0</v>
      </c>
      <c r="O59">
        <v>19</v>
      </c>
      <c r="P59">
        <v>1</v>
      </c>
      <c r="Q59">
        <v>2</v>
      </c>
      <c r="R59">
        <v>5</v>
      </c>
      <c r="S59">
        <v>19</v>
      </c>
      <c r="T59">
        <v>5</v>
      </c>
      <c r="V59">
        <v>9</v>
      </c>
      <c r="W59">
        <v>1</v>
      </c>
    </row>
    <row r="60" spans="1:23">
      <c r="A60" t="e">
        <f ca="1">E00251428426921</f>
        <v>#NAME?</v>
      </c>
      <c r="B60" t="s">
        <v>23</v>
      </c>
      <c r="C60" t="s">
        <v>165</v>
      </c>
      <c r="D60" s="1">
        <v>20564</v>
      </c>
      <c r="E60" t="s">
        <v>25</v>
      </c>
      <c r="F60" t="s">
        <v>166</v>
      </c>
      <c r="G60">
        <v>23</v>
      </c>
      <c r="H60">
        <v>5</v>
      </c>
      <c r="I60">
        <v>0</v>
      </c>
      <c r="J60">
        <v>1</v>
      </c>
      <c r="K60">
        <v>2</v>
      </c>
      <c r="L60">
        <v>8</v>
      </c>
      <c r="M60">
        <v>2</v>
      </c>
      <c r="N60">
        <v>0</v>
      </c>
      <c r="Q60">
        <v>3</v>
      </c>
      <c r="V60">
        <v>1</v>
      </c>
      <c r="W60">
        <v>0</v>
      </c>
    </row>
    <row r="61" spans="1:23">
      <c r="A61" t="e">
        <f ca="1">E00251428656921</f>
        <v>#NAME?</v>
      </c>
      <c r="B61" t="s">
        <v>23</v>
      </c>
      <c r="C61" t="s">
        <v>167</v>
      </c>
      <c r="D61" s="1">
        <v>22424</v>
      </c>
      <c r="E61" t="s">
        <v>25</v>
      </c>
      <c r="F61" t="s">
        <v>168</v>
      </c>
      <c r="G61">
        <v>18</v>
      </c>
      <c r="H61">
        <v>230</v>
      </c>
      <c r="I61">
        <v>1</v>
      </c>
      <c r="J61">
        <v>2</v>
      </c>
      <c r="K61">
        <v>4</v>
      </c>
      <c r="L61">
        <v>11</v>
      </c>
      <c r="M61">
        <v>3</v>
      </c>
      <c r="N61">
        <v>1</v>
      </c>
      <c r="O61">
        <v>20</v>
      </c>
      <c r="P61" t="s">
        <v>53</v>
      </c>
      <c r="Q61">
        <v>2</v>
      </c>
      <c r="R61">
        <v>23</v>
      </c>
      <c r="S61">
        <v>10</v>
      </c>
      <c r="T61" t="s">
        <v>169</v>
      </c>
      <c r="V61">
        <v>8</v>
      </c>
      <c r="W61">
        <v>1</v>
      </c>
    </row>
    <row r="62" spans="1:23">
      <c r="A62" t="e">
        <f ca="1">E00251428657421</f>
        <v>#NAME?</v>
      </c>
      <c r="B62" t="s">
        <v>23</v>
      </c>
      <c r="C62" t="s">
        <v>170</v>
      </c>
      <c r="D62" s="1">
        <v>23536</v>
      </c>
      <c r="E62" t="s">
        <v>25</v>
      </c>
      <c r="F62" t="s">
        <v>171</v>
      </c>
      <c r="G62">
        <v>33</v>
      </c>
      <c r="H62">
        <v>10</v>
      </c>
      <c r="I62">
        <v>0</v>
      </c>
      <c r="J62">
        <v>1</v>
      </c>
      <c r="K62">
        <v>2</v>
      </c>
      <c r="L62">
        <v>8</v>
      </c>
      <c r="M62">
        <v>2</v>
      </c>
      <c r="N62">
        <v>0</v>
      </c>
      <c r="Q62">
        <v>3</v>
      </c>
      <c r="V62">
        <v>1</v>
      </c>
      <c r="W62">
        <v>0</v>
      </c>
    </row>
    <row r="63" spans="1:23">
      <c r="A63" t="e">
        <f ca="1">E00251429152121</f>
        <v>#NAME?</v>
      </c>
      <c r="B63" t="s">
        <v>29</v>
      </c>
      <c r="C63" t="s">
        <v>172</v>
      </c>
      <c r="D63" s="1">
        <v>25811</v>
      </c>
      <c r="E63" t="s">
        <v>25</v>
      </c>
      <c r="F63" t="s">
        <v>173</v>
      </c>
      <c r="G63">
        <v>27</v>
      </c>
      <c r="H63">
        <v>35</v>
      </c>
      <c r="I63">
        <v>0</v>
      </c>
      <c r="J63">
        <v>1</v>
      </c>
      <c r="K63">
        <v>2</v>
      </c>
      <c r="L63">
        <v>7</v>
      </c>
      <c r="M63">
        <v>2</v>
      </c>
      <c r="N63">
        <v>0</v>
      </c>
      <c r="Q63">
        <v>3</v>
      </c>
      <c r="V63">
        <v>1</v>
      </c>
      <c r="W63">
        <v>0</v>
      </c>
    </row>
    <row r="64" spans="1:23">
      <c r="A64" t="e">
        <f ca="1">E00251429152221</f>
        <v>#NAME?</v>
      </c>
      <c r="B64" t="s">
        <v>23</v>
      </c>
      <c r="C64" t="s">
        <v>174</v>
      </c>
      <c r="D64" s="1">
        <v>21692</v>
      </c>
      <c r="E64" t="s">
        <v>25</v>
      </c>
      <c r="F64" t="s">
        <v>175</v>
      </c>
      <c r="G64">
        <v>21</v>
      </c>
      <c r="H64">
        <v>60</v>
      </c>
      <c r="I64">
        <v>0</v>
      </c>
      <c r="J64">
        <v>1</v>
      </c>
      <c r="K64">
        <v>3</v>
      </c>
      <c r="L64">
        <v>5</v>
      </c>
      <c r="M64">
        <v>2</v>
      </c>
      <c r="N64">
        <v>0</v>
      </c>
      <c r="O64">
        <v>15</v>
      </c>
      <c r="P64">
        <v>1</v>
      </c>
      <c r="Q64">
        <v>2</v>
      </c>
      <c r="R64">
        <v>13</v>
      </c>
      <c r="S64">
        <v>27</v>
      </c>
      <c r="T64">
        <v>13</v>
      </c>
      <c r="V64">
        <v>10</v>
      </c>
      <c r="W64">
        <v>1</v>
      </c>
    </row>
    <row r="65" spans="1:23">
      <c r="A65" t="e">
        <f ca="1">E00251429158321</f>
        <v>#NAME?</v>
      </c>
      <c r="B65" t="s">
        <v>23</v>
      </c>
      <c r="C65" t="s">
        <v>176</v>
      </c>
      <c r="D65" s="1">
        <v>26877</v>
      </c>
      <c r="E65" t="s">
        <v>25</v>
      </c>
      <c r="F65" t="s">
        <v>177</v>
      </c>
      <c r="G65">
        <v>16</v>
      </c>
      <c r="H65">
        <v>35</v>
      </c>
      <c r="I65">
        <v>0</v>
      </c>
      <c r="J65">
        <v>1</v>
      </c>
      <c r="K65">
        <v>2</v>
      </c>
      <c r="L65">
        <v>6</v>
      </c>
      <c r="M65">
        <v>2</v>
      </c>
      <c r="N65">
        <v>0</v>
      </c>
      <c r="O65">
        <v>15</v>
      </c>
      <c r="P65" t="s">
        <v>38</v>
      </c>
      <c r="Q65">
        <v>1</v>
      </c>
      <c r="R65">
        <v>26</v>
      </c>
      <c r="T65" t="s">
        <v>54</v>
      </c>
      <c r="U65">
        <v>2</v>
      </c>
      <c r="V65">
        <v>4</v>
      </c>
      <c r="W65">
        <v>1</v>
      </c>
    </row>
    <row r="66" spans="1:23">
      <c r="A66" t="e">
        <f ca="1">E00251429162721</f>
        <v>#NAME?</v>
      </c>
      <c r="B66" t="s">
        <v>23</v>
      </c>
      <c r="C66" t="s">
        <v>178</v>
      </c>
      <c r="D66" s="1">
        <v>20729</v>
      </c>
      <c r="E66" t="s">
        <v>25</v>
      </c>
      <c r="F66" t="s">
        <v>179</v>
      </c>
      <c r="G66">
        <v>20</v>
      </c>
      <c r="H66">
        <v>105</v>
      </c>
      <c r="I66">
        <v>0</v>
      </c>
      <c r="J66">
        <v>1</v>
      </c>
      <c r="K66">
        <v>3</v>
      </c>
      <c r="L66">
        <v>7</v>
      </c>
      <c r="M66">
        <v>2</v>
      </c>
      <c r="N66">
        <v>0</v>
      </c>
      <c r="O66">
        <v>25</v>
      </c>
      <c r="P66" t="s">
        <v>27</v>
      </c>
      <c r="Q66">
        <v>2</v>
      </c>
      <c r="R66">
        <v>30</v>
      </c>
      <c r="S66">
        <v>2</v>
      </c>
      <c r="T66" t="s">
        <v>180</v>
      </c>
      <c r="V66">
        <v>8</v>
      </c>
      <c r="W66">
        <v>1</v>
      </c>
    </row>
    <row r="67" spans="1:23">
      <c r="A67" t="e">
        <f ca="1">E00251429162821</f>
        <v>#NAME?</v>
      </c>
      <c r="B67" t="s">
        <v>29</v>
      </c>
      <c r="C67" t="s">
        <v>181</v>
      </c>
      <c r="D67" s="1">
        <v>25975</v>
      </c>
      <c r="E67" t="s">
        <v>25</v>
      </c>
      <c r="F67" t="s">
        <v>182</v>
      </c>
      <c r="G67">
        <v>25</v>
      </c>
      <c r="H67">
        <v>15</v>
      </c>
      <c r="I67">
        <v>0</v>
      </c>
      <c r="J67">
        <v>1</v>
      </c>
      <c r="K67">
        <v>2</v>
      </c>
      <c r="L67">
        <v>7</v>
      </c>
      <c r="M67">
        <v>2</v>
      </c>
      <c r="N67">
        <v>0</v>
      </c>
      <c r="Q67">
        <v>3</v>
      </c>
      <c r="V67">
        <v>1</v>
      </c>
      <c r="W67">
        <v>0</v>
      </c>
    </row>
    <row r="68" spans="1:23">
      <c r="A68" t="e">
        <f ca="1">E00251429170621</f>
        <v>#NAME?</v>
      </c>
      <c r="B68" t="s">
        <v>23</v>
      </c>
      <c r="C68" t="s">
        <v>183</v>
      </c>
      <c r="D68" s="1">
        <v>23109</v>
      </c>
      <c r="E68" t="s">
        <v>25</v>
      </c>
      <c r="F68" t="s">
        <v>184</v>
      </c>
      <c r="G68">
        <v>18</v>
      </c>
      <c r="H68">
        <v>25</v>
      </c>
      <c r="I68">
        <v>0</v>
      </c>
      <c r="J68">
        <v>1</v>
      </c>
      <c r="K68">
        <v>2</v>
      </c>
      <c r="L68">
        <v>7</v>
      </c>
      <c r="M68">
        <v>2</v>
      </c>
      <c r="N68">
        <v>0</v>
      </c>
      <c r="O68">
        <v>13</v>
      </c>
      <c r="P68">
        <v>1</v>
      </c>
      <c r="Q68">
        <v>1</v>
      </c>
      <c r="R68">
        <v>38</v>
      </c>
      <c r="T68">
        <v>38</v>
      </c>
      <c r="U68">
        <v>3</v>
      </c>
      <c r="V68">
        <v>5</v>
      </c>
      <c r="W68">
        <v>1</v>
      </c>
    </row>
    <row r="69" spans="1:23">
      <c r="A69" t="e">
        <f ca="1">E00251429173021</f>
        <v>#NAME?</v>
      </c>
      <c r="B69" t="s">
        <v>23</v>
      </c>
      <c r="C69" t="s">
        <v>185</v>
      </c>
      <c r="D69" s="1">
        <v>18257</v>
      </c>
      <c r="E69" t="s">
        <v>25</v>
      </c>
      <c r="F69" t="s">
        <v>186</v>
      </c>
      <c r="G69">
        <v>19</v>
      </c>
      <c r="H69">
        <v>90</v>
      </c>
      <c r="I69">
        <v>0</v>
      </c>
      <c r="J69">
        <v>1</v>
      </c>
      <c r="K69">
        <v>3</v>
      </c>
      <c r="L69">
        <v>7</v>
      </c>
      <c r="M69">
        <v>2</v>
      </c>
      <c r="N69">
        <v>0</v>
      </c>
      <c r="Q69">
        <v>2</v>
      </c>
      <c r="V69">
        <v>7</v>
      </c>
      <c r="W69">
        <v>1</v>
      </c>
    </row>
    <row r="70" spans="1:23">
      <c r="A70" t="e">
        <f ca="1">E00251429173721</f>
        <v>#NAME?</v>
      </c>
      <c r="B70" t="s">
        <v>23</v>
      </c>
      <c r="C70" t="s">
        <v>187</v>
      </c>
      <c r="D70" s="1">
        <v>25482</v>
      </c>
      <c r="E70" t="s">
        <v>25</v>
      </c>
      <c r="F70" t="s">
        <v>188</v>
      </c>
      <c r="G70">
        <v>9</v>
      </c>
      <c r="H70">
        <v>0</v>
      </c>
      <c r="I70">
        <v>0</v>
      </c>
      <c r="J70">
        <v>0</v>
      </c>
      <c r="K70">
        <v>1</v>
      </c>
      <c r="L70">
        <v>9</v>
      </c>
      <c r="M70">
        <v>3</v>
      </c>
      <c r="N70">
        <v>1</v>
      </c>
      <c r="O70">
        <v>17</v>
      </c>
      <c r="P70">
        <v>2</v>
      </c>
      <c r="Q70">
        <v>2</v>
      </c>
      <c r="R70">
        <v>7</v>
      </c>
      <c r="S70">
        <v>20</v>
      </c>
      <c r="T70">
        <v>14</v>
      </c>
      <c r="V70">
        <v>9</v>
      </c>
      <c r="W70">
        <v>1</v>
      </c>
    </row>
    <row r="71" spans="1:23">
      <c r="A71" t="e">
        <f ca="1">E00251429175721</f>
        <v>#NAME?</v>
      </c>
      <c r="B71" t="s">
        <v>29</v>
      </c>
      <c r="C71" t="s">
        <v>189</v>
      </c>
      <c r="D71" s="1">
        <v>24572</v>
      </c>
      <c r="E71" t="s">
        <v>25</v>
      </c>
      <c r="F71" t="s">
        <v>190</v>
      </c>
      <c r="G71">
        <v>10</v>
      </c>
      <c r="H71">
        <v>175</v>
      </c>
      <c r="I71">
        <v>0</v>
      </c>
      <c r="J71">
        <v>1</v>
      </c>
      <c r="K71">
        <v>3</v>
      </c>
      <c r="L71">
        <v>6</v>
      </c>
      <c r="M71">
        <v>2</v>
      </c>
      <c r="N71">
        <v>0</v>
      </c>
      <c r="O71">
        <v>18</v>
      </c>
      <c r="P71" t="s">
        <v>38</v>
      </c>
      <c r="Q71">
        <v>1</v>
      </c>
      <c r="R71">
        <v>29</v>
      </c>
      <c r="T71" t="s">
        <v>126</v>
      </c>
      <c r="U71">
        <v>3</v>
      </c>
      <c r="V71">
        <v>4</v>
      </c>
      <c r="W71">
        <v>1</v>
      </c>
    </row>
    <row r="72" spans="1:23">
      <c r="A72" t="e">
        <f ca="1">E00251429176121</f>
        <v>#NAME?</v>
      </c>
      <c r="B72" t="s">
        <v>23</v>
      </c>
      <c r="C72" t="s">
        <v>191</v>
      </c>
      <c r="D72" s="1">
        <v>24298</v>
      </c>
      <c r="E72" t="s">
        <v>25</v>
      </c>
      <c r="F72" t="s">
        <v>192</v>
      </c>
      <c r="G72">
        <v>18</v>
      </c>
      <c r="H72">
        <v>0</v>
      </c>
      <c r="I72">
        <v>0</v>
      </c>
      <c r="J72">
        <v>0</v>
      </c>
      <c r="K72">
        <v>0</v>
      </c>
      <c r="L72">
        <v>6</v>
      </c>
      <c r="M72">
        <v>2</v>
      </c>
      <c r="N72">
        <v>0</v>
      </c>
      <c r="Q72">
        <v>3</v>
      </c>
      <c r="V72">
        <v>1</v>
      </c>
      <c r="W72">
        <v>0</v>
      </c>
    </row>
    <row r="73" spans="1:23">
      <c r="A73" t="e">
        <f ca="1">E00251429176921</f>
        <v>#NAME?</v>
      </c>
      <c r="B73" t="s">
        <v>23</v>
      </c>
      <c r="C73" t="s">
        <v>193</v>
      </c>
      <c r="D73" s="1">
        <v>24614</v>
      </c>
      <c r="E73" t="s">
        <v>25</v>
      </c>
      <c r="F73" t="s">
        <v>194</v>
      </c>
      <c r="G73">
        <v>20</v>
      </c>
      <c r="H73">
        <v>0</v>
      </c>
      <c r="I73">
        <v>0</v>
      </c>
      <c r="J73">
        <v>0</v>
      </c>
      <c r="K73">
        <v>1</v>
      </c>
      <c r="L73">
        <v>7</v>
      </c>
      <c r="M73">
        <v>2</v>
      </c>
      <c r="N73">
        <v>0</v>
      </c>
      <c r="O73">
        <v>19</v>
      </c>
      <c r="P73" t="s">
        <v>38</v>
      </c>
      <c r="Q73">
        <v>1</v>
      </c>
      <c r="R73">
        <v>28</v>
      </c>
      <c r="T73">
        <v>21</v>
      </c>
      <c r="U73">
        <v>3</v>
      </c>
      <c r="V73">
        <v>4</v>
      </c>
      <c r="W73">
        <v>1</v>
      </c>
    </row>
    <row r="74" spans="1:23">
      <c r="A74" t="e">
        <f ca="1">E00251429178821</f>
        <v>#NAME?</v>
      </c>
      <c r="B74" t="s">
        <v>29</v>
      </c>
      <c r="C74" t="s">
        <v>195</v>
      </c>
      <c r="D74" s="1">
        <v>21485</v>
      </c>
      <c r="E74" t="s">
        <v>25</v>
      </c>
      <c r="F74" t="s">
        <v>196</v>
      </c>
      <c r="G74">
        <v>0</v>
      </c>
      <c r="H74">
        <v>0</v>
      </c>
      <c r="I74">
        <v>0</v>
      </c>
      <c r="J74">
        <v>0</v>
      </c>
      <c r="K74">
        <v>0</v>
      </c>
      <c r="L74">
        <v>11</v>
      </c>
      <c r="M74">
        <v>3</v>
      </c>
      <c r="N74">
        <v>1</v>
      </c>
      <c r="O74">
        <v>18</v>
      </c>
      <c r="P74" t="s">
        <v>197</v>
      </c>
      <c r="Q74">
        <v>2</v>
      </c>
      <c r="R74">
        <v>12</v>
      </c>
      <c r="S74">
        <v>25</v>
      </c>
      <c r="T74" t="s">
        <v>46</v>
      </c>
      <c r="V74">
        <v>10</v>
      </c>
      <c r="W74">
        <v>1</v>
      </c>
    </row>
    <row r="75" spans="1:23">
      <c r="A75" t="e">
        <f ca="1">E00251429182321</f>
        <v>#NAME?</v>
      </c>
      <c r="B75" t="s">
        <v>23</v>
      </c>
      <c r="C75" t="s">
        <v>198</v>
      </c>
      <c r="D75" s="1">
        <v>22721</v>
      </c>
      <c r="E75" t="s">
        <v>25</v>
      </c>
      <c r="F75" t="s">
        <v>199</v>
      </c>
      <c r="G75">
        <v>21</v>
      </c>
      <c r="H75">
        <v>20</v>
      </c>
      <c r="I75">
        <v>0</v>
      </c>
      <c r="J75">
        <v>1</v>
      </c>
      <c r="K75">
        <v>2</v>
      </c>
      <c r="L75">
        <v>10</v>
      </c>
      <c r="M75">
        <v>3</v>
      </c>
      <c r="N75">
        <v>1</v>
      </c>
      <c r="Q75">
        <v>3</v>
      </c>
      <c r="V75">
        <v>1</v>
      </c>
      <c r="W75">
        <v>0</v>
      </c>
    </row>
    <row r="76" spans="1:23">
      <c r="A76" t="e">
        <f ca="1">E00251429205421</f>
        <v>#NAME?</v>
      </c>
      <c r="B76" t="s">
        <v>23</v>
      </c>
      <c r="C76" t="s">
        <v>200</v>
      </c>
      <c r="D76" s="1">
        <v>27015</v>
      </c>
      <c r="E76" t="s">
        <v>25</v>
      </c>
      <c r="F76" t="s">
        <v>201</v>
      </c>
      <c r="G76">
        <v>7</v>
      </c>
      <c r="H76">
        <v>55</v>
      </c>
      <c r="I76">
        <v>0</v>
      </c>
      <c r="J76">
        <v>1</v>
      </c>
      <c r="K76">
        <v>3</v>
      </c>
      <c r="L76">
        <v>6</v>
      </c>
      <c r="M76">
        <v>2</v>
      </c>
      <c r="N76">
        <v>0</v>
      </c>
      <c r="O76">
        <v>17</v>
      </c>
      <c r="P76" t="s">
        <v>27</v>
      </c>
      <c r="Q76">
        <v>1</v>
      </c>
      <c r="R76">
        <v>23</v>
      </c>
      <c r="T76" t="s">
        <v>202</v>
      </c>
      <c r="U76">
        <v>1</v>
      </c>
      <c r="V76">
        <v>4</v>
      </c>
      <c r="W76">
        <v>1</v>
      </c>
    </row>
    <row r="77" spans="1:23">
      <c r="A77" t="e">
        <f ca="1">E00251429205921</f>
        <v>#NAME?</v>
      </c>
      <c r="B77" t="s">
        <v>29</v>
      </c>
      <c r="C77" t="s">
        <v>203</v>
      </c>
      <c r="D77" s="1">
        <v>26153</v>
      </c>
      <c r="E77" t="s">
        <v>25</v>
      </c>
      <c r="F77" t="s">
        <v>204</v>
      </c>
      <c r="G77">
        <v>16</v>
      </c>
      <c r="H77">
        <v>5</v>
      </c>
      <c r="I77">
        <v>0</v>
      </c>
      <c r="J77">
        <v>1</v>
      </c>
      <c r="K77">
        <v>2</v>
      </c>
      <c r="L77">
        <v>7</v>
      </c>
      <c r="M77">
        <v>2</v>
      </c>
      <c r="N77">
        <v>0</v>
      </c>
      <c r="Q77">
        <v>3</v>
      </c>
      <c r="V77">
        <v>1</v>
      </c>
      <c r="W77">
        <v>0</v>
      </c>
    </row>
    <row r="78" spans="1:23">
      <c r="A78" t="e">
        <f ca="1">E00251429206321</f>
        <v>#NAME?</v>
      </c>
      <c r="B78" t="s">
        <v>23</v>
      </c>
      <c r="C78" t="s">
        <v>205</v>
      </c>
      <c r="D78" s="1">
        <v>21168</v>
      </c>
      <c r="E78" t="s">
        <v>25</v>
      </c>
      <c r="F78" t="s">
        <v>206</v>
      </c>
      <c r="G78">
        <v>16</v>
      </c>
      <c r="H78">
        <v>50</v>
      </c>
      <c r="I78">
        <v>0</v>
      </c>
      <c r="J78">
        <v>1</v>
      </c>
      <c r="K78">
        <v>3</v>
      </c>
      <c r="L78">
        <v>10</v>
      </c>
      <c r="M78">
        <v>3</v>
      </c>
      <c r="N78">
        <v>1</v>
      </c>
      <c r="O78">
        <v>20</v>
      </c>
      <c r="P78" t="s">
        <v>38</v>
      </c>
      <c r="Q78">
        <v>2</v>
      </c>
      <c r="R78">
        <v>29</v>
      </c>
      <c r="S78">
        <v>7</v>
      </c>
      <c r="T78" t="s">
        <v>126</v>
      </c>
      <c r="V78">
        <v>8</v>
      </c>
      <c r="W78">
        <v>1</v>
      </c>
    </row>
    <row r="79" spans="1:23">
      <c r="A79" t="e">
        <f ca="1">E00251429207021</f>
        <v>#NAME?</v>
      </c>
      <c r="B79" t="s">
        <v>23</v>
      </c>
      <c r="C79" t="s">
        <v>207</v>
      </c>
      <c r="D79" s="1">
        <v>24944</v>
      </c>
      <c r="E79" t="s">
        <v>25</v>
      </c>
      <c r="F79" t="s">
        <v>208</v>
      </c>
      <c r="G79">
        <v>20</v>
      </c>
      <c r="H79">
        <v>5</v>
      </c>
      <c r="I79">
        <v>0</v>
      </c>
      <c r="J79">
        <v>1</v>
      </c>
      <c r="K79">
        <v>2</v>
      </c>
      <c r="L79">
        <v>7</v>
      </c>
      <c r="M79">
        <v>2</v>
      </c>
      <c r="N79">
        <v>0</v>
      </c>
      <c r="Q79">
        <v>3</v>
      </c>
      <c r="V79">
        <v>1</v>
      </c>
      <c r="W79">
        <v>0</v>
      </c>
    </row>
    <row r="80" spans="1:23">
      <c r="A80" t="e">
        <f ca="1">E00251429208321</f>
        <v>#NAME?</v>
      </c>
      <c r="B80" t="s">
        <v>29</v>
      </c>
      <c r="C80" t="s">
        <v>209</v>
      </c>
      <c r="D80" s="1">
        <v>18727</v>
      </c>
      <c r="E80" t="s">
        <v>25</v>
      </c>
      <c r="F80" t="s">
        <v>210</v>
      </c>
      <c r="G80">
        <v>56</v>
      </c>
      <c r="H80">
        <v>35</v>
      </c>
      <c r="I80">
        <v>0</v>
      </c>
      <c r="J80">
        <v>1</v>
      </c>
      <c r="K80">
        <v>2</v>
      </c>
      <c r="L80">
        <v>7</v>
      </c>
      <c r="M80">
        <v>2</v>
      </c>
      <c r="N80">
        <v>0</v>
      </c>
      <c r="Q80">
        <v>2</v>
      </c>
      <c r="V80">
        <v>7</v>
      </c>
      <c r="W80">
        <v>1</v>
      </c>
    </row>
    <row r="81" spans="1:23">
      <c r="A81" t="e">
        <f ca="1">E00251429212121</f>
        <v>#NAME?</v>
      </c>
      <c r="B81" t="s">
        <v>23</v>
      </c>
      <c r="C81" t="s">
        <v>211</v>
      </c>
      <c r="D81" s="1">
        <v>26623</v>
      </c>
      <c r="E81" t="s">
        <v>25</v>
      </c>
      <c r="F81" t="s">
        <v>212</v>
      </c>
      <c r="G81">
        <v>11</v>
      </c>
      <c r="H81">
        <v>0</v>
      </c>
      <c r="I81">
        <v>0</v>
      </c>
      <c r="J81">
        <v>0</v>
      </c>
      <c r="K81">
        <v>1</v>
      </c>
      <c r="L81">
        <v>8</v>
      </c>
      <c r="M81">
        <v>2</v>
      </c>
      <c r="N81">
        <v>0</v>
      </c>
      <c r="O81">
        <v>16</v>
      </c>
      <c r="P81" t="s">
        <v>45</v>
      </c>
      <c r="Q81">
        <v>1</v>
      </c>
      <c r="R81">
        <v>25</v>
      </c>
      <c r="T81" t="s">
        <v>180</v>
      </c>
      <c r="U81">
        <v>0</v>
      </c>
      <c r="V81">
        <v>4</v>
      </c>
      <c r="W81">
        <v>1</v>
      </c>
    </row>
    <row r="82" spans="1:23">
      <c r="A82" t="e">
        <f ca="1">E00251429214721</f>
        <v>#NAME?</v>
      </c>
      <c r="B82" t="s">
        <v>23</v>
      </c>
      <c r="C82" t="s">
        <v>213</v>
      </c>
      <c r="D82" s="1">
        <v>23702</v>
      </c>
      <c r="E82" t="s">
        <v>25</v>
      </c>
      <c r="F82" t="s">
        <v>214</v>
      </c>
      <c r="G82">
        <v>16</v>
      </c>
      <c r="H82">
        <v>30</v>
      </c>
      <c r="I82">
        <v>0</v>
      </c>
      <c r="J82">
        <v>1</v>
      </c>
      <c r="K82">
        <v>2</v>
      </c>
      <c r="L82">
        <v>9</v>
      </c>
      <c r="M82">
        <v>3</v>
      </c>
      <c r="N82">
        <v>1</v>
      </c>
      <c r="O82">
        <v>15</v>
      </c>
      <c r="P82">
        <v>1</v>
      </c>
      <c r="Q82">
        <v>2</v>
      </c>
      <c r="R82">
        <v>13</v>
      </c>
      <c r="S82">
        <v>21</v>
      </c>
      <c r="T82">
        <v>13</v>
      </c>
      <c r="V82">
        <v>10</v>
      </c>
      <c r="W82">
        <v>1</v>
      </c>
    </row>
    <row r="83" spans="1:23">
      <c r="A83" t="e">
        <f ca="1">E00251429215421</f>
        <v>#NAME?</v>
      </c>
      <c r="B83" t="s">
        <v>23</v>
      </c>
      <c r="C83" t="s">
        <v>215</v>
      </c>
      <c r="D83" s="1">
        <v>24864</v>
      </c>
      <c r="E83" t="s">
        <v>25</v>
      </c>
      <c r="F83" t="s">
        <v>216</v>
      </c>
      <c r="G83">
        <v>7</v>
      </c>
      <c r="H83">
        <v>15</v>
      </c>
      <c r="I83">
        <v>0</v>
      </c>
      <c r="J83">
        <v>1</v>
      </c>
      <c r="K83">
        <v>2</v>
      </c>
      <c r="L83">
        <v>8</v>
      </c>
      <c r="M83">
        <v>2</v>
      </c>
      <c r="N83">
        <v>0</v>
      </c>
      <c r="O83">
        <v>17</v>
      </c>
      <c r="P83" t="s">
        <v>217</v>
      </c>
      <c r="Q83">
        <v>2</v>
      </c>
      <c r="R83">
        <v>27</v>
      </c>
      <c r="S83">
        <v>2</v>
      </c>
      <c r="T83" t="s">
        <v>218</v>
      </c>
      <c r="V83">
        <v>8</v>
      </c>
      <c r="W83">
        <v>1</v>
      </c>
    </row>
    <row r="84" spans="1:23">
      <c r="A84" t="e">
        <f ca="1">E00251429215721</f>
        <v>#NAME?</v>
      </c>
      <c r="B84" t="s">
        <v>23</v>
      </c>
      <c r="C84" t="s">
        <v>219</v>
      </c>
      <c r="D84" s="1">
        <v>20408</v>
      </c>
      <c r="E84" t="s">
        <v>25</v>
      </c>
      <c r="F84" t="s">
        <v>220</v>
      </c>
      <c r="G84">
        <v>23</v>
      </c>
      <c r="H84">
        <v>0</v>
      </c>
      <c r="I84">
        <v>0</v>
      </c>
      <c r="J84">
        <v>0</v>
      </c>
      <c r="K84">
        <v>1</v>
      </c>
      <c r="L84">
        <v>10</v>
      </c>
      <c r="M84">
        <v>3</v>
      </c>
      <c r="N84">
        <v>1</v>
      </c>
      <c r="O84">
        <v>22</v>
      </c>
      <c r="P84" t="s">
        <v>53</v>
      </c>
      <c r="Q84">
        <v>1</v>
      </c>
      <c r="R84">
        <v>36</v>
      </c>
      <c r="T84">
        <v>54</v>
      </c>
      <c r="U84">
        <v>3</v>
      </c>
      <c r="V84">
        <v>6</v>
      </c>
      <c r="W84">
        <v>1</v>
      </c>
    </row>
    <row r="85" spans="1:23">
      <c r="A85" t="e">
        <f ca="1">E00251429233321</f>
        <v>#NAME?</v>
      </c>
      <c r="B85" t="s">
        <v>23</v>
      </c>
      <c r="C85" t="s">
        <v>221</v>
      </c>
      <c r="D85" s="1">
        <v>21426</v>
      </c>
      <c r="E85" t="s">
        <v>25</v>
      </c>
      <c r="F85">
        <v>143</v>
      </c>
      <c r="G85">
        <v>25</v>
      </c>
      <c r="H85">
        <v>0</v>
      </c>
      <c r="I85">
        <v>0</v>
      </c>
      <c r="J85">
        <v>0</v>
      </c>
      <c r="K85">
        <v>1</v>
      </c>
      <c r="L85">
        <v>12</v>
      </c>
      <c r="M85">
        <v>3</v>
      </c>
      <c r="N85">
        <v>1</v>
      </c>
      <c r="O85">
        <v>17</v>
      </c>
      <c r="P85">
        <v>1</v>
      </c>
      <c r="Q85">
        <v>2</v>
      </c>
      <c r="R85">
        <v>28</v>
      </c>
      <c r="S85">
        <v>11</v>
      </c>
      <c r="T85">
        <v>28</v>
      </c>
      <c r="V85">
        <v>9</v>
      </c>
      <c r="W85">
        <v>1</v>
      </c>
    </row>
    <row r="86" spans="1:23">
      <c r="A86" t="e">
        <f ca="1">E00251429241821</f>
        <v>#NAME?</v>
      </c>
      <c r="B86" t="s">
        <v>29</v>
      </c>
      <c r="C86" t="s">
        <v>222</v>
      </c>
      <c r="D86" s="1">
        <v>24836</v>
      </c>
      <c r="E86" t="s">
        <v>25</v>
      </c>
      <c r="F86" t="s">
        <v>223</v>
      </c>
      <c r="G86">
        <v>26</v>
      </c>
      <c r="H86">
        <v>10</v>
      </c>
      <c r="I86">
        <v>0</v>
      </c>
      <c r="J86">
        <v>1</v>
      </c>
      <c r="K86">
        <v>2</v>
      </c>
      <c r="L86">
        <v>8</v>
      </c>
      <c r="M86">
        <v>2</v>
      </c>
      <c r="N86">
        <v>0</v>
      </c>
      <c r="O86">
        <v>16</v>
      </c>
      <c r="P86" t="s">
        <v>97</v>
      </c>
      <c r="Q86">
        <v>2</v>
      </c>
      <c r="R86">
        <v>4</v>
      </c>
      <c r="S86">
        <v>26</v>
      </c>
      <c r="T86">
        <v>2</v>
      </c>
      <c r="V86">
        <v>10</v>
      </c>
      <c r="W86">
        <v>1</v>
      </c>
    </row>
    <row r="87" spans="1:23">
      <c r="A87" t="e">
        <f ca="1">E00251429244321</f>
        <v>#NAME?</v>
      </c>
      <c r="B87" t="s">
        <v>29</v>
      </c>
      <c r="C87" t="s">
        <v>224</v>
      </c>
      <c r="D87" s="1">
        <v>21679</v>
      </c>
      <c r="E87" t="s">
        <v>25</v>
      </c>
      <c r="F87" t="s">
        <v>225</v>
      </c>
      <c r="G87">
        <v>25</v>
      </c>
      <c r="H87">
        <v>5</v>
      </c>
      <c r="I87">
        <v>0</v>
      </c>
      <c r="J87">
        <v>1</v>
      </c>
      <c r="K87">
        <v>2</v>
      </c>
      <c r="L87">
        <v>9</v>
      </c>
      <c r="M87">
        <v>3</v>
      </c>
      <c r="N87">
        <v>1</v>
      </c>
      <c r="O87">
        <v>16</v>
      </c>
      <c r="P87" t="s">
        <v>45</v>
      </c>
      <c r="Q87">
        <v>2</v>
      </c>
      <c r="R87">
        <v>36</v>
      </c>
      <c r="S87">
        <v>3</v>
      </c>
      <c r="T87" t="s">
        <v>226</v>
      </c>
      <c r="V87">
        <v>8</v>
      </c>
      <c r="W87">
        <v>1</v>
      </c>
    </row>
    <row r="88" spans="1:23">
      <c r="A88" t="e">
        <f ca="1">E00251429251821</f>
        <v>#NAME?</v>
      </c>
      <c r="B88" t="s">
        <v>29</v>
      </c>
      <c r="C88" t="s">
        <v>227</v>
      </c>
      <c r="D88" s="1">
        <v>22015</v>
      </c>
      <c r="E88" t="s">
        <v>25</v>
      </c>
      <c r="F88" t="s">
        <v>228</v>
      </c>
      <c r="G88">
        <v>35</v>
      </c>
      <c r="H88">
        <v>110</v>
      </c>
      <c r="I88">
        <v>0</v>
      </c>
      <c r="J88">
        <v>1</v>
      </c>
      <c r="K88">
        <v>3</v>
      </c>
      <c r="L88">
        <v>8</v>
      </c>
      <c r="M88">
        <v>2</v>
      </c>
      <c r="N88">
        <v>0</v>
      </c>
      <c r="O88">
        <v>16</v>
      </c>
      <c r="P88">
        <v>1</v>
      </c>
      <c r="Q88">
        <v>2</v>
      </c>
      <c r="R88">
        <v>37</v>
      </c>
      <c r="S88">
        <v>1</v>
      </c>
      <c r="T88">
        <v>37</v>
      </c>
      <c r="V88">
        <v>8</v>
      </c>
      <c r="W88">
        <v>1</v>
      </c>
    </row>
    <row r="89" spans="1:23">
      <c r="A89" t="e">
        <f ca="1">E00251429284421</f>
        <v>#NAME?</v>
      </c>
      <c r="B89" t="s">
        <v>23</v>
      </c>
      <c r="C89" t="s">
        <v>229</v>
      </c>
      <c r="D89" s="1">
        <v>20311</v>
      </c>
      <c r="E89" t="s">
        <v>25</v>
      </c>
      <c r="F89" t="s">
        <v>230</v>
      </c>
      <c r="G89">
        <v>23</v>
      </c>
      <c r="H89">
        <v>25</v>
      </c>
      <c r="I89">
        <v>0</v>
      </c>
      <c r="J89">
        <v>1</v>
      </c>
      <c r="K89">
        <v>2</v>
      </c>
      <c r="L89">
        <v>8</v>
      </c>
      <c r="M89">
        <v>2</v>
      </c>
      <c r="N89">
        <v>0</v>
      </c>
      <c r="Q89">
        <v>3</v>
      </c>
      <c r="V89">
        <v>1</v>
      </c>
      <c r="W89">
        <v>0</v>
      </c>
    </row>
    <row r="90" spans="1:23">
      <c r="A90" t="e">
        <f ca="1">E00251429286121</f>
        <v>#NAME?</v>
      </c>
      <c r="B90" t="s">
        <v>29</v>
      </c>
      <c r="C90" t="s">
        <v>231</v>
      </c>
      <c r="D90" s="1">
        <v>18224</v>
      </c>
      <c r="E90" t="s">
        <v>25</v>
      </c>
      <c r="F90" t="s">
        <v>232</v>
      </c>
      <c r="G90">
        <v>24</v>
      </c>
      <c r="H90">
        <v>60</v>
      </c>
      <c r="I90">
        <v>0</v>
      </c>
      <c r="J90">
        <v>1</v>
      </c>
      <c r="K90">
        <v>3</v>
      </c>
      <c r="L90">
        <v>9</v>
      </c>
      <c r="M90">
        <v>3</v>
      </c>
      <c r="N90">
        <v>1</v>
      </c>
      <c r="O90">
        <v>15</v>
      </c>
      <c r="P90" t="s">
        <v>233</v>
      </c>
      <c r="Q90">
        <v>1</v>
      </c>
      <c r="R90">
        <v>49</v>
      </c>
      <c r="T90" t="s">
        <v>234</v>
      </c>
      <c r="U90">
        <v>4</v>
      </c>
      <c r="V90">
        <v>5</v>
      </c>
      <c r="W90">
        <v>1</v>
      </c>
    </row>
    <row r="91" spans="1:23">
      <c r="A91" t="e">
        <f ca="1">E00251429290121</f>
        <v>#NAME?</v>
      </c>
      <c r="B91" t="s">
        <v>23</v>
      </c>
      <c r="C91" t="s">
        <v>235</v>
      </c>
      <c r="D91" s="1">
        <v>22480</v>
      </c>
      <c r="E91" t="s">
        <v>25</v>
      </c>
      <c r="F91" t="s">
        <v>236</v>
      </c>
      <c r="G91">
        <v>32</v>
      </c>
      <c r="H91">
        <v>0</v>
      </c>
      <c r="I91">
        <v>0</v>
      </c>
      <c r="J91">
        <v>0</v>
      </c>
      <c r="K91">
        <v>1</v>
      </c>
      <c r="L91">
        <v>10</v>
      </c>
      <c r="M91">
        <v>3</v>
      </c>
      <c r="N91">
        <v>1</v>
      </c>
      <c r="O91">
        <v>16</v>
      </c>
      <c r="P91" t="s">
        <v>49</v>
      </c>
      <c r="Q91">
        <v>2</v>
      </c>
      <c r="R91">
        <v>14</v>
      </c>
      <c r="S91">
        <v>23</v>
      </c>
      <c r="T91" t="s">
        <v>237</v>
      </c>
      <c r="V91">
        <v>10</v>
      </c>
      <c r="W91">
        <v>1</v>
      </c>
    </row>
    <row r="92" spans="1:23">
      <c r="A92" t="e">
        <f ca="1">E00251429298321</f>
        <v>#NAME?</v>
      </c>
      <c r="B92" t="s">
        <v>23</v>
      </c>
      <c r="C92" t="s">
        <v>238</v>
      </c>
      <c r="D92" s="1">
        <v>24355</v>
      </c>
      <c r="E92" t="s">
        <v>25</v>
      </c>
      <c r="F92" t="s">
        <v>239</v>
      </c>
      <c r="G92">
        <v>16</v>
      </c>
      <c r="H92">
        <v>20</v>
      </c>
      <c r="I92">
        <v>0</v>
      </c>
      <c r="J92">
        <v>1</v>
      </c>
      <c r="K92">
        <v>2</v>
      </c>
      <c r="L92">
        <v>8</v>
      </c>
      <c r="M92">
        <v>2</v>
      </c>
      <c r="N92">
        <v>0</v>
      </c>
      <c r="O92">
        <v>20</v>
      </c>
      <c r="P92" t="s">
        <v>27</v>
      </c>
      <c r="Q92">
        <v>2</v>
      </c>
      <c r="R92">
        <v>0</v>
      </c>
      <c r="S92">
        <v>28</v>
      </c>
      <c r="T92">
        <v>0</v>
      </c>
      <c r="V92">
        <v>10</v>
      </c>
      <c r="W92">
        <v>1</v>
      </c>
    </row>
    <row r="93" spans="1:23">
      <c r="A93" t="e">
        <f ca="1">E00251429307421</f>
        <v>#NAME?</v>
      </c>
      <c r="B93" t="s">
        <v>29</v>
      </c>
      <c r="C93" t="s">
        <v>240</v>
      </c>
      <c r="D93" s="1">
        <v>24179</v>
      </c>
      <c r="E93" t="s">
        <v>25</v>
      </c>
      <c r="F93" t="s">
        <v>241</v>
      </c>
      <c r="G93">
        <v>18</v>
      </c>
      <c r="H93">
        <v>125</v>
      </c>
      <c r="I93">
        <v>0</v>
      </c>
      <c r="J93">
        <v>1</v>
      </c>
      <c r="K93">
        <v>3</v>
      </c>
      <c r="L93">
        <v>8</v>
      </c>
      <c r="M93">
        <v>2</v>
      </c>
      <c r="N93">
        <v>0</v>
      </c>
      <c r="Q93">
        <v>3</v>
      </c>
      <c r="V93">
        <v>1</v>
      </c>
      <c r="W93">
        <v>0</v>
      </c>
    </row>
    <row r="94" spans="1:23">
      <c r="A94" t="e">
        <f ca="1">E00251429309821</f>
        <v>#NAME?</v>
      </c>
      <c r="B94" t="s">
        <v>29</v>
      </c>
      <c r="C94" t="s">
        <v>242</v>
      </c>
      <c r="D94" s="1">
        <v>17899</v>
      </c>
      <c r="E94" t="s">
        <v>25</v>
      </c>
      <c r="F94" t="s">
        <v>243</v>
      </c>
      <c r="G94">
        <v>21</v>
      </c>
      <c r="H94">
        <v>70</v>
      </c>
      <c r="I94">
        <v>0</v>
      </c>
      <c r="J94">
        <v>1</v>
      </c>
      <c r="K94">
        <v>3</v>
      </c>
      <c r="L94">
        <v>8</v>
      </c>
      <c r="M94">
        <v>2</v>
      </c>
      <c r="N94">
        <v>0</v>
      </c>
      <c r="Q94">
        <v>2</v>
      </c>
      <c r="V94">
        <v>7</v>
      </c>
      <c r="W94">
        <v>1</v>
      </c>
    </row>
    <row r="95" spans="1:23">
      <c r="A95" t="e">
        <f ca="1">E00251429309921</f>
        <v>#NAME?</v>
      </c>
      <c r="B95" t="s">
        <v>29</v>
      </c>
      <c r="C95" t="s">
        <v>244</v>
      </c>
      <c r="D95" s="1">
        <v>23542</v>
      </c>
      <c r="E95" t="s">
        <v>25</v>
      </c>
      <c r="F95" t="s">
        <v>245</v>
      </c>
      <c r="G95">
        <v>44</v>
      </c>
      <c r="H95">
        <v>95</v>
      </c>
      <c r="I95">
        <v>0</v>
      </c>
      <c r="J95">
        <v>1</v>
      </c>
      <c r="K95">
        <v>3</v>
      </c>
      <c r="L95">
        <v>7</v>
      </c>
      <c r="M95">
        <v>2</v>
      </c>
      <c r="N95">
        <v>0</v>
      </c>
      <c r="Q95">
        <v>3</v>
      </c>
      <c r="V95">
        <v>1</v>
      </c>
      <c r="W95">
        <v>0</v>
      </c>
    </row>
    <row r="96" spans="1:23">
      <c r="A96" t="e">
        <f ca="1">E00251429314921</f>
        <v>#NAME?</v>
      </c>
      <c r="B96" t="s">
        <v>29</v>
      </c>
      <c r="C96" t="s">
        <v>246</v>
      </c>
      <c r="D96" s="1">
        <v>24194</v>
      </c>
      <c r="E96" t="s">
        <v>25</v>
      </c>
      <c r="F96" t="s">
        <v>247</v>
      </c>
      <c r="G96">
        <v>20</v>
      </c>
      <c r="H96">
        <v>60</v>
      </c>
      <c r="I96">
        <v>0</v>
      </c>
      <c r="J96">
        <v>1</v>
      </c>
      <c r="K96">
        <v>3</v>
      </c>
      <c r="L96">
        <v>6</v>
      </c>
      <c r="M96">
        <v>2</v>
      </c>
      <c r="N96">
        <v>0</v>
      </c>
      <c r="O96">
        <v>16</v>
      </c>
      <c r="P96">
        <v>1</v>
      </c>
      <c r="Q96">
        <v>2</v>
      </c>
      <c r="R96">
        <v>29</v>
      </c>
      <c r="S96">
        <v>3</v>
      </c>
      <c r="T96">
        <v>29</v>
      </c>
      <c r="V96">
        <v>8</v>
      </c>
      <c r="W96">
        <v>1</v>
      </c>
    </row>
    <row r="97" spans="1:23">
      <c r="A97" t="e">
        <f ca="1">E00251429317021</f>
        <v>#NAME?</v>
      </c>
      <c r="B97" t="s">
        <v>23</v>
      </c>
      <c r="C97" t="s">
        <v>248</v>
      </c>
      <c r="D97" s="1">
        <v>22722</v>
      </c>
      <c r="E97" t="s">
        <v>25</v>
      </c>
      <c r="F97" t="s">
        <v>249</v>
      </c>
      <c r="G97">
        <v>20</v>
      </c>
      <c r="H97">
        <v>0</v>
      </c>
      <c r="I97">
        <v>0</v>
      </c>
      <c r="J97">
        <v>0</v>
      </c>
      <c r="K97">
        <v>1</v>
      </c>
      <c r="L97">
        <v>6</v>
      </c>
      <c r="M97">
        <v>2</v>
      </c>
      <c r="N97">
        <v>0</v>
      </c>
      <c r="O97">
        <v>17</v>
      </c>
      <c r="P97" t="s">
        <v>38</v>
      </c>
      <c r="Q97">
        <v>2</v>
      </c>
      <c r="R97">
        <v>35</v>
      </c>
      <c r="S97">
        <v>0</v>
      </c>
      <c r="T97" t="s">
        <v>250</v>
      </c>
      <c r="V97">
        <v>8</v>
      </c>
      <c r="W97">
        <v>1</v>
      </c>
    </row>
    <row r="98" spans="1:23">
      <c r="A98" t="e">
        <f ca="1">E00251429326321</f>
        <v>#NAME?</v>
      </c>
      <c r="B98" t="s">
        <v>23</v>
      </c>
      <c r="C98" t="s">
        <v>251</v>
      </c>
      <c r="D98" s="1">
        <v>24467</v>
      </c>
      <c r="E98" t="s">
        <v>25</v>
      </c>
      <c r="F98" t="s">
        <v>252</v>
      </c>
      <c r="G98">
        <v>11</v>
      </c>
      <c r="H98">
        <v>0</v>
      </c>
      <c r="I98">
        <v>0</v>
      </c>
      <c r="J98">
        <v>0</v>
      </c>
      <c r="K98">
        <v>0</v>
      </c>
      <c r="L98">
        <v>6</v>
      </c>
      <c r="M98">
        <v>2</v>
      </c>
      <c r="N98">
        <v>0</v>
      </c>
      <c r="Q98">
        <v>3</v>
      </c>
      <c r="V98">
        <v>1</v>
      </c>
      <c r="W98">
        <v>0</v>
      </c>
    </row>
    <row r="99" spans="1:23">
      <c r="A99" t="e">
        <f ca="1">E00251429331821</f>
        <v>#NAME?</v>
      </c>
      <c r="B99" t="s">
        <v>23</v>
      </c>
      <c r="C99" t="s">
        <v>253</v>
      </c>
      <c r="D99" s="1">
        <v>20866</v>
      </c>
      <c r="E99" t="s">
        <v>25</v>
      </c>
      <c r="F99" t="s">
        <v>254</v>
      </c>
      <c r="G99">
        <v>26</v>
      </c>
      <c r="H99">
        <v>0</v>
      </c>
      <c r="I99">
        <v>0</v>
      </c>
      <c r="J99">
        <v>0</v>
      </c>
      <c r="K99">
        <v>0</v>
      </c>
      <c r="L99">
        <v>7</v>
      </c>
      <c r="M99">
        <v>2</v>
      </c>
      <c r="N99">
        <v>0</v>
      </c>
      <c r="Q99">
        <v>3</v>
      </c>
      <c r="V99">
        <v>1</v>
      </c>
      <c r="W99">
        <v>0</v>
      </c>
    </row>
    <row r="100" spans="1:23">
      <c r="A100" t="e">
        <f ca="1">E00251429332421</f>
        <v>#NAME?</v>
      </c>
      <c r="B100" t="s">
        <v>29</v>
      </c>
      <c r="C100" t="s">
        <v>255</v>
      </c>
      <c r="D100" s="1">
        <v>24261</v>
      </c>
      <c r="E100" t="s">
        <v>25</v>
      </c>
      <c r="F100" t="s">
        <v>256</v>
      </c>
      <c r="G100">
        <v>7</v>
      </c>
      <c r="H100">
        <v>100</v>
      </c>
      <c r="I100">
        <v>0</v>
      </c>
      <c r="J100">
        <v>1</v>
      </c>
      <c r="K100">
        <v>3</v>
      </c>
      <c r="L100">
        <v>4</v>
      </c>
      <c r="M100">
        <v>1</v>
      </c>
      <c r="N100">
        <v>0</v>
      </c>
      <c r="Q100">
        <v>3</v>
      </c>
      <c r="V100">
        <v>1</v>
      </c>
      <c r="W100">
        <v>0</v>
      </c>
    </row>
    <row r="101" spans="1:23">
      <c r="A101" t="e">
        <f ca="1">E00251429350021</f>
        <v>#NAME?</v>
      </c>
      <c r="B101" t="s">
        <v>23</v>
      </c>
      <c r="C101" t="s">
        <v>257</v>
      </c>
      <c r="D101" s="1">
        <v>18421</v>
      </c>
      <c r="E101" t="s">
        <v>25</v>
      </c>
      <c r="F101" t="s">
        <v>258</v>
      </c>
      <c r="G101">
        <v>16</v>
      </c>
      <c r="H101">
        <v>100</v>
      </c>
      <c r="I101">
        <v>0</v>
      </c>
      <c r="J101">
        <v>1</v>
      </c>
      <c r="K101">
        <v>3</v>
      </c>
      <c r="L101">
        <v>10</v>
      </c>
      <c r="M101">
        <v>3</v>
      </c>
      <c r="N101">
        <v>1</v>
      </c>
      <c r="Q101">
        <v>3</v>
      </c>
      <c r="V101">
        <v>1</v>
      </c>
      <c r="W101">
        <v>0</v>
      </c>
    </row>
    <row r="102" spans="1:23">
      <c r="A102" t="e">
        <f ca="1">E00251429369721</f>
        <v>#NAME?</v>
      </c>
      <c r="B102" t="s">
        <v>23</v>
      </c>
      <c r="C102" t="s">
        <v>259</v>
      </c>
      <c r="D102" s="1">
        <v>27180</v>
      </c>
      <c r="E102" t="s">
        <v>25</v>
      </c>
      <c r="F102" t="s">
        <v>260</v>
      </c>
      <c r="G102">
        <v>13</v>
      </c>
      <c r="H102">
        <v>0</v>
      </c>
      <c r="I102">
        <v>0</v>
      </c>
      <c r="J102">
        <v>0</v>
      </c>
      <c r="K102">
        <v>1</v>
      </c>
      <c r="L102">
        <v>6</v>
      </c>
      <c r="M102">
        <v>2</v>
      </c>
      <c r="N102">
        <v>0</v>
      </c>
      <c r="O102">
        <v>16</v>
      </c>
      <c r="P102" t="s">
        <v>217</v>
      </c>
      <c r="Q102">
        <v>2</v>
      </c>
      <c r="R102">
        <v>24</v>
      </c>
      <c r="S102">
        <v>0</v>
      </c>
      <c r="T102" t="s">
        <v>261</v>
      </c>
      <c r="V102">
        <v>8</v>
      </c>
      <c r="W102">
        <v>1</v>
      </c>
    </row>
    <row r="103" spans="1:23">
      <c r="A103" t="e">
        <f ca="1">E00251429378121</f>
        <v>#NAME?</v>
      </c>
      <c r="B103" t="s">
        <v>23</v>
      </c>
      <c r="C103" t="s">
        <v>262</v>
      </c>
      <c r="D103" s="1">
        <v>21725</v>
      </c>
      <c r="E103" t="s">
        <v>25</v>
      </c>
      <c r="F103" t="s">
        <v>263</v>
      </c>
      <c r="G103">
        <v>9</v>
      </c>
      <c r="H103">
        <v>0</v>
      </c>
      <c r="I103">
        <v>0</v>
      </c>
      <c r="J103">
        <v>0</v>
      </c>
      <c r="K103">
        <v>1</v>
      </c>
      <c r="L103">
        <v>6</v>
      </c>
      <c r="M103">
        <v>2</v>
      </c>
      <c r="N103">
        <v>0</v>
      </c>
      <c r="Q103">
        <v>3</v>
      </c>
      <c r="V103">
        <v>1</v>
      </c>
      <c r="W103">
        <v>0</v>
      </c>
    </row>
    <row r="104" spans="1:23">
      <c r="A104" t="e">
        <f ca="1">E00251429379521</f>
        <v>#NAME?</v>
      </c>
      <c r="B104" t="s">
        <v>29</v>
      </c>
      <c r="C104" t="s">
        <v>264</v>
      </c>
      <c r="D104" s="1">
        <v>21153</v>
      </c>
      <c r="E104" t="s">
        <v>25</v>
      </c>
      <c r="F104" t="s">
        <v>265</v>
      </c>
      <c r="G104">
        <v>23</v>
      </c>
      <c r="H104">
        <v>0</v>
      </c>
      <c r="I104">
        <v>0</v>
      </c>
      <c r="J104">
        <v>0</v>
      </c>
      <c r="K104">
        <v>1</v>
      </c>
      <c r="L104">
        <v>7</v>
      </c>
      <c r="M104">
        <v>2</v>
      </c>
      <c r="N104">
        <v>0</v>
      </c>
      <c r="O104">
        <v>13</v>
      </c>
      <c r="P104">
        <v>2</v>
      </c>
      <c r="Q104">
        <v>2</v>
      </c>
      <c r="R104">
        <v>32</v>
      </c>
      <c r="S104">
        <v>12</v>
      </c>
      <c r="T104">
        <v>64</v>
      </c>
      <c r="V104">
        <v>9</v>
      </c>
      <c r="W104">
        <v>1</v>
      </c>
    </row>
    <row r="105" spans="1:23">
      <c r="A105" t="e">
        <f ca="1">E00251429387421</f>
        <v>#NAME?</v>
      </c>
      <c r="B105" t="s">
        <v>23</v>
      </c>
      <c r="C105" t="s">
        <v>266</v>
      </c>
      <c r="D105" s="1">
        <v>24165</v>
      </c>
      <c r="E105" t="s">
        <v>25</v>
      </c>
      <c r="F105" t="s">
        <v>267</v>
      </c>
      <c r="G105">
        <v>20</v>
      </c>
      <c r="L105">
        <v>7</v>
      </c>
      <c r="M105">
        <v>2</v>
      </c>
      <c r="N105">
        <v>0</v>
      </c>
      <c r="O105">
        <v>16</v>
      </c>
      <c r="P105">
        <v>1</v>
      </c>
      <c r="Q105">
        <v>2</v>
      </c>
      <c r="R105">
        <v>31</v>
      </c>
      <c r="S105">
        <v>1</v>
      </c>
      <c r="T105">
        <v>31</v>
      </c>
      <c r="V105">
        <v>8</v>
      </c>
      <c r="W105">
        <v>1</v>
      </c>
    </row>
    <row r="106" spans="1:23">
      <c r="A106" t="e">
        <f ca="1">E00251429388021</f>
        <v>#NAME?</v>
      </c>
      <c r="B106" t="s">
        <v>29</v>
      </c>
      <c r="C106" t="s">
        <v>268</v>
      </c>
      <c r="D106" s="1">
        <v>20257</v>
      </c>
      <c r="E106" t="s">
        <v>25</v>
      </c>
      <c r="F106" t="s">
        <v>269</v>
      </c>
      <c r="G106">
        <v>23</v>
      </c>
      <c r="H106">
        <v>55</v>
      </c>
      <c r="I106">
        <v>0</v>
      </c>
      <c r="J106">
        <v>1</v>
      </c>
      <c r="K106">
        <v>3</v>
      </c>
      <c r="L106">
        <v>7</v>
      </c>
      <c r="M106">
        <v>2</v>
      </c>
      <c r="N106">
        <v>0</v>
      </c>
      <c r="O106">
        <v>16</v>
      </c>
      <c r="P106" t="s">
        <v>45</v>
      </c>
      <c r="Q106">
        <v>1</v>
      </c>
      <c r="R106">
        <v>43</v>
      </c>
      <c r="T106" t="s">
        <v>270</v>
      </c>
      <c r="U106">
        <v>1</v>
      </c>
      <c r="V106">
        <v>4</v>
      </c>
      <c r="W106">
        <v>1</v>
      </c>
    </row>
    <row r="107" spans="1:23">
      <c r="A107" t="e">
        <f ca="1">E00251429389321</f>
        <v>#NAME?</v>
      </c>
      <c r="B107" t="s">
        <v>23</v>
      </c>
      <c r="C107" t="s">
        <v>271</v>
      </c>
      <c r="D107" s="1">
        <v>22063</v>
      </c>
      <c r="E107" t="s">
        <v>25</v>
      </c>
      <c r="F107" t="s">
        <v>272</v>
      </c>
      <c r="G107">
        <v>18</v>
      </c>
      <c r="H107">
        <v>20</v>
      </c>
      <c r="I107">
        <v>0</v>
      </c>
      <c r="J107">
        <v>1</v>
      </c>
      <c r="K107">
        <v>2</v>
      </c>
      <c r="L107">
        <v>8</v>
      </c>
      <c r="M107">
        <v>2</v>
      </c>
      <c r="N107">
        <v>0</v>
      </c>
      <c r="O107">
        <v>16</v>
      </c>
      <c r="P107" t="s">
        <v>273</v>
      </c>
      <c r="Q107">
        <v>1</v>
      </c>
      <c r="R107">
        <v>38</v>
      </c>
      <c r="T107" t="s">
        <v>274</v>
      </c>
      <c r="U107">
        <v>0</v>
      </c>
      <c r="V107">
        <v>4</v>
      </c>
      <c r="W107">
        <v>1</v>
      </c>
    </row>
    <row r="108" spans="1:23">
      <c r="A108" t="e">
        <f ca="1">E00251429390221</f>
        <v>#NAME?</v>
      </c>
      <c r="B108" t="s">
        <v>23</v>
      </c>
      <c r="C108" t="s">
        <v>275</v>
      </c>
      <c r="D108" s="1">
        <v>27292</v>
      </c>
      <c r="E108" t="s">
        <v>25</v>
      </c>
      <c r="F108" t="s">
        <v>276</v>
      </c>
      <c r="G108">
        <v>2</v>
      </c>
      <c r="H108">
        <v>30</v>
      </c>
      <c r="I108">
        <v>0</v>
      </c>
      <c r="J108">
        <v>1</v>
      </c>
      <c r="K108">
        <v>2</v>
      </c>
      <c r="L108">
        <v>9</v>
      </c>
      <c r="M108">
        <v>3</v>
      </c>
      <c r="N108">
        <v>1</v>
      </c>
      <c r="O108">
        <v>28</v>
      </c>
      <c r="P108" t="s">
        <v>27</v>
      </c>
      <c r="Q108">
        <v>2</v>
      </c>
      <c r="R108">
        <v>6</v>
      </c>
      <c r="S108">
        <v>6</v>
      </c>
      <c r="T108" t="s">
        <v>53</v>
      </c>
      <c r="V108">
        <v>8</v>
      </c>
      <c r="W108">
        <v>1</v>
      </c>
    </row>
    <row r="109" spans="1:23">
      <c r="A109" t="e">
        <f ca="1">E00251429395521</f>
        <v>#NAME?</v>
      </c>
      <c r="B109" t="s">
        <v>23</v>
      </c>
      <c r="C109" t="s">
        <v>277</v>
      </c>
      <c r="D109" s="1">
        <v>25524</v>
      </c>
      <c r="E109" t="s">
        <v>25</v>
      </c>
      <c r="F109" t="s">
        <v>278</v>
      </c>
      <c r="G109">
        <v>20</v>
      </c>
      <c r="H109">
        <v>30</v>
      </c>
      <c r="I109">
        <v>0</v>
      </c>
      <c r="J109">
        <v>1</v>
      </c>
      <c r="K109">
        <v>2</v>
      </c>
      <c r="L109">
        <v>9</v>
      </c>
      <c r="M109">
        <v>3</v>
      </c>
      <c r="N109">
        <v>1</v>
      </c>
      <c r="O109">
        <v>17</v>
      </c>
      <c r="P109" t="s">
        <v>38</v>
      </c>
      <c r="Q109">
        <v>2</v>
      </c>
      <c r="R109">
        <v>21</v>
      </c>
      <c r="S109">
        <v>7</v>
      </c>
      <c r="T109" t="s">
        <v>279</v>
      </c>
      <c r="V109">
        <v>8</v>
      </c>
      <c r="W109">
        <v>1</v>
      </c>
    </row>
    <row r="110" spans="1:23">
      <c r="A110" t="e">
        <f ca="1">E00251429396421</f>
        <v>#NAME?</v>
      </c>
      <c r="B110" t="s">
        <v>23</v>
      </c>
      <c r="C110" t="s">
        <v>280</v>
      </c>
      <c r="D110" s="1">
        <v>20915</v>
      </c>
      <c r="E110" t="s">
        <v>25</v>
      </c>
      <c r="F110" t="s">
        <v>281</v>
      </c>
      <c r="G110">
        <v>41</v>
      </c>
      <c r="H110">
        <v>20</v>
      </c>
      <c r="I110">
        <v>0</v>
      </c>
      <c r="J110">
        <v>1</v>
      </c>
      <c r="K110">
        <v>2</v>
      </c>
      <c r="L110">
        <v>11</v>
      </c>
      <c r="M110">
        <v>3</v>
      </c>
      <c r="N110">
        <v>1</v>
      </c>
      <c r="Q110">
        <v>3</v>
      </c>
      <c r="V110">
        <v>1</v>
      </c>
      <c r="W110">
        <v>0</v>
      </c>
    </row>
    <row r="111" spans="1:23">
      <c r="A111" t="e">
        <f ca="1">E00251429396721</f>
        <v>#NAME?</v>
      </c>
      <c r="B111" t="s">
        <v>23</v>
      </c>
      <c r="C111" t="s">
        <v>282</v>
      </c>
      <c r="D111" s="1">
        <v>21956</v>
      </c>
      <c r="E111" t="s">
        <v>25</v>
      </c>
      <c r="F111" t="s">
        <v>283</v>
      </c>
      <c r="G111">
        <v>51</v>
      </c>
      <c r="H111">
        <v>15</v>
      </c>
      <c r="I111">
        <v>0</v>
      </c>
      <c r="J111">
        <v>1</v>
      </c>
      <c r="K111">
        <v>2</v>
      </c>
      <c r="L111">
        <v>7</v>
      </c>
      <c r="M111">
        <v>2</v>
      </c>
      <c r="N111">
        <v>0</v>
      </c>
      <c r="O111">
        <v>17</v>
      </c>
      <c r="P111" t="s">
        <v>109</v>
      </c>
      <c r="Q111">
        <v>2</v>
      </c>
      <c r="R111">
        <v>28</v>
      </c>
      <c r="S111">
        <v>9</v>
      </c>
      <c r="T111" t="s">
        <v>284</v>
      </c>
      <c r="V111">
        <v>8</v>
      </c>
      <c r="W111">
        <v>1</v>
      </c>
    </row>
    <row r="112" spans="1:23">
      <c r="A112" t="e">
        <f ca="1">E00251429588621</f>
        <v>#NAME?</v>
      </c>
      <c r="B112" t="s">
        <v>23</v>
      </c>
      <c r="C112" t="s">
        <v>285</v>
      </c>
      <c r="D112" s="1">
        <v>26103</v>
      </c>
      <c r="E112" t="s">
        <v>25</v>
      </c>
      <c r="F112" t="s">
        <v>286</v>
      </c>
      <c r="G112">
        <v>21</v>
      </c>
      <c r="H112">
        <v>35</v>
      </c>
      <c r="I112">
        <v>0</v>
      </c>
      <c r="J112">
        <v>1</v>
      </c>
      <c r="K112">
        <v>2</v>
      </c>
      <c r="L112">
        <v>6</v>
      </c>
      <c r="M112">
        <v>2</v>
      </c>
      <c r="N112">
        <v>0</v>
      </c>
      <c r="O112">
        <v>16</v>
      </c>
      <c r="P112" t="s">
        <v>97</v>
      </c>
      <c r="Q112">
        <v>2</v>
      </c>
      <c r="R112">
        <v>16</v>
      </c>
      <c r="S112">
        <v>11</v>
      </c>
      <c r="T112">
        <v>8</v>
      </c>
      <c r="V112">
        <v>9</v>
      </c>
      <c r="W112">
        <v>1</v>
      </c>
    </row>
    <row r="113" spans="1:23">
      <c r="A113" t="e">
        <f ca="1">E00251429606721</f>
        <v>#NAME?</v>
      </c>
      <c r="B113" t="s">
        <v>29</v>
      </c>
      <c r="C113" t="s">
        <v>287</v>
      </c>
      <c r="D113" s="1">
        <v>22185</v>
      </c>
      <c r="E113" t="s">
        <v>25</v>
      </c>
      <c r="F113" t="s">
        <v>288</v>
      </c>
      <c r="G113">
        <v>13</v>
      </c>
      <c r="H113">
        <v>470</v>
      </c>
      <c r="I113">
        <v>1</v>
      </c>
      <c r="J113">
        <v>3</v>
      </c>
      <c r="K113">
        <v>4</v>
      </c>
      <c r="L113">
        <v>7</v>
      </c>
      <c r="M113">
        <v>2</v>
      </c>
      <c r="N113">
        <v>0</v>
      </c>
      <c r="O113">
        <v>13</v>
      </c>
      <c r="P113" t="s">
        <v>53</v>
      </c>
      <c r="Q113">
        <v>2</v>
      </c>
      <c r="R113">
        <v>37</v>
      </c>
      <c r="S113">
        <v>3</v>
      </c>
      <c r="T113" t="s">
        <v>289</v>
      </c>
      <c r="V113">
        <v>8</v>
      </c>
      <c r="W113">
        <v>1</v>
      </c>
    </row>
    <row r="114" spans="1:23">
      <c r="A114" t="e">
        <f ca="1">E00251429661021</f>
        <v>#NAME?</v>
      </c>
      <c r="B114" t="s">
        <v>23</v>
      </c>
      <c r="C114" t="s">
        <v>290</v>
      </c>
      <c r="D114" s="1">
        <v>20771</v>
      </c>
      <c r="E114" t="s">
        <v>25</v>
      </c>
      <c r="F114" t="s">
        <v>291</v>
      </c>
      <c r="G114">
        <v>14</v>
      </c>
      <c r="H114">
        <v>15</v>
      </c>
      <c r="I114">
        <v>0</v>
      </c>
      <c r="J114">
        <v>1</v>
      </c>
      <c r="K114">
        <v>2</v>
      </c>
      <c r="L114">
        <v>9</v>
      </c>
      <c r="M114">
        <v>3</v>
      </c>
      <c r="N114">
        <v>1</v>
      </c>
      <c r="Q114">
        <v>3</v>
      </c>
      <c r="V114">
        <v>1</v>
      </c>
      <c r="W114">
        <v>0</v>
      </c>
    </row>
    <row r="115" spans="1:23">
      <c r="A115" t="e">
        <f ca="1">E00251429661121</f>
        <v>#NAME?</v>
      </c>
      <c r="B115" t="s">
        <v>29</v>
      </c>
      <c r="C115" t="s">
        <v>292</v>
      </c>
      <c r="D115" s="1">
        <v>18952</v>
      </c>
      <c r="E115" t="s">
        <v>25</v>
      </c>
      <c r="F115" t="s">
        <v>293</v>
      </c>
      <c r="G115">
        <v>16</v>
      </c>
      <c r="H115">
        <v>85</v>
      </c>
      <c r="I115">
        <v>0</v>
      </c>
      <c r="J115">
        <v>1</v>
      </c>
      <c r="K115">
        <v>3</v>
      </c>
      <c r="L115">
        <v>8</v>
      </c>
      <c r="M115">
        <v>2</v>
      </c>
      <c r="N115">
        <v>0</v>
      </c>
      <c r="O115">
        <v>22</v>
      </c>
      <c r="P115" t="s">
        <v>97</v>
      </c>
      <c r="Q115">
        <v>2</v>
      </c>
      <c r="R115">
        <v>11</v>
      </c>
      <c r="S115">
        <v>29</v>
      </c>
      <c r="T115" t="s">
        <v>294</v>
      </c>
      <c r="V115">
        <v>10</v>
      </c>
      <c r="W115">
        <v>1</v>
      </c>
    </row>
    <row r="116" spans="1:23">
      <c r="A116" t="e">
        <f ca="1">E00251429676421</f>
        <v>#NAME?</v>
      </c>
      <c r="B116" t="s">
        <v>29</v>
      </c>
      <c r="C116" t="s">
        <v>295</v>
      </c>
      <c r="D116" s="1">
        <v>27206</v>
      </c>
      <c r="E116" t="s">
        <v>25</v>
      </c>
      <c r="F116" t="s">
        <v>296</v>
      </c>
      <c r="G116">
        <v>11</v>
      </c>
      <c r="H116">
        <v>0</v>
      </c>
      <c r="I116">
        <v>0</v>
      </c>
      <c r="J116">
        <v>0</v>
      </c>
      <c r="K116">
        <v>1</v>
      </c>
      <c r="L116">
        <v>6</v>
      </c>
      <c r="M116">
        <v>2</v>
      </c>
      <c r="N116">
        <v>0</v>
      </c>
      <c r="O116">
        <v>19</v>
      </c>
      <c r="P116" t="s">
        <v>156</v>
      </c>
      <c r="Q116">
        <v>2</v>
      </c>
      <c r="R116">
        <v>16</v>
      </c>
      <c r="S116">
        <v>5</v>
      </c>
      <c r="T116">
        <v>40</v>
      </c>
      <c r="V116">
        <v>8</v>
      </c>
      <c r="W116">
        <v>1</v>
      </c>
    </row>
    <row r="117" spans="1:23">
      <c r="A117" t="e">
        <f ca="1">E00251429681721</f>
        <v>#NAME?</v>
      </c>
      <c r="B117" t="s">
        <v>23</v>
      </c>
      <c r="C117" t="s">
        <v>297</v>
      </c>
      <c r="D117" s="1">
        <v>26618</v>
      </c>
      <c r="E117" t="s">
        <v>25</v>
      </c>
      <c r="F117" t="s">
        <v>298</v>
      </c>
      <c r="G117">
        <v>16</v>
      </c>
      <c r="H117">
        <v>45</v>
      </c>
      <c r="I117">
        <v>0</v>
      </c>
      <c r="J117">
        <v>1</v>
      </c>
      <c r="K117">
        <v>3</v>
      </c>
      <c r="L117">
        <v>8</v>
      </c>
      <c r="M117">
        <v>2</v>
      </c>
      <c r="N117">
        <v>0</v>
      </c>
      <c r="O117">
        <v>16</v>
      </c>
      <c r="P117" t="s">
        <v>27</v>
      </c>
      <c r="Q117">
        <v>2</v>
      </c>
      <c r="R117">
        <v>17</v>
      </c>
      <c r="S117">
        <v>8</v>
      </c>
      <c r="T117" t="s">
        <v>299</v>
      </c>
      <c r="V117">
        <v>8</v>
      </c>
      <c r="W117">
        <v>1</v>
      </c>
    </row>
    <row r="118" spans="1:23">
      <c r="A118" t="e">
        <f ca="1">E00251429696221</f>
        <v>#NAME?</v>
      </c>
      <c r="B118" t="s">
        <v>29</v>
      </c>
      <c r="C118" t="s">
        <v>300</v>
      </c>
      <c r="D118" s="1">
        <v>18062</v>
      </c>
      <c r="E118" t="s">
        <v>25</v>
      </c>
      <c r="F118" t="s">
        <v>301</v>
      </c>
      <c r="G118">
        <v>14</v>
      </c>
      <c r="H118">
        <v>35</v>
      </c>
      <c r="I118">
        <v>0</v>
      </c>
      <c r="J118">
        <v>1</v>
      </c>
      <c r="K118">
        <v>2</v>
      </c>
      <c r="L118">
        <v>7</v>
      </c>
      <c r="M118">
        <v>2</v>
      </c>
      <c r="N118">
        <v>0</v>
      </c>
      <c r="O118">
        <v>21</v>
      </c>
      <c r="P118" t="s">
        <v>97</v>
      </c>
      <c r="Q118">
        <v>1</v>
      </c>
      <c r="R118">
        <v>44</v>
      </c>
      <c r="T118">
        <v>22</v>
      </c>
      <c r="U118">
        <v>1</v>
      </c>
      <c r="V118">
        <v>4</v>
      </c>
      <c r="W118">
        <v>1</v>
      </c>
    </row>
    <row r="119" spans="1:23">
      <c r="A119" t="e">
        <f ca="1">E00251429706621</f>
        <v>#NAME?</v>
      </c>
      <c r="B119" t="s">
        <v>23</v>
      </c>
      <c r="C119" t="s">
        <v>302</v>
      </c>
      <c r="D119" s="1">
        <v>24545</v>
      </c>
      <c r="E119" t="s">
        <v>25</v>
      </c>
      <c r="F119" t="s">
        <v>303</v>
      </c>
      <c r="G119">
        <v>18</v>
      </c>
      <c r="H119">
        <v>105</v>
      </c>
      <c r="I119">
        <v>0</v>
      </c>
      <c r="J119">
        <v>1</v>
      </c>
      <c r="K119">
        <v>3</v>
      </c>
      <c r="L119">
        <v>7</v>
      </c>
      <c r="M119">
        <v>2</v>
      </c>
      <c r="N119">
        <v>0</v>
      </c>
      <c r="O119">
        <v>14</v>
      </c>
      <c r="P119" t="s">
        <v>273</v>
      </c>
      <c r="Q119">
        <v>1</v>
      </c>
      <c r="R119">
        <v>33</v>
      </c>
      <c r="T119" t="s">
        <v>304</v>
      </c>
      <c r="U119">
        <v>0</v>
      </c>
      <c r="V119">
        <v>4</v>
      </c>
      <c r="W119">
        <v>1</v>
      </c>
    </row>
    <row r="120" spans="1:23">
      <c r="A120" t="e">
        <f ca="1">E00251429728821</f>
        <v>#NAME?</v>
      </c>
      <c r="B120" t="s">
        <v>29</v>
      </c>
      <c r="C120" t="s">
        <v>305</v>
      </c>
      <c r="D120" s="1">
        <v>20223</v>
      </c>
      <c r="E120" t="s">
        <v>25</v>
      </c>
      <c r="F120" t="s">
        <v>306</v>
      </c>
      <c r="G120">
        <v>9</v>
      </c>
      <c r="H120">
        <v>30</v>
      </c>
      <c r="I120">
        <v>0</v>
      </c>
      <c r="J120">
        <v>1</v>
      </c>
      <c r="K120">
        <v>2</v>
      </c>
      <c r="L120">
        <v>8</v>
      </c>
      <c r="M120">
        <v>2</v>
      </c>
      <c r="N120">
        <v>0</v>
      </c>
      <c r="Q120">
        <v>3</v>
      </c>
      <c r="V120">
        <v>1</v>
      </c>
      <c r="W120">
        <v>0</v>
      </c>
    </row>
    <row r="121" spans="1:23">
      <c r="A121" t="e">
        <f ca="1">E00251429755421</f>
        <v>#NAME?</v>
      </c>
      <c r="B121" t="s">
        <v>29</v>
      </c>
      <c r="C121" t="s">
        <v>307</v>
      </c>
      <c r="D121" s="1">
        <v>18960</v>
      </c>
      <c r="E121" t="s">
        <v>25</v>
      </c>
      <c r="F121" t="s">
        <v>308</v>
      </c>
      <c r="G121">
        <v>9</v>
      </c>
      <c r="H121">
        <v>205</v>
      </c>
      <c r="I121">
        <v>0</v>
      </c>
      <c r="J121">
        <v>1</v>
      </c>
      <c r="K121">
        <v>3</v>
      </c>
      <c r="L121">
        <v>6</v>
      </c>
      <c r="M121">
        <v>2</v>
      </c>
      <c r="N121">
        <v>0</v>
      </c>
      <c r="O121">
        <v>18</v>
      </c>
      <c r="P121">
        <v>1</v>
      </c>
      <c r="Q121">
        <v>2</v>
      </c>
      <c r="R121">
        <v>17</v>
      </c>
      <c r="S121">
        <v>27</v>
      </c>
      <c r="T121">
        <v>17</v>
      </c>
      <c r="V121">
        <v>10</v>
      </c>
      <c r="W121">
        <v>1</v>
      </c>
    </row>
    <row r="122" spans="1:23">
      <c r="A122" t="e">
        <f ca="1">E00251429768321</f>
        <v>#NAME?</v>
      </c>
      <c r="B122" t="s">
        <v>29</v>
      </c>
      <c r="C122" t="s">
        <v>309</v>
      </c>
      <c r="D122" s="1">
        <v>25989</v>
      </c>
      <c r="E122" t="s">
        <v>25</v>
      </c>
      <c r="F122" t="s">
        <v>310</v>
      </c>
      <c r="G122">
        <v>45</v>
      </c>
      <c r="H122">
        <v>25</v>
      </c>
      <c r="I122">
        <v>0</v>
      </c>
      <c r="J122">
        <v>1</v>
      </c>
      <c r="K122">
        <v>2</v>
      </c>
      <c r="L122">
        <v>4</v>
      </c>
      <c r="M122">
        <v>1</v>
      </c>
      <c r="N122">
        <v>0</v>
      </c>
      <c r="O122">
        <v>16</v>
      </c>
      <c r="P122" t="s">
        <v>97</v>
      </c>
      <c r="Q122">
        <v>1</v>
      </c>
      <c r="R122">
        <v>27</v>
      </c>
      <c r="T122" t="s">
        <v>311</v>
      </c>
      <c r="U122">
        <v>2</v>
      </c>
      <c r="V122">
        <v>4</v>
      </c>
      <c r="W122">
        <v>1</v>
      </c>
    </row>
    <row r="123" spans="1:23">
      <c r="A123" t="e">
        <f ca="1">E00251429776121</f>
        <v>#NAME?</v>
      </c>
      <c r="B123" t="s">
        <v>29</v>
      </c>
      <c r="C123" t="s">
        <v>312</v>
      </c>
      <c r="D123" s="1">
        <v>26804</v>
      </c>
      <c r="E123" t="s">
        <v>25</v>
      </c>
      <c r="F123" t="s">
        <v>313</v>
      </c>
      <c r="G123">
        <v>16</v>
      </c>
      <c r="H123">
        <v>5</v>
      </c>
      <c r="I123">
        <v>0</v>
      </c>
      <c r="J123">
        <v>1</v>
      </c>
      <c r="K123">
        <v>2</v>
      </c>
      <c r="L123">
        <v>5</v>
      </c>
      <c r="M123">
        <v>2</v>
      </c>
      <c r="N123">
        <v>0</v>
      </c>
      <c r="Q123">
        <v>3</v>
      </c>
      <c r="V123">
        <v>1</v>
      </c>
      <c r="W123">
        <v>0</v>
      </c>
    </row>
    <row r="124" spans="1:23">
      <c r="A124" t="e">
        <f ca="1">E00251429782321</f>
        <v>#NAME?</v>
      </c>
      <c r="B124" t="s">
        <v>23</v>
      </c>
      <c r="C124" t="s">
        <v>314</v>
      </c>
      <c r="D124" s="1">
        <v>19616</v>
      </c>
      <c r="E124" t="s">
        <v>25</v>
      </c>
      <c r="F124" t="s">
        <v>315</v>
      </c>
      <c r="G124">
        <v>9</v>
      </c>
      <c r="H124">
        <v>0</v>
      </c>
      <c r="I124">
        <v>0</v>
      </c>
      <c r="J124">
        <v>0</v>
      </c>
      <c r="K124">
        <v>1</v>
      </c>
      <c r="L124">
        <v>7</v>
      </c>
      <c r="M124">
        <v>2</v>
      </c>
      <c r="N124">
        <v>0</v>
      </c>
      <c r="Q124">
        <v>3</v>
      </c>
      <c r="V124">
        <v>1</v>
      </c>
      <c r="W124">
        <v>0</v>
      </c>
    </row>
    <row r="125" spans="1:23">
      <c r="A125" t="e">
        <f ca="1">E00251429783221</f>
        <v>#NAME?</v>
      </c>
      <c r="B125" t="s">
        <v>29</v>
      </c>
      <c r="C125" t="s">
        <v>316</v>
      </c>
      <c r="D125" s="1">
        <v>21804</v>
      </c>
      <c r="E125" t="s">
        <v>25</v>
      </c>
      <c r="F125" t="s">
        <v>317</v>
      </c>
      <c r="G125">
        <v>24</v>
      </c>
      <c r="H125">
        <v>250</v>
      </c>
      <c r="I125">
        <v>0</v>
      </c>
      <c r="J125">
        <v>1</v>
      </c>
      <c r="K125">
        <v>4</v>
      </c>
      <c r="L125">
        <v>10</v>
      </c>
      <c r="M125">
        <v>3</v>
      </c>
      <c r="N125">
        <v>1</v>
      </c>
      <c r="Q125">
        <v>3</v>
      </c>
      <c r="V125">
        <v>1</v>
      </c>
      <c r="W125">
        <v>0</v>
      </c>
    </row>
    <row r="126" spans="1:23">
      <c r="A126" t="e">
        <f ca="1">E00251429786121</f>
        <v>#NAME?</v>
      </c>
      <c r="B126" t="s">
        <v>29</v>
      </c>
      <c r="C126" t="s">
        <v>318</v>
      </c>
      <c r="D126" s="1">
        <v>18178</v>
      </c>
      <c r="E126" t="s">
        <v>25</v>
      </c>
      <c r="F126" t="s">
        <v>319</v>
      </c>
      <c r="G126">
        <v>18</v>
      </c>
      <c r="H126">
        <v>170</v>
      </c>
      <c r="I126">
        <v>0</v>
      </c>
      <c r="J126">
        <v>1</v>
      </c>
      <c r="K126">
        <v>3</v>
      </c>
      <c r="L126">
        <v>10</v>
      </c>
      <c r="M126">
        <v>3</v>
      </c>
      <c r="N126">
        <v>1</v>
      </c>
      <c r="Q126">
        <v>3</v>
      </c>
      <c r="V126">
        <v>1</v>
      </c>
      <c r="W126">
        <v>0</v>
      </c>
    </row>
    <row r="127" spans="1:23">
      <c r="A127" t="e">
        <f ca="1">E00251429788421</f>
        <v>#NAME?</v>
      </c>
      <c r="B127" t="s">
        <v>29</v>
      </c>
      <c r="C127" t="s">
        <v>320</v>
      </c>
      <c r="D127" s="1">
        <v>25608</v>
      </c>
      <c r="E127" t="s">
        <v>25</v>
      </c>
      <c r="F127" t="s">
        <v>321</v>
      </c>
      <c r="G127">
        <v>18</v>
      </c>
      <c r="H127">
        <v>70</v>
      </c>
      <c r="I127">
        <v>0</v>
      </c>
      <c r="J127">
        <v>1</v>
      </c>
      <c r="K127">
        <v>3</v>
      </c>
      <c r="L127">
        <v>6</v>
      </c>
      <c r="M127">
        <v>2</v>
      </c>
      <c r="N127">
        <v>0</v>
      </c>
      <c r="O127">
        <v>17</v>
      </c>
      <c r="P127">
        <v>1</v>
      </c>
      <c r="Q127">
        <v>2</v>
      </c>
      <c r="R127">
        <v>14</v>
      </c>
      <c r="S127">
        <v>13</v>
      </c>
      <c r="T127">
        <v>14</v>
      </c>
      <c r="V127">
        <v>9</v>
      </c>
      <c r="W127">
        <v>1</v>
      </c>
    </row>
    <row r="128" spans="1:23">
      <c r="A128" t="e">
        <f ca="1">E00251429795121</f>
        <v>#NAME?</v>
      </c>
      <c r="B128" t="s">
        <v>23</v>
      </c>
      <c r="C128" t="s">
        <v>322</v>
      </c>
      <c r="D128" s="1">
        <v>24819</v>
      </c>
      <c r="E128" t="s">
        <v>25</v>
      </c>
      <c r="F128" t="s">
        <v>323</v>
      </c>
      <c r="G128">
        <v>18</v>
      </c>
      <c r="H128">
        <v>20</v>
      </c>
      <c r="I128">
        <v>0</v>
      </c>
      <c r="J128">
        <v>1</v>
      </c>
      <c r="K128">
        <v>2</v>
      </c>
      <c r="L128">
        <v>8</v>
      </c>
      <c r="M128">
        <v>2</v>
      </c>
      <c r="N128">
        <v>0</v>
      </c>
      <c r="O128">
        <v>15</v>
      </c>
      <c r="P128" t="s">
        <v>142</v>
      </c>
      <c r="Q128">
        <v>2</v>
      </c>
      <c r="R128">
        <v>26</v>
      </c>
      <c r="S128">
        <v>5</v>
      </c>
      <c r="T128" t="s">
        <v>324</v>
      </c>
      <c r="V128">
        <v>8</v>
      </c>
      <c r="W128">
        <v>1</v>
      </c>
    </row>
    <row r="129" spans="1:23">
      <c r="A129" t="e">
        <f ca="1">E00251429810321</f>
        <v>#NAME?</v>
      </c>
      <c r="B129" t="s">
        <v>23</v>
      </c>
      <c r="C129" t="s">
        <v>325</v>
      </c>
      <c r="D129" s="1">
        <v>20257</v>
      </c>
      <c r="E129" t="s">
        <v>25</v>
      </c>
      <c r="F129" t="s">
        <v>326</v>
      </c>
      <c r="G129">
        <v>32</v>
      </c>
      <c r="H129">
        <v>0</v>
      </c>
      <c r="I129">
        <v>0</v>
      </c>
      <c r="J129">
        <v>0</v>
      </c>
      <c r="K129">
        <v>1</v>
      </c>
      <c r="L129">
        <v>7</v>
      </c>
      <c r="M129">
        <v>2</v>
      </c>
      <c r="N129">
        <v>0</v>
      </c>
      <c r="Q129">
        <v>2</v>
      </c>
      <c r="V129">
        <v>7</v>
      </c>
      <c r="W129">
        <v>1</v>
      </c>
    </row>
    <row r="130" spans="1:23">
      <c r="A130" t="e">
        <f ca="1">E00251429825621</f>
        <v>#NAME?</v>
      </c>
      <c r="B130" t="s">
        <v>23</v>
      </c>
      <c r="C130" t="s">
        <v>327</v>
      </c>
      <c r="D130" s="1">
        <v>24761</v>
      </c>
      <c r="E130" t="s">
        <v>25</v>
      </c>
      <c r="F130" t="s">
        <v>328</v>
      </c>
      <c r="G130">
        <v>16</v>
      </c>
      <c r="H130">
        <v>15</v>
      </c>
      <c r="I130">
        <v>0</v>
      </c>
      <c r="J130">
        <v>1</v>
      </c>
      <c r="K130">
        <v>2</v>
      </c>
      <c r="L130">
        <v>9</v>
      </c>
      <c r="M130">
        <v>3</v>
      </c>
      <c r="N130">
        <v>1</v>
      </c>
      <c r="O130">
        <v>16</v>
      </c>
      <c r="P130" t="s">
        <v>142</v>
      </c>
      <c r="Q130">
        <v>2</v>
      </c>
      <c r="R130">
        <v>6</v>
      </c>
      <c r="S130">
        <v>25</v>
      </c>
      <c r="T130" t="s">
        <v>329</v>
      </c>
      <c r="V130">
        <v>10</v>
      </c>
      <c r="W130">
        <v>1</v>
      </c>
    </row>
    <row r="131" spans="1:23">
      <c r="A131" t="e">
        <f ca="1">E00251429836321</f>
        <v>#NAME?</v>
      </c>
      <c r="B131" t="s">
        <v>23</v>
      </c>
      <c r="C131" t="s">
        <v>330</v>
      </c>
      <c r="D131" s="1">
        <v>22007</v>
      </c>
      <c r="E131" t="s">
        <v>25</v>
      </c>
      <c r="F131" t="s">
        <v>331</v>
      </c>
      <c r="G131">
        <v>16</v>
      </c>
      <c r="H131">
        <v>0</v>
      </c>
      <c r="I131">
        <v>0</v>
      </c>
      <c r="J131">
        <v>0</v>
      </c>
      <c r="K131">
        <v>0</v>
      </c>
      <c r="L131">
        <v>9</v>
      </c>
      <c r="M131">
        <v>3</v>
      </c>
      <c r="N131">
        <v>1</v>
      </c>
      <c r="O131">
        <v>18</v>
      </c>
      <c r="P131">
        <v>1</v>
      </c>
      <c r="Q131">
        <v>2</v>
      </c>
      <c r="R131">
        <v>7</v>
      </c>
      <c r="S131">
        <v>29</v>
      </c>
      <c r="T131">
        <v>7</v>
      </c>
      <c r="V131">
        <v>10</v>
      </c>
      <c r="W131">
        <v>1</v>
      </c>
    </row>
    <row r="132" spans="1:23">
      <c r="A132" t="e">
        <f ca="1">E00251429863321</f>
        <v>#NAME?</v>
      </c>
      <c r="B132" t="s">
        <v>29</v>
      </c>
      <c r="C132" t="s">
        <v>332</v>
      </c>
      <c r="D132" s="1">
        <v>25163</v>
      </c>
      <c r="E132" t="s">
        <v>25</v>
      </c>
      <c r="F132" t="s">
        <v>333</v>
      </c>
      <c r="G132">
        <v>23</v>
      </c>
      <c r="H132">
        <v>5</v>
      </c>
      <c r="I132">
        <v>0</v>
      </c>
      <c r="J132">
        <v>1</v>
      </c>
      <c r="K132">
        <v>2</v>
      </c>
      <c r="L132">
        <v>7</v>
      </c>
      <c r="M132">
        <v>2</v>
      </c>
      <c r="N132">
        <v>0</v>
      </c>
      <c r="O132">
        <v>17</v>
      </c>
      <c r="P132" t="s">
        <v>38</v>
      </c>
      <c r="Q132">
        <v>2</v>
      </c>
      <c r="R132">
        <v>4</v>
      </c>
      <c r="S132">
        <v>24</v>
      </c>
      <c r="T132">
        <v>3</v>
      </c>
      <c r="V132">
        <v>10</v>
      </c>
      <c r="W132">
        <v>1</v>
      </c>
    </row>
    <row r="133" spans="1:23">
      <c r="A133" t="e">
        <f ca="1">E00251429864821</f>
        <v>#NAME?</v>
      </c>
      <c r="B133" t="s">
        <v>29</v>
      </c>
      <c r="C133" t="s">
        <v>334</v>
      </c>
      <c r="D133" s="1">
        <v>26815</v>
      </c>
      <c r="E133" t="s">
        <v>25</v>
      </c>
      <c r="F133" t="s">
        <v>335</v>
      </c>
      <c r="G133">
        <v>18</v>
      </c>
      <c r="H133">
        <v>275</v>
      </c>
      <c r="I133">
        <v>0</v>
      </c>
      <c r="J133">
        <v>1</v>
      </c>
      <c r="K133">
        <v>4</v>
      </c>
      <c r="L133">
        <v>8</v>
      </c>
      <c r="M133">
        <v>2</v>
      </c>
      <c r="N133">
        <v>0</v>
      </c>
      <c r="O133">
        <v>16</v>
      </c>
      <c r="P133" t="s">
        <v>38</v>
      </c>
      <c r="Q133">
        <v>1</v>
      </c>
      <c r="R133">
        <v>25</v>
      </c>
      <c r="T133" t="s">
        <v>336</v>
      </c>
      <c r="U133">
        <v>2</v>
      </c>
      <c r="V133">
        <v>4</v>
      </c>
      <c r="W133">
        <v>1</v>
      </c>
    </row>
    <row r="134" spans="1:23">
      <c r="A134" t="e">
        <f ca="1">E00251429888621</f>
        <v>#NAME?</v>
      </c>
      <c r="B134" t="s">
        <v>23</v>
      </c>
      <c r="C134" t="s">
        <v>337</v>
      </c>
      <c r="D134" s="1">
        <v>18816</v>
      </c>
      <c r="E134" t="s">
        <v>25</v>
      </c>
      <c r="F134" t="s">
        <v>338</v>
      </c>
      <c r="G134">
        <v>18</v>
      </c>
      <c r="H134">
        <v>110</v>
      </c>
      <c r="I134">
        <v>0</v>
      </c>
      <c r="J134">
        <v>1</v>
      </c>
      <c r="K134">
        <v>3</v>
      </c>
      <c r="L134">
        <v>9</v>
      </c>
      <c r="M134">
        <v>3</v>
      </c>
      <c r="N134">
        <v>1</v>
      </c>
      <c r="O134">
        <v>16</v>
      </c>
      <c r="P134" t="s">
        <v>339</v>
      </c>
      <c r="Q134">
        <v>2</v>
      </c>
      <c r="R134">
        <v>19</v>
      </c>
      <c r="S134">
        <v>28</v>
      </c>
      <c r="T134" t="s">
        <v>340</v>
      </c>
      <c r="V134">
        <v>10</v>
      </c>
      <c r="W134">
        <v>1</v>
      </c>
    </row>
    <row r="135" spans="1:23">
      <c r="A135" t="e">
        <f ca="1">E00251429892721</f>
        <v>#NAME?</v>
      </c>
      <c r="B135" t="s">
        <v>23</v>
      </c>
      <c r="C135" t="s">
        <v>341</v>
      </c>
      <c r="D135" s="1">
        <v>26634</v>
      </c>
      <c r="E135" t="s">
        <v>25</v>
      </c>
      <c r="F135" t="s">
        <v>342</v>
      </c>
      <c r="G135">
        <v>27</v>
      </c>
      <c r="H135">
        <v>0</v>
      </c>
      <c r="I135">
        <v>0</v>
      </c>
      <c r="J135">
        <v>0</v>
      </c>
      <c r="K135">
        <v>0</v>
      </c>
      <c r="L135">
        <v>9</v>
      </c>
      <c r="M135">
        <v>3</v>
      </c>
      <c r="N135">
        <v>1</v>
      </c>
      <c r="O135">
        <v>17</v>
      </c>
      <c r="P135" t="s">
        <v>38</v>
      </c>
      <c r="Q135">
        <v>1</v>
      </c>
      <c r="R135">
        <v>24</v>
      </c>
      <c r="T135">
        <v>18</v>
      </c>
      <c r="U135">
        <v>3</v>
      </c>
      <c r="V135">
        <v>4</v>
      </c>
      <c r="W135">
        <v>1</v>
      </c>
    </row>
    <row r="136" spans="1:23">
      <c r="A136" t="e">
        <f ca="1">E00251429922321</f>
        <v>#NAME?</v>
      </c>
      <c r="B136" t="s">
        <v>23</v>
      </c>
      <c r="C136" t="s">
        <v>343</v>
      </c>
      <c r="D136" s="1">
        <v>20230</v>
      </c>
      <c r="E136" t="s">
        <v>25</v>
      </c>
      <c r="F136" t="s">
        <v>344</v>
      </c>
      <c r="G136">
        <v>21</v>
      </c>
      <c r="H136">
        <v>10</v>
      </c>
      <c r="I136">
        <v>0</v>
      </c>
      <c r="J136">
        <v>1</v>
      </c>
      <c r="K136">
        <v>2</v>
      </c>
      <c r="L136">
        <v>11</v>
      </c>
      <c r="M136">
        <v>3</v>
      </c>
      <c r="N136">
        <v>1</v>
      </c>
      <c r="O136">
        <v>15</v>
      </c>
      <c r="P136" t="s">
        <v>109</v>
      </c>
      <c r="Q136">
        <v>2</v>
      </c>
      <c r="R136">
        <v>12</v>
      </c>
      <c r="S136">
        <v>32</v>
      </c>
      <c r="T136" t="s">
        <v>345</v>
      </c>
      <c r="V136">
        <v>10</v>
      </c>
      <c r="W136">
        <v>1</v>
      </c>
    </row>
    <row r="137" spans="1:23">
      <c r="A137" t="e">
        <f ca="1">E00251430058721</f>
        <v>#NAME?</v>
      </c>
      <c r="B137" t="s">
        <v>29</v>
      </c>
      <c r="C137" t="s">
        <v>346</v>
      </c>
      <c r="D137" s="1">
        <v>23770</v>
      </c>
      <c r="E137" t="s">
        <v>25</v>
      </c>
      <c r="F137" t="s">
        <v>347</v>
      </c>
      <c r="G137">
        <v>24</v>
      </c>
      <c r="H137">
        <v>5</v>
      </c>
      <c r="I137">
        <v>0</v>
      </c>
      <c r="J137">
        <v>1</v>
      </c>
      <c r="K137">
        <v>2</v>
      </c>
      <c r="L137">
        <v>5</v>
      </c>
      <c r="M137">
        <v>2</v>
      </c>
      <c r="N137">
        <v>0</v>
      </c>
      <c r="Q137">
        <v>3</v>
      </c>
      <c r="V137">
        <v>1</v>
      </c>
      <c r="W137">
        <v>0</v>
      </c>
    </row>
    <row r="138" spans="1:23">
      <c r="A138" t="e">
        <f ca="1">E00251430060221</f>
        <v>#NAME?</v>
      </c>
      <c r="B138" t="s">
        <v>29</v>
      </c>
      <c r="C138" t="s">
        <v>348</v>
      </c>
      <c r="D138" s="1">
        <v>21225</v>
      </c>
      <c r="E138" t="s">
        <v>25</v>
      </c>
      <c r="F138" t="s">
        <v>349</v>
      </c>
      <c r="G138">
        <v>9</v>
      </c>
      <c r="H138">
        <v>5</v>
      </c>
      <c r="I138">
        <v>0</v>
      </c>
      <c r="J138">
        <v>1</v>
      </c>
      <c r="K138">
        <v>2</v>
      </c>
      <c r="L138">
        <v>9</v>
      </c>
      <c r="M138">
        <v>3</v>
      </c>
      <c r="N138">
        <v>1</v>
      </c>
      <c r="Q138">
        <v>3</v>
      </c>
      <c r="V138">
        <v>1</v>
      </c>
      <c r="W138">
        <v>0</v>
      </c>
    </row>
    <row r="139" spans="1:23">
      <c r="A139" t="e">
        <f ca="1">E00251430063721</f>
        <v>#NAME?</v>
      </c>
      <c r="B139" t="s">
        <v>23</v>
      </c>
      <c r="C139" t="s">
        <v>350</v>
      </c>
      <c r="D139" s="1">
        <v>22438</v>
      </c>
      <c r="E139" t="s">
        <v>25</v>
      </c>
      <c r="F139" t="s">
        <v>351</v>
      </c>
      <c r="G139">
        <v>32</v>
      </c>
      <c r="H139">
        <v>20</v>
      </c>
      <c r="I139">
        <v>0</v>
      </c>
      <c r="J139">
        <v>1</v>
      </c>
      <c r="K139">
        <v>2</v>
      </c>
      <c r="L139">
        <v>8</v>
      </c>
      <c r="M139">
        <v>2</v>
      </c>
      <c r="N139">
        <v>0</v>
      </c>
      <c r="O139">
        <v>16</v>
      </c>
      <c r="P139" t="s">
        <v>97</v>
      </c>
      <c r="Q139">
        <v>1</v>
      </c>
      <c r="R139">
        <v>37</v>
      </c>
      <c r="T139" t="s">
        <v>352</v>
      </c>
      <c r="U139">
        <v>2</v>
      </c>
      <c r="V139">
        <v>4</v>
      </c>
      <c r="W139">
        <v>1</v>
      </c>
    </row>
    <row r="140" spans="1:23">
      <c r="A140" t="e">
        <f ca="1">E00251430064921</f>
        <v>#NAME?</v>
      </c>
      <c r="B140" t="s">
        <v>29</v>
      </c>
      <c r="C140" t="s">
        <v>353</v>
      </c>
      <c r="D140" s="1">
        <v>21673</v>
      </c>
      <c r="E140" t="s">
        <v>25</v>
      </c>
      <c r="F140" t="s">
        <v>354</v>
      </c>
      <c r="G140">
        <v>18</v>
      </c>
      <c r="H140">
        <v>85</v>
      </c>
      <c r="I140">
        <v>0</v>
      </c>
      <c r="J140">
        <v>1</v>
      </c>
      <c r="K140">
        <v>3</v>
      </c>
      <c r="L140">
        <v>6</v>
      </c>
      <c r="M140">
        <v>2</v>
      </c>
      <c r="N140">
        <v>0</v>
      </c>
      <c r="O140">
        <v>31</v>
      </c>
      <c r="P140" t="s">
        <v>97</v>
      </c>
      <c r="Q140">
        <v>2</v>
      </c>
      <c r="R140">
        <v>0</v>
      </c>
      <c r="S140">
        <v>24</v>
      </c>
      <c r="T140">
        <v>0</v>
      </c>
      <c r="V140">
        <v>10</v>
      </c>
      <c r="W140">
        <v>1</v>
      </c>
    </row>
    <row r="141" spans="1:23">
      <c r="A141" t="e">
        <f ca="1">E00251430069521</f>
        <v>#NAME?</v>
      </c>
      <c r="B141" t="s">
        <v>29</v>
      </c>
      <c r="C141" t="s">
        <v>355</v>
      </c>
      <c r="D141" s="1">
        <v>26792</v>
      </c>
      <c r="E141" t="s">
        <v>25</v>
      </c>
      <c r="F141" t="s">
        <v>356</v>
      </c>
      <c r="G141">
        <v>16</v>
      </c>
      <c r="H141">
        <v>20</v>
      </c>
      <c r="I141">
        <v>0</v>
      </c>
      <c r="J141">
        <v>1</v>
      </c>
      <c r="K141">
        <v>2</v>
      </c>
      <c r="L141">
        <v>9</v>
      </c>
      <c r="M141">
        <v>3</v>
      </c>
      <c r="N141">
        <v>1</v>
      </c>
      <c r="O141">
        <v>22</v>
      </c>
      <c r="P141" t="s">
        <v>38</v>
      </c>
      <c r="Q141">
        <v>2</v>
      </c>
      <c r="R141">
        <v>12</v>
      </c>
      <c r="S141">
        <v>7</v>
      </c>
      <c r="T141">
        <v>9</v>
      </c>
      <c r="V141">
        <v>8</v>
      </c>
      <c r="W141">
        <v>1</v>
      </c>
    </row>
    <row r="142" spans="1:23">
      <c r="A142" t="e">
        <f ca="1">E00251430079721</f>
        <v>#NAME?</v>
      </c>
      <c r="B142" t="s">
        <v>29</v>
      </c>
      <c r="C142" t="s">
        <v>357</v>
      </c>
      <c r="D142" s="1">
        <v>26836</v>
      </c>
      <c r="E142" t="s">
        <v>25</v>
      </c>
      <c r="F142" t="s">
        <v>358</v>
      </c>
      <c r="G142">
        <v>0</v>
      </c>
      <c r="H142">
        <v>10</v>
      </c>
      <c r="I142">
        <v>0</v>
      </c>
      <c r="J142">
        <v>1</v>
      </c>
      <c r="K142">
        <v>2</v>
      </c>
      <c r="L142">
        <v>8</v>
      </c>
      <c r="M142">
        <v>2</v>
      </c>
      <c r="N142">
        <v>0</v>
      </c>
      <c r="O142">
        <v>17</v>
      </c>
      <c r="P142" t="s">
        <v>97</v>
      </c>
      <c r="Q142">
        <v>1</v>
      </c>
      <c r="R142">
        <v>24</v>
      </c>
      <c r="T142">
        <v>12</v>
      </c>
      <c r="U142">
        <v>1</v>
      </c>
      <c r="V142">
        <v>4</v>
      </c>
      <c r="W142">
        <v>1</v>
      </c>
    </row>
    <row r="143" spans="1:23">
      <c r="A143" t="e">
        <f ca="1">E00251430091421</f>
        <v>#NAME?</v>
      </c>
      <c r="B143" t="s">
        <v>29</v>
      </c>
      <c r="C143" t="s">
        <v>359</v>
      </c>
      <c r="D143" s="1">
        <v>18861</v>
      </c>
      <c r="E143" t="s">
        <v>25</v>
      </c>
      <c r="F143" t="s">
        <v>360</v>
      </c>
      <c r="G143">
        <v>14</v>
      </c>
      <c r="H143">
        <v>245</v>
      </c>
      <c r="I143">
        <v>0</v>
      </c>
      <c r="J143">
        <v>1</v>
      </c>
      <c r="K143">
        <v>4</v>
      </c>
      <c r="L143">
        <v>8</v>
      </c>
      <c r="M143">
        <v>2</v>
      </c>
      <c r="N143">
        <v>0</v>
      </c>
      <c r="O143">
        <v>14</v>
      </c>
      <c r="P143" t="s">
        <v>27</v>
      </c>
      <c r="Q143">
        <v>1</v>
      </c>
      <c r="R143">
        <v>49</v>
      </c>
      <c r="T143" t="s">
        <v>119</v>
      </c>
      <c r="U143">
        <v>0</v>
      </c>
      <c r="V143">
        <v>4</v>
      </c>
      <c r="W143">
        <v>1</v>
      </c>
    </row>
    <row r="144" spans="1:23">
      <c r="A144" t="e">
        <f ca="1">E00251430095721</f>
        <v>#NAME?</v>
      </c>
      <c r="B144" t="s">
        <v>29</v>
      </c>
      <c r="C144" t="s">
        <v>361</v>
      </c>
      <c r="D144" s="1">
        <v>21318</v>
      </c>
      <c r="E144" t="s">
        <v>25</v>
      </c>
      <c r="F144" t="s">
        <v>362</v>
      </c>
      <c r="G144">
        <v>18</v>
      </c>
      <c r="H144">
        <v>0</v>
      </c>
      <c r="I144">
        <v>0</v>
      </c>
      <c r="J144">
        <v>0</v>
      </c>
      <c r="K144">
        <v>1</v>
      </c>
      <c r="L144">
        <v>8</v>
      </c>
      <c r="M144">
        <v>2</v>
      </c>
      <c r="N144">
        <v>0</v>
      </c>
      <c r="O144">
        <v>14</v>
      </c>
      <c r="P144">
        <v>2</v>
      </c>
      <c r="Q144">
        <v>1</v>
      </c>
      <c r="R144">
        <v>42</v>
      </c>
      <c r="T144">
        <v>84</v>
      </c>
      <c r="U144">
        <v>5</v>
      </c>
      <c r="V144">
        <v>6</v>
      </c>
      <c r="W144">
        <v>1</v>
      </c>
    </row>
    <row r="145" spans="1:23">
      <c r="A145" t="e">
        <f ca="1">E00251430134421</f>
        <v>#NAME?</v>
      </c>
      <c r="B145" t="s">
        <v>23</v>
      </c>
      <c r="C145" t="s">
        <v>363</v>
      </c>
      <c r="D145" s="1">
        <v>23021</v>
      </c>
      <c r="E145" t="s">
        <v>25</v>
      </c>
      <c r="F145" t="s">
        <v>364</v>
      </c>
      <c r="G145">
        <v>25</v>
      </c>
      <c r="H145">
        <v>0</v>
      </c>
      <c r="I145">
        <v>0</v>
      </c>
      <c r="J145">
        <v>0</v>
      </c>
      <c r="K145">
        <v>1</v>
      </c>
      <c r="L145">
        <v>7</v>
      </c>
      <c r="M145">
        <v>2</v>
      </c>
      <c r="N145">
        <v>0</v>
      </c>
      <c r="O145">
        <v>15</v>
      </c>
      <c r="P145" t="s">
        <v>233</v>
      </c>
      <c r="Q145">
        <v>1</v>
      </c>
      <c r="R145">
        <v>36</v>
      </c>
      <c r="T145" t="s">
        <v>365</v>
      </c>
      <c r="U145">
        <v>4</v>
      </c>
      <c r="V145">
        <v>5</v>
      </c>
      <c r="W145">
        <v>1</v>
      </c>
    </row>
    <row r="146" spans="1:23">
      <c r="A146" t="e">
        <f ca="1">E00251430134821</f>
        <v>#NAME?</v>
      </c>
      <c r="B146" t="s">
        <v>23</v>
      </c>
      <c r="C146" t="s">
        <v>366</v>
      </c>
      <c r="D146" s="1">
        <v>21223</v>
      </c>
      <c r="E146" t="s">
        <v>25</v>
      </c>
      <c r="F146" t="s">
        <v>367</v>
      </c>
      <c r="G146">
        <v>2</v>
      </c>
      <c r="H146">
        <v>10</v>
      </c>
      <c r="I146">
        <v>0</v>
      </c>
      <c r="J146">
        <v>1</v>
      </c>
      <c r="K146">
        <v>2</v>
      </c>
      <c r="L146">
        <v>8</v>
      </c>
      <c r="M146">
        <v>2</v>
      </c>
      <c r="N146">
        <v>0</v>
      </c>
      <c r="O146">
        <v>18</v>
      </c>
      <c r="P146" t="s">
        <v>368</v>
      </c>
      <c r="Q146">
        <v>1</v>
      </c>
      <c r="R146">
        <v>38</v>
      </c>
      <c r="T146" t="s">
        <v>369</v>
      </c>
      <c r="U146">
        <v>1</v>
      </c>
      <c r="V146">
        <v>4</v>
      </c>
      <c r="W146">
        <v>1</v>
      </c>
    </row>
    <row r="147" spans="1:23">
      <c r="A147" t="e">
        <f ca="1">E00251430146821</f>
        <v>#NAME?</v>
      </c>
      <c r="B147" t="s">
        <v>23</v>
      </c>
      <c r="C147" t="s">
        <v>370</v>
      </c>
      <c r="D147" s="1">
        <v>25234</v>
      </c>
      <c r="E147" t="s">
        <v>25</v>
      </c>
      <c r="F147" t="s">
        <v>371</v>
      </c>
      <c r="G147">
        <v>36</v>
      </c>
      <c r="H147">
        <v>175</v>
      </c>
      <c r="I147">
        <v>1</v>
      </c>
      <c r="J147">
        <v>2</v>
      </c>
      <c r="K147">
        <v>3</v>
      </c>
      <c r="L147">
        <v>6</v>
      </c>
      <c r="M147">
        <v>2</v>
      </c>
      <c r="N147">
        <v>0</v>
      </c>
      <c r="O147">
        <v>15</v>
      </c>
      <c r="P147" t="s">
        <v>372</v>
      </c>
      <c r="Q147">
        <v>1</v>
      </c>
      <c r="R147">
        <v>30</v>
      </c>
      <c r="T147">
        <v>24</v>
      </c>
      <c r="U147">
        <v>3</v>
      </c>
      <c r="V147">
        <v>5</v>
      </c>
      <c r="W147">
        <v>1</v>
      </c>
    </row>
    <row r="148" spans="1:23">
      <c r="A148" t="e">
        <f ca="1">E00251430149221</f>
        <v>#NAME?</v>
      </c>
      <c r="B148" t="s">
        <v>29</v>
      </c>
      <c r="C148" t="s">
        <v>373</v>
      </c>
      <c r="D148" s="1">
        <v>25369</v>
      </c>
      <c r="E148" t="s">
        <v>25</v>
      </c>
      <c r="F148" t="s">
        <v>374</v>
      </c>
      <c r="G148">
        <v>7</v>
      </c>
      <c r="H148">
        <v>0</v>
      </c>
      <c r="I148">
        <v>0</v>
      </c>
      <c r="J148">
        <v>0</v>
      </c>
      <c r="K148">
        <v>1</v>
      </c>
      <c r="L148">
        <v>9</v>
      </c>
      <c r="M148">
        <v>3</v>
      </c>
      <c r="N148">
        <v>1</v>
      </c>
      <c r="O148">
        <v>20</v>
      </c>
      <c r="P148" t="s">
        <v>156</v>
      </c>
      <c r="Q148">
        <v>2</v>
      </c>
      <c r="R148">
        <v>21</v>
      </c>
      <c r="S148">
        <v>4</v>
      </c>
      <c r="T148" t="s">
        <v>375</v>
      </c>
      <c r="V148">
        <v>8</v>
      </c>
      <c r="W148">
        <v>1</v>
      </c>
    </row>
    <row r="149" spans="1:23">
      <c r="A149" t="e">
        <f ca="1">E00251430176021</f>
        <v>#NAME?</v>
      </c>
      <c r="B149" t="s">
        <v>23</v>
      </c>
      <c r="C149" t="s">
        <v>376</v>
      </c>
      <c r="D149" s="1">
        <v>21122</v>
      </c>
      <c r="E149" t="s">
        <v>25</v>
      </c>
      <c r="F149" t="s">
        <v>377</v>
      </c>
      <c r="G149">
        <v>25</v>
      </c>
      <c r="H149">
        <v>0</v>
      </c>
      <c r="I149">
        <v>0</v>
      </c>
      <c r="J149">
        <v>0</v>
      </c>
      <c r="K149">
        <v>1</v>
      </c>
      <c r="L149">
        <v>3</v>
      </c>
      <c r="M149">
        <v>1</v>
      </c>
      <c r="N149">
        <v>0</v>
      </c>
      <c r="O149">
        <v>18</v>
      </c>
      <c r="P149">
        <v>1</v>
      </c>
      <c r="Q149">
        <v>1</v>
      </c>
      <c r="R149">
        <v>38</v>
      </c>
      <c r="T149">
        <v>38</v>
      </c>
      <c r="U149">
        <v>3</v>
      </c>
      <c r="V149">
        <v>5</v>
      </c>
      <c r="W149">
        <v>1</v>
      </c>
    </row>
    <row r="150" spans="1:23">
      <c r="A150" t="e">
        <f ca="1">E00251430234721</f>
        <v>#NAME?</v>
      </c>
      <c r="B150" t="s">
        <v>23</v>
      </c>
      <c r="C150" t="s">
        <v>378</v>
      </c>
      <c r="D150" s="1">
        <v>23392</v>
      </c>
      <c r="E150" t="s">
        <v>25</v>
      </c>
      <c r="F150" t="s">
        <v>379</v>
      </c>
      <c r="G150">
        <v>20</v>
      </c>
      <c r="H150">
        <v>75</v>
      </c>
      <c r="I150">
        <v>0</v>
      </c>
      <c r="J150">
        <v>1</v>
      </c>
      <c r="K150">
        <v>3</v>
      </c>
      <c r="L150">
        <v>9</v>
      </c>
      <c r="M150">
        <v>3</v>
      </c>
      <c r="N150">
        <v>1</v>
      </c>
      <c r="O150">
        <v>18</v>
      </c>
      <c r="P150" t="s">
        <v>49</v>
      </c>
      <c r="Q150">
        <v>1</v>
      </c>
      <c r="R150">
        <v>32</v>
      </c>
      <c r="T150" t="s">
        <v>380</v>
      </c>
      <c r="U150">
        <v>0</v>
      </c>
      <c r="V150">
        <v>4</v>
      </c>
      <c r="W150">
        <v>1</v>
      </c>
    </row>
    <row r="151" spans="1:23">
      <c r="A151" t="e">
        <f ca="1">E00251430235521</f>
        <v>#NAME?</v>
      </c>
      <c r="B151" t="s">
        <v>29</v>
      </c>
      <c r="C151" t="s">
        <v>381</v>
      </c>
      <c r="D151" s="1">
        <v>23129</v>
      </c>
      <c r="E151" t="s">
        <v>25</v>
      </c>
      <c r="F151" t="s">
        <v>382</v>
      </c>
      <c r="G151">
        <v>25</v>
      </c>
      <c r="H151">
        <v>185</v>
      </c>
      <c r="I151">
        <v>0</v>
      </c>
      <c r="J151">
        <v>1</v>
      </c>
      <c r="K151">
        <v>3</v>
      </c>
      <c r="L151">
        <v>7</v>
      </c>
      <c r="M151">
        <v>2</v>
      </c>
      <c r="N151">
        <v>0</v>
      </c>
      <c r="Q151">
        <v>3</v>
      </c>
      <c r="V151">
        <v>1</v>
      </c>
      <c r="W151">
        <v>0</v>
      </c>
    </row>
    <row r="152" spans="1:23">
      <c r="A152" t="e">
        <f ca="1">E00251430237821</f>
        <v>#NAME?</v>
      </c>
      <c r="B152" t="s">
        <v>29</v>
      </c>
      <c r="C152" t="s">
        <v>383</v>
      </c>
      <c r="D152" s="1">
        <v>23614</v>
      </c>
      <c r="E152" t="s">
        <v>25</v>
      </c>
      <c r="F152" t="s">
        <v>384</v>
      </c>
      <c r="G152">
        <v>9</v>
      </c>
      <c r="H152">
        <v>265</v>
      </c>
      <c r="I152">
        <v>0</v>
      </c>
      <c r="J152">
        <v>1</v>
      </c>
      <c r="K152">
        <v>4</v>
      </c>
      <c r="L152">
        <v>7</v>
      </c>
      <c r="M152">
        <v>2</v>
      </c>
      <c r="N152">
        <v>0</v>
      </c>
      <c r="O152">
        <v>19</v>
      </c>
      <c r="P152" t="s">
        <v>45</v>
      </c>
      <c r="Q152">
        <v>2</v>
      </c>
      <c r="R152">
        <v>2</v>
      </c>
      <c r="S152">
        <v>29</v>
      </c>
      <c r="T152" t="s">
        <v>368</v>
      </c>
      <c r="V152">
        <v>10</v>
      </c>
      <c r="W152">
        <v>1</v>
      </c>
    </row>
    <row r="153" spans="1:23">
      <c r="A153" t="e">
        <f ca="1">E00251430249221</f>
        <v>#NAME?</v>
      </c>
      <c r="B153" t="s">
        <v>29</v>
      </c>
      <c r="C153" t="s">
        <v>385</v>
      </c>
      <c r="D153" s="1">
        <v>18327</v>
      </c>
      <c r="E153" t="s">
        <v>25</v>
      </c>
      <c r="F153" t="s">
        <v>386</v>
      </c>
      <c r="G153">
        <v>17</v>
      </c>
      <c r="H153">
        <v>15</v>
      </c>
      <c r="I153">
        <v>0</v>
      </c>
      <c r="J153">
        <v>1</v>
      </c>
      <c r="K153">
        <v>2</v>
      </c>
      <c r="L153">
        <v>9</v>
      </c>
      <c r="M153">
        <v>3</v>
      </c>
      <c r="N153">
        <v>1</v>
      </c>
      <c r="O153">
        <v>18</v>
      </c>
      <c r="P153">
        <v>2</v>
      </c>
      <c r="Q153">
        <v>2</v>
      </c>
      <c r="R153">
        <v>24</v>
      </c>
      <c r="S153">
        <v>22</v>
      </c>
      <c r="T153">
        <v>48</v>
      </c>
      <c r="V153">
        <v>10</v>
      </c>
      <c r="W153">
        <v>1</v>
      </c>
    </row>
    <row r="154" spans="1:23">
      <c r="A154" t="e">
        <f ca="1">E00251430251921</f>
        <v>#NAME?</v>
      </c>
      <c r="B154" t="s">
        <v>29</v>
      </c>
      <c r="C154" t="s">
        <v>387</v>
      </c>
      <c r="D154" s="1">
        <v>22367</v>
      </c>
      <c r="E154" t="s">
        <v>25</v>
      </c>
      <c r="F154" t="s">
        <v>388</v>
      </c>
      <c r="G154">
        <v>18</v>
      </c>
      <c r="H154">
        <v>15</v>
      </c>
      <c r="I154">
        <v>0</v>
      </c>
      <c r="J154">
        <v>1</v>
      </c>
      <c r="K154">
        <v>2</v>
      </c>
      <c r="L154">
        <v>9</v>
      </c>
      <c r="M154">
        <v>3</v>
      </c>
      <c r="N154">
        <v>1</v>
      </c>
      <c r="O154">
        <v>16</v>
      </c>
      <c r="P154" t="s">
        <v>97</v>
      </c>
      <c r="Q154">
        <v>2</v>
      </c>
      <c r="R154">
        <v>37</v>
      </c>
      <c r="S154">
        <v>0</v>
      </c>
      <c r="T154" t="s">
        <v>352</v>
      </c>
      <c r="V154">
        <v>8</v>
      </c>
      <c r="W154">
        <v>1</v>
      </c>
    </row>
    <row r="155" spans="1:23">
      <c r="A155" t="e">
        <f ca="1">E00251430254221</f>
        <v>#NAME?</v>
      </c>
      <c r="B155" t="s">
        <v>23</v>
      </c>
      <c r="C155" t="s">
        <v>389</v>
      </c>
      <c r="D155" s="1">
        <v>21010</v>
      </c>
      <c r="E155" t="s">
        <v>25</v>
      </c>
      <c r="F155" t="s">
        <v>390</v>
      </c>
      <c r="G155">
        <v>14</v>
      </c>
      <c r="H155">
        <v>0</v>
      </c>
      <c r="I155">
        <v>0</v>
      </c>
      <c r="J155">
        <v>0</v>
      </c>
      <c r="K155">
        <v>0</v>
      </c>
      <c r="L155">
        <v>7</v>
      </c>
      <c r="M155">
        <v>2</v>
      </c>
      <c r="N155">
        <v>0</v>
      </c>
      <c r="O155">
        <v>13</v>
      </c>
      <c r="P155" t="s">
        <v>97</v>
      </c>
      <c r="Q155">
        <v>2</v>
      </c>
      <c r="R155">
        <v>17</v>
      </c>
      <c r="S155">
        <v>27</v>
      </c>
      <c r="T155" t="s">
        <v>391</v>
      </c>
      <c r="V155">
        <v>10</v>
      </c>
      <c r="W155">
        <v>1</v>
      </c>
    </row>
    <row r="156" spans="1:23">
      <c r="A156" t="e">
        <f ca="1">E00251430261521</f>
        <v>#NAME?</v>
      </c>
      <c r="B156" t="s">
        <v>23</v>
      </c>
      <c r="C156" t="s">
        <v>392</v>
      </c>
      <c r="D156" s="1">
        <v>23374</v>
      </c>
      <c r="E156" t="s">
        <v>25</v>
      </c>
      <c r="F156" t="s">
        <v>393</v>
      </c>
      <c r="G156">
        <v>56</v>
      </c>
      <c r="H156">
        <v>30</v>
      </c>
      <c r="I156">
        <v>0</v>
      </c>
      <c r="J156">
        <v>1</v>
      </c>
      <c r="K156">
        <v>2</v>
      </c>
      <c r="L156">
        <v>11</v>
      </c>
      <c r="M156">
        <v>3</v>
      </c>
      <c r="N156">
        <v>1</v>
      </c>
      <c r="O156">
        <v>14</v>
      </c>
      <c r="P156" t="s">
        <v>368</v>
      </c>
      <c r="Q156">
        <v>2</v>
      </c>
      <c r="R156">
        <v>26</v>
      </c>
      <c r="S156">
        <v>10</v>
      </c>
      <c r="T156" t="s">
        <v>394</v>
      </c>
      <c r="V156">
        <v>8</v>
      </c>
      <c r="W156">
        <v>1</v>
      </c>
    </row>
    <row r="157" spans="1:23">
      <c r="A157" t="e">
        <f ca="1">E00251430275621</f>
        <v>#NAME?</v>
      </c>
      <c r="B157" t="s">
        <v>29</v>
      </c>
      <c r="C157" t="s">
        <v>395</v>
      </c>
      <c r="D157" s="1">
        <v>25430</v>
      </c>
      <c r="E157" t="s">
        <v>25</v>
      </c>
      <c r="F157" t="s">
        <v>396</v>
      </c>
      <c r="G157">
        <v>21</v>
      </c>
      <c r="H157">
        <v>15</v>
      </c>
      <c r="I157">
        <v>0</v>
      </c>
      <c r="J157">
        <v>1</v>
      </c>
      <c r="K157">
        <v>2</v>
      </c>
      <c r="L157">
        <v>8</v>
      </c>
      <c r="M157">
        <v>2</v>
      </c>
      <c r="N157">
        <v>0</v>
      </c>
      <c r="Q157">
        <v>3</v>
      </c>
      <c r="V157">
        <v>1</v>
      </c>
      <c r="W157">
        <v>0</v>
      </c>
    </row>
    <row r="158" spans="1:23">
      <c r="A158" t="e">
        <f ca="1">E00251430292421</f>
        <v>#NAME?</v>
      </c>
      <c r="B158" t="s">
        <v>23</v>
      </c>
      <c r="C158" t="s">
        <v>397</v>
      </c>
      <c r="D158" s="1">
        <v>21539</v>
      </c>
      <c r="E158" t="s">
        <v>25</v>
      </c>
      <c r="F158" t="s">
        <v>398</v>
      </c>
      <c r="G158">
        <v>23</v>
      </c>
      <c r="H158">
        <v>90</v>
      </c>
      <c r="I158">
        <v>0</v>
      </c>
      <c r="J158">
        <v>1</v>
      </c>
      <c r="K158">
        <v>3</v>
      </c>
      <c r="L158">
        <v>8</v>
      </c>
      <c r="M158">
        <v>2</v>
      </c>
      <c r="N158">
        <v>0</v>
      </c>
      <c r="O158">
        <v>18</v>
      </c>
      <c r="Q158">
        <v>1</v>
      </c>
      <c r="R158">
        <v>37</v>
      </c>
      <c r="V158">
        <v>3</v>
      </c>
      <c r="W158">
        <v>1</v>
      </c>
    </row>
    <row r="159" spans="1:23">
      <c r="A159" t="e">
        <f ca="1">E00251430334821</f>
        <v>#NAME?</v>
      </c>
      <c r="B159" t="s">
        <v>29</v>
      </c>
      <c r="C159" t="s">
        <v>399</v>
      </c>
      <c r="D159" s="1">
        <v>24012</v>
      </c>
      <c r="E159" t="s">
        <v>25</v>
      </c>
      <c r="F159" t="s">
        <v>400</v>
      </c>
      <c r="G159">
        <v>18</v>
      </c>
      <c r="H159">
        <v>20</v>
      </c>
      <c r="I159">
        <v>0</v>
      </c>
      <c r="J159">
        <v>1</v>
      </c>
      <c r="K159">
        <v>2</v>
      </c>
      <c r="L159">
        <v>6</v>
      </c>
      <c r="M159">
        <v>2</v>
      </c>
      <c r="N159">
        <v>0</v>
      </c>
      <c r="O159">
        <v>18</v>
      </c>
      <c r="P159" t="s">
        <v>53</v>
      </c>
      <c r="Q159">
        <v>2</v>
      </c>
      <c r="R159">
        <v>17</v>
      </c>
      <c r="S159">
        <v>14</v>
      </c>
      <c r="T159" t="s">
        <v>401</v>
      </c>
      <c r="V159">
        <v>9</v>
      </c>
      <c r="W159">
        <v>1</v>
      </c>
    </row>
    <row r="160" spans="1:23">
      <c r="A160" t="e">
        <f ca="1">E00251430348521</f>
        <v>#NAME?</v>
      </c>
      <c r="B160" t="s">
        <v>23</v>
      </c>
      <c r="C160" t="s">
        <v>402</v>
      </c>
      <c r="D160" s="1">
        <v>18592</v>
      </c>
      <c r="E160" t="s">
        <v>25</v>
      </c>
      <c r="F160" t="s">
        <v>182</v>
      </c>
      <c r="G160">
        <v>18</v>
      </c>
      <c r="H160">
        <v>5</v>
      </c>
      <c r="I160">
        <v>0</v>
      </c>
      <c r="J160">
        <v>1</v>
      </c>
      <c r="K160">
        <v>2</v>
      </c>
      <c r="L160">
        <v>7</v>
      </c>
      <c r="M160">
        <v>2</v>
      </c>
      <c r="N160">
        <v>0</v>
      </c>
      <c r="O160">
        <v>30</v>
      </c>
      <c r="P160" t="s">
        <v>403</v>
      </c>
      <c r="Q160">
        <v>1</v>
      </c>
      <c r="R160">
        <v>33</v>
      </c>
      <c r="T160" t="s">
        <v>404</v>
      </c>
      <c r="U160">
        <v>4</v>
      </c>
      <c r="V160">
        <v>5</v>
      </c>
      <c r="W160">
        <v>1</v>
      </c>
    </row>
    <row r="161" spans="1:23">
      <c r="A161" t="e">
        <f ca="1">E00251430352821</f>
        <v>#NAME?</v>
      </c>
      <c r="B161" t="s">
        <v>29</v>
      </c>
      <c r="C161" t="s">
        <v>405</v>
      </c>
      <c r="D161" s="1">
        <v>21683</v>
      </c>
      <c r="E161" t="s">
        <v>25</v>
      </c>
      <c r="F161" t="s">
        <v>406</v>
      </c>
      <c r="G161">
        <v>10</v>
      </c>
      <c r="H161">
        <v>95</v>
      </c>
      <c r="I161">
        <v>0</v>
      </c>
      <c r="J161">
        <v>1</v>
      </c>
      <c r="K161">
        <v>3</v>
      </c>
      <c r="L161">
        <v>7</v>
      </c>
      <c r="M161">
        <v>2</v>
      </c>
      <c r="N161">
        <v>0</v>
      </c>
      <c r="O161">
        <v>14</v>
      </c>
      <c r="P161" t="s">
        <v>407</v>
      </c>
      <c r="Q161">
        <v>1</v>
      </c>
      <c r="R161">
        <v>41</v>
      </c>
      <c r="T161" t="s">
        <v>408</v>
      </c>
      <c r="U161">
        <v>4</v>
      </c>
      <c r="V161">
        <v>5</v>
      </c>
      <c r="W161">
        <v>1</v>
      </c>
    </row>
    <row r="162" spans="1:23">
      <c r="A162" t="e">
        <f ca="1">E00251430366921</f>
        <v>#NAME?</v>
      </c>
      <c r="B162" t="s">
        <v>29</v>
      </c>
      <c r="C162" t="s">
        <v>409</v>
      </c>
      <c r="D162" s="1">
        <v>23181</v>
      </c>
      <c r="E162" t="s">
        <v>25</v>
      </c>
      <c r="F162" t="s">
        <v>410</v>
      </c>
      <c r="G162">
        <v>7</v>
      </c>
      <c r="H162">
        <v>0</v>
      </c>
      <c r="I162">
        <v>0</v>
      </c>
      <c r="J162">
        <v>0</v>
      </c>
      <c r="K162">
        <v>0</v>
      </c>
      <c r="L162">
        <v>9</v>
      </c>
      <c r="M162">
        <v>3</v>
      </c>
      <c r="N162">
        <v>1</v>
      </c>
      <c r="O162">
        <v>14</v>
      </c>
      <c r="P162">
        <v>1</v>
      </c>
      <c r="Q162">
        <v>2</v>
      </c>
      <c r="R162">
        <v>29</v>
      </c>
      <c r="S162">
        <v>8</v>
      </c>
      <c r="T162">
        <v>29</v>
      </c>
      <c r="V162">
        <v>8</v>
      </c>
      <c r="W162">
        <v>1</v>
      </c>
    </row>
    <row r="163" spans="1:23">
      <c r="A163" t="e">
        <f ca="1">E00251430375521</f>
        <v>#NAME?</v>
      </c>
      <c r="B163" t="s">
        <v>23</v>
      </c>
      <c r="C163" t="s">
        <v>411</v>
      </c>
      <c r="D163" s="1">
        <v>19335</v>
      </c>
      <c r="E163" t="s">
        <v>25</v>
      </c>
      <c r="F163" t="s">
        <v>412</v>
      </c>
      <c r="G163">
        <v>16</v>
      </c>
      <c r="H163">
        <v>85</v>
      </c>
      <c r="I163">
        <v>0</v>
      </c>
      <c r="J163">
        <v>1</v>
      </c>
      <c r="K163">
        <v>3</v>
      </c>
      <c r="L163">
        <v>12</v>
      </c>
      <c r="M163">
        <v>3</v>
      </c>
      <c r="N163">
        <v>1</v>
      </c>
      <c r="Q163">
        <v>3</v>
      </c>
      <c r="V163">
        <v>1</v>
      </c>
      <c r="W163">
        <v>0</v>
      </c>
    </row>
    <row r="164" spans="1:23">
      <c r="A164" t="e">
        <f ca="1">E00251430379621</f>
        <v>#NAME?</v>
      </c>
      <c r="B164" t="s">
        <v>29</v>
      </c>
      <c r="C164" t="s">
        <v>413</v>
      </c>
      <c r="D164" s="1">
        <v>23138</v>
      </c>
      <c r="E164" t="s">
        <v>25</v>
      </c>
      <c r="F164" t="s">
        <v>414</v>
      </c>
      <c r="G164">
        <v>11</v>
      </c>
      <c r="H164">
        <v>80</v>
      </c>
      <c r="I164">
        <v>0</v>
      </c>
      <c r="J164">
        <v>1</v>
      </c>
      <c r="K164">
        <v>3</v>
      </c>
      <c r="L164">
        <v>11</v>
      </c>
      <c r="M164">
        <v>3</v>
      </c>
      <c r="N164">
        <v>1</v>
      </c>
      <c r="O164">
        <v>16</v>
      </c>
      <c r="P164">
        <v>2</v>
      </c>
      <c r="Q164">
        <v>2</v>
      </c>
      <c r="R164">
        <v>13</v>
      </c>
      <c r="S164">
        <v>22</v>
      </c>
      <c r="T164">
        <v>26</v>
      </c>
      <c r="V164">
        <v>10</v>
      </c>
      <c r="W164">
        <v>1</v>
      </c>
    </row>
    <row r="165" spans="1:23">
      <c r="A165" t="e">
        <f ca="1">E00251430388321</f>
        <v>#NAME?</v>
      </c>
      <c r="B165" t="s">
        <v>23</v>
      </c>
      <c r="C165" t="s">
        <v>415</v>
      </c>
      <c r="D165" s="1">
        <v>27343</v>
      </c>
      <c r="E165" t="s">
        <v>25</v>
      </c>
      <c r="F165" t="s">
        <v>416</v>
      </c>
      <c r="G165">
        <v>23</v>
      </c>
      <c r="H165">
        <v>140</v>
      </c>
      <c r="I165">
        <v>0</v>
      </c>
      <c r="J165">
        <v>1</v>
      </c>
      <c r="K165">
        <v>3</v>
      </c>
      <c r="L165">
        <v>7</v>
      </c>
      <c r="M165">
        <v>2</v>
      </c>
      <c r="N165">
        <v>0</v>
      </c>
      <c r="Q165">
        <v>1</v>
      </c>
      <c r="V165">
        <v>3</v>
      </c>
      <c r="W165">
        <v>1</v>
      </c>
    </row>
    <row r="166" spans="1:23">
      <c r="A166" t="e">
        <f ca="1">E00251430390021</f>
        <v>#NAME?</v>
      </c>
      <c r="B166" t="s">
        <v>23</v>
      </c>
      <c r="C166" t="s">
        <v>417</v>
      </c>
      <c r="D166" s="1">
        <v>23987</v>
      </c>
      <c r="E166" t="s">
        <v>25</v>
      </c>
      <c r="F166" t="s">
        <v>86</v>
      </c>
      <c r="G166">
        <v>36</v>
      </c>
      <c r="H166">
        <v>0</v>
      </c>
      <c r="I166">
        <v>0</v>
      </c>
      <c r="J166">
        <v>0</v>
      </c>
      <c r="K166">
        <v>1</v>
      </c>
      <c r="L166">
        <v>7</v>
      </c>
      <c r="M166">
        <v>2</v>
      </c>
      <c r="N166">
        <v>0</v>
      </c>
      <c r="Q166">
        <v>3</v>
      </c>
      <c r="V166">
        <v>1</v>
      </c>
      <c r="W166">
        <v>0</v>
      </c>
    </row>
    <row r="167" spans="1:23">
      <c r="A167" t="e">
        <f ca="1">E00251430391921</f>
        <v>#NAME?</v>
      </c>
      <c r="B167" t="s">
        <v>23</v>
      </c>
      <c r="C167" t="s">
        <v>418</v>
      </c>
      <c r="D167" s="1">
        <v>20137</v>
      </c>
      <c r="E167" t="s">
        <v>25</v>
      </c>
      <c r="F167" t="s">
        <v>419</v>
      </c>
      <c r="G167">
        <v>11</v>
      </c>
      <c r="H167">
        <v>0</v>
      </c>
      <c r="I167">
        <v>0</v>
      </c>
      <c r="J167">
        <v>0</v>
      </c>
      <c r="K167">
        <v>0</v>
      </c>
      <c r="L167">
        <v>10</v>
      </c>
      <c r="M167">
        <v>3</v>
      </c>
      <c r="N167">
        <v>1</v>
      </c>
      <c r="Q167">
        <v>3</v>
      </c>
      <c r="V167">
        <v>1</v>
      </c>
      <c r="W167">
        <v>0</v>
      </c>
    </row>
    <row r="168" spans="1:23">
      <c r="A168" t="e">
        <f ca="1">E00251430399821</f>
        <v>#NAME?</v>
      </c>
      <c r="B168" t="s">
        <v>23</v>
      </c>
      <c r="C168" t="s">
        <v>420</v>
      </c>
      <c r="D168" s="1">
        <v>19623</v>
      </c>
      <c r="E168" t="s">
        <v>25</v>
      </c>
      <c r="F168" t="s">
        <v>421</v>
      </c>
      <c r="G168">
        <v>14</v>
      </c>
      <c r="H168">
        <v>5</v>
      </c>
      <c r="I168">
        <v>0</v>
      </c>
      <c r="J168">
        <v>1</v>
      </c>
      <c r="K168">
        <v>2</v>
      </c>
      <c r="L168">
        <v>9</v>
      </c>
      <c r="M168">
        <v>3</v>
      </c>
      <c r="N168">
        <v>1</v>
      </c>
      <c r="Q168">
        <v>3</v>
      </c>
      <c r="V168">
        <v>1</v>
      </c>
      <c r="W168">
        <v>0</v>
      </c>
    </row>
    <row r="169" spans="1:23">
      <c r="A169" t="e">
        <f ca="1">E00251431418121</f>
        <v>#NAME?</v>
      </c>
      <c r="B169" t="s">
        <v>29</v>
      </c>
      <c r="C169" t="s">
        <v>422</v>
      </c>
      <c r="D169" s="1">
        <v>21923</v>
      </c>
      <c r="E169" t="s">
        <v>25</v>
      </c>
      <c r="F169" t="s">
        <v>423</v>
      </c>
      <c r="G169">
        <v>18</v>
      </c>
      <c r="H169">
        <v>40</v>
      </c>
      <c r="I169">
        <v>0</v>
      </c>
      <c r="J169">
        <v>1</v>
      </c>
      <c r="K169">
        <v>3</v>
      </c>
      <c r="L169">
        <v>5</v>
      </c>
      <c r="M169">
        <v>2</v>
      </c>
      <c r="N169">
        <v>0</v>
      </c>
      <c r="O169">
        <v>16</v>
      </c>
      <c r="P169">
        <v>1</v>
      </c>
      <c r="Q169">
        <v>2</v>
      </c>
      <c r="R169">
        <v>13</v>
      </c>
      <c r="S169">
        <v>25</v>
      </c>
      <c r="T169">
        <v>13</v>
      </c>
      <c r="V169">
        <v>10</v>
      </c>
      <c r="W169">
        <v>1</v>
      </c>
    </row>
    <row r="170" spans="1:23">
      <c r="A170" t="e">
        <f ca="1">E00251431431621</f>
        <v>#NAME?</v>
      </c>
      <c r="B170" t="s">
        <v>29</v>
      </c>
      <c r="C170" t="s">
        <v>424</v>
      </c>
      <c r="D170" s="1">
        <v>26123</v>
      </c>
      <c r="E170" t="s">
        <v>25</v>
      </c>
      <c r="F170" t="s">
        <v>425</v>
      </c>
      <c r="G170">
        <v>14</v>
      </c>
      <c r="H170">
        <v>30</v>
      </c>
      <c r="I170">
        <v>0</v>
      </c>
      <c r="J170">
        <v>1</v>
      </c>
      <c r="K170">
        <v>2</v>
      </c>
      <c r="L170">
        <v>5</v>
      </c>
      <c r="M170">
        <v>2</v>
      </c>
      <c r="N170">
        <v>0</v>
      </c>
      <c r="O170">
        <v>16</v>
      </c>
      <c r="P170">
        <v>1</v>
      </c>
      <c r="Q170">
        <v>2</v>
      </c>
      <c r="R170">
        <v>27</v>
      </c>
      <c r="S170">
        <v>0</v>
      </c>
      <c r="T170">
        <v>27</v>
      </c>
      <c r="V170">
        <v>8</v>
      </c>
      <c r="W170">
        <v>1</v>
      </c>
    </row>
    <row r="171" spans="1:23">
      <c r="A171" t="e">
        <f ca="1">E00251431566321</f>
        <v>#NAME?</v>
      </c>
      <c r="B171" t="s">
        <v>29</v>
      </c>
      <c r="C171" t="s">
        <v>426</v>
      </c>
      <c r="D171" s="1">
        <v>19171</v>
      </c>
      <c r="E171" t="s">
        <v>25</v>
      </c>
      <c r="F171" t="s">
        <v>427</v>
      </c>
      <c r="G171">
        <v>16</v>
      </c>
      <c r="H171">
        <v>365</v>
      </c>
      <c r="I171">
        <v>1</v>
      </c>
      <c r="J171">
        <v>2</v>
      </c>
      <c r="K171">
        <v>4</v>
      </c>
      <c r="L171">
        <v>8</v>
      </c>
      <c r="M171">
        <v>2</v>
      </c>
      <c r="N171">
        <v>0</v>
      </c>
      <c r="O171">
        <v>10</v>
      </c>
      <c r="P171">
        <v>1</v>
      </c>
      <c r="Q171">
        <v>2</v>
      </c>
      <c r="R171">
        <v>35</v>
      </c>
      <c r="S171">
        <v>17</v>
      </c>
      <c r="T171">
        <v>35</v>
      </c>
      <c r="V171">
        <v>9</v>
      </c>
      <c r="W171">
        <v>1</v>
      </c>
    </row>
    <row r="172" spans="1:23">
      <c r="A172" t="e">
        <f ca="1">E00251431603221</f>
        <v>#NAME?</v>
      </c>
      <c r="B172" t="s">
        <v>23</v>
      </c>
      <c r="C172" t="s">
        <v>428</v>
      </c>
      <c r="D172" s="1">
        <v>26373</v>
      </c>
      <c r="E172" t="s">
        <v>25</v>
      </c>
      <c r="F172" t="s">
        <v>429</v>
      </c>
      <c r="G172">
        <v>28</v>
      </c>
      <c r="H172">
        <v>5</v>
      </c>
      <c r="I172">
        <v>0</v>
      </c>
      <c r="J172">
        <v>1</v>
      </c>
      <c r="K172">
        <v>2</v>
      </c>
      <c r="L172">
        <v>6</v>
      </c>
      <c r="M172">
        <v>2</v>
      </c>
      <c r="N172">
        <v>0</v>
      </c>
      <c r="Q172">
        <v>3</v>
      </c>
      <c r="V172">
        <v>1</v>
      </c>
      <c r="W172">
        <v>0</v>
      </c>
    </row>
    <row r="173" spans="1:23">
      <c r="A173" t="e">
        <f ca="1">E00251431694221</f>
        <v>#NAME?</v>
      </c>
      <c r="B173" t="s">
        <v>23</v>
      </c>
      <c r="C173" t="s">
        <v>430</v>
      </c>
      <c r="D173" s="1">
        <v>23359</v>
      </c>
      <c r="E173" t="s">
        <v>25</v>
      </c>
      <c r="F173" t="s">
        <v>431</v>
      </c>
      <c r="G173">
        <v>14</v>
      </c>
      <c r="H173">
        <v>5</v>
      </c>
      <c r="I173">
        <v>0</v>
      </c>
      <c r="J173">
        <v>1</v>
      </c>
      <c r="K173">
        <v>2</v>
      </c>
      <c r="L173">
        <v>7</v>
      </c>
      <c r="M173">
        <v>2</v>
      </c>
      <c r="N173">
        <v>0</v>
      </c>
      <c r="Q173">
        <v>3</v>
      </c>
      <c r="V173">
        <v>1</v>
      </c>
      <c r="W173">
        <v>0</v>
      </c>
    </row>
    <row r="174" spans="1:23">
      <c r="A174" t="e">
        <f ca="1">E00251432149421</f>
        <v>#NAME?</v>
      </c>
      <c r="B174" t="s">
        <v>23</v>
      </c>
      <c r="C174" t="s">
        <v>432</v>
      </c>
      <c r="D174" s="1">
        <v>19095</v>
      </c>
      <c r="E174" t="s">
        <v>25</v>
      </c>
      <c r="F174" t="s">
        <v>433</v>
      </c>
      <c r="G174">
        <v>23</v>
      </c>
      <c r="H174">
        <v>20</v>
      </c>
      <c r="I174">
        <v>0</v>
      </c>
      <c r="J174">
        <v>1</v>
      </c>
      <c r="K174">
        <v>2</v>
      </c>
      <c r="L174">
        <v>10</v>
      </c>
      <c r="M174">
        <v>3</v>
      </c>
      <c r="N174">
        <v>1</v>
      </c>
      <c r="O174">
        <v>18</v>
      </c>
      <c r="P174" t="s">
        <v>53</v>
      </c>
      <c r="Q174">
        <v>2</v>
      </c>
      <c r="R174">
        <v>32</v>
      </c>
      <c r="S174">
        <v>12</v>
      </c>
      <c r="T174">
        <v>48</v>
      </c>
      <c r="V174">
        <v>9</v>
      </c>
      <c r="W174">
        <v>1</v>
      </c>
    </row>
    <row r="175" spans="1:23">
      <c r="A175" t="e">
        <f ca="1">E00251432151321</f>
        <v>#NAME?</v>
      </c>
      <c r="B175" t="s">
        <v>23</v>
      </c>
      <c r="C175" t="s">
        <v>434</v>
      </c>
      <c r="D175" s="1">
        <v>24759</v>
      </c>
      <c r="E175" t="s">
        <v>25</v>
      </c>
      <c r="F175" t="s">
        <v>435</v>
      </c>
      <c r="G175">
        <v>18</v>
      </c>
      <c r="H175">
        <v>140</v>
      </c>
      <c r="I175">
        <v>0</v>
      </c>
      <c r="J175">
        <v>1</v>
      </c>
      <c r="K175">
        <v>3</v>
      </c>
      <c r="L175">
        <v>11</v>
      </c>
      <c r="M175">
        <v>3</v>
      </c>
      <c r="N175">
        <v>1</v>
      </c>
      <c r="Q175">
        <v>3</v>
      </c>
      <c r="V175">
        <v>1</v>
      </c>
      <c r="W175">
        <v>0</v>
      </c>
    </row>
    <row r="176" spans="1:23">
      <c r="A176" t="e">
        <f ca="1">E00251432153221</f>
        <v>#NAME?</v>
      </c>
      <c r="B176" t="s">
        <v>29</v>
      </c>
      <c r="C176" t="s">
        <v>436</v>
      </c>
      <c r="D176" s="1">
        <v>25644</v>
      </c>
      <c r="E176" t="s">
        <v>25</v>
      </c>
      <c r="F176">
        <v>53</v>
      </c>
      <c r="G176">
        <v>16</v>
      </c>
      <c r="H176">
        <v>15</v>
      </c>
      <c r="I176">
        <v>0</v>
      </c>
      <c r="J176">
        <v>1</v>
      </c>
      <c r="K176">
        <v>2</v>
      </c>
      <c r="L176">
        <v>7</v>
      </c>
      <c r="M176">
        <v>2</v>
      </c>
      <c r="N176">
        <v>0</v>
      </c>
      <c r="O176">
        <v>18</v>
      </c>
      <c r="P176" t="s">
        <v>97</v>
      </c>
      <c r="Q176">
        <v>2</v>
      </c>
      <c r="R176">
        <v>12</v>
      </c>
      <c r="S176">
        <v>14</v>
      </c>
      <c r="T176">
        <v>6</v>
      </c>
      <c r="V176">
        <v>9</v>
      </c>
      <c r="W176">
        <v>1</v>
      </c>
    </row>
    <row r="177" spans="1:23">
      <c r="A177" t="e">
        <f ca="1">E00251432157821</f>
        <v>#NAME?</v>
      </c>
      <c r="B177" t="s">
        <v>23</v>
      </c>
      <c r="C177" t="s">
        <v>437</v>
      </c>
      <c r="D177" s="1">
        <v>19270</v>
      </c>
      <c r="E177" t="s">
        <v>25</v>
      </c>
      <c r="F177" t="s">
        <v>438</v>
      </c>
      <c r="G177">
        <v>28</v>
      </c>
      <c r="H177">
        <v>0</v>
      </c>
      <c r="I177">
        <v>0</v>
      </c>
      <c r="J177">
        <v>0</v>
      </c>
      <c r="K177">
        <v>0</v>
      </c>
      <c r="L177">
        <v>11</v>
      </c>
      <c r="M177">
        <v>3</v>
      </c>
      <c r="N177">
        <v>1</v>
      </c>
      <c r="Q177">
        <v>3</v>
      </c>
      <c r="V177">
        <v>1</v>
      </c>
      <c r="W177">
        <v>0</v>
      </c>
    </row>
    <row r="178" spans="1:23">
      <c r="A178" t="e">
        <f ca="1">E00251432169921</f>
        <v>#NAME?</v>
      </c>
      <c r="B178" t="s">
        <v>23</v>
      </c>
      <c r="C178" t="s">
        <v>439</v>
      </c>
      <c r="D178" s="1">
        <v>21305</v>
      </c>
      <c r="E178" t="s">
        <v>25</v>
      </c>
      <c r="F178" t="s">
        <v>440</v>
      </c>
      <c r="G178">
        <v>14</v>
      </c>
      <c r="H178">
        <v>55</v>
      </c>
      <c r="I178">
        <v>0</v>
      </c>
      <c r="J178">
        <v>1</v>
      </c>
      <c r="K178">
        <v>3</v>
      </c>
      <c r="L178">
        <v>11</v>
      </c>
      <c r="M178">
        <v>3</v>
      </c>
      <c r="N178">
        <v>1</v>
      </c>
      <c r="O178">
        <v>15</v>
      </c>
      <c r="P178" t="s">
        <v>53</v>
      </c>
      <c r="Q178">
        <v>2</v>
      </c>
      <c r="R178">
        <v>37</v>
      </c>
      <c r="S178">
        <v>4</v>
      </c>
      <c r="T178" t="s">
        <v>289</v>
      </c>
      <c r="V178">
        <v>8</v>
      </c>
      <c r="W178">
        <v>1</v>
      </c>
    </row>
    <row r="179" spans="1:23">
      <c r="A179" t="e">
        <f ca="1">E00251432173721</f>
        <v>#NAME?</v>
      </c>
      <c r="B179" t="s">
        <v>23</v>
      </c>
      <c r="C179" t="s">
        <v>441</v>
      </c>
      <c r="D179" s="1">
        <v>21666</v>
      </c>
      <c r="E179" t="s">
        <v>25</v>
      </c>
      <c r="F179" t="s">
        <v>442</v>
      </c>
      <c r="G179">
        <v>21</v>
      </c>
      <c r="H179">
        <v>20</v>
      </c>
      <c r="I179">
        <v>0</v>
      </c>
      <c r="J179">
        <v>1</v>
      </c>
      <c r="K179">
        <v>2</v>
      </c>
      <c r="L179">
        <v>9</v>
      </c>
      <c r="M179">
        <v>3</v>
      </c>
      <c r="N179">
        <v>1</v>
      </c>
      <c r="O179">
        <v>16</v>
      </c>
      <c r="P179">
        <v>1</v>
      </c>
      <c r="Q179">
        <v>1</v>
      </c>
      <c r="R179">
        <v>39</v>
      </c>
      <c r="T179">
        <v>39</v>
      </c>
      <c r="U179">
        <v>2</v>
      </c>
      <c r="V179">
        <v>5</v>
      </c>
      <c r="W179">
        <v>1</v>
      </c>
    </row>
    <row r="180" spans="1:23">
      <c r="A180" t="e">
        <f ca="1">E00251432176421</f>
        <v>#NAME?</v>
      </c>
      <c r="B180" t="s">
        <v>29</v>
      </c>
      <c r="C180" t="s">
        <v>443</v>
      </c>
      <c r="D180" s="1">
        <v>25872</v>
      </c>
      <c r="E180" t="s">
        <v>25</v>
      </c>
      <c r="F180" t="s">
        <v>444</v>
      </c>
      <c r="G180">
        <v>18</v>
      </c>
      <c r="H180">
        <v>5</v>
      </c>
      <c r="I180">
        <v>0</v>
      </c>
      <c r="J180">
        <v>1</v>
      </c>
      <c r="K180">
        <v>2</v>
      </c>
      <c r="L180">
        <v>8</v>
      </c>
      <c r="M180">
        <v>2</v>
      </c>
      <c r="N180">
        <v>0</v>
      </c>
      <c r="O180">
        <v>16</v>
      </c>
      <c r="P180" t="s">
        <v>97</v>
      </c>
      <c r="Q180">
        <v>1</v>
      </c>
      <c r="R180">
        <v>28</v>
      </c>
      <c r="T180">
        <v>14</v>
      </c>
      <c r="U180">
        <v>1</v>
      </c>
      <c r="V180">
        <v>4</v>
      </c>
      <c r="W180">
        <v>1</v>
      </c>
    </row>
    <row r="181" spans="1:23">
      <c r="A181" t="e">
        <f ca="1">E00251432177821</f>
        <v>#NAME?</v>
      </c>
      <c r="B181" t="s">
        <v>23</v>
      </c>
      <c r="C181" t="s">
        <v>445</v>
      </c>
      <c r="D181" s="1">
        <v>24768</v>
      </c>
      <c r="E181" t="s">
        <v>25</v>
      </c>
      <c r="F181" t="s">
        <v>446</v>
      </c>
      <c r="G181">
        <v>25</v>
      </c>
      <c r="H181">
        <v>20</v>
      </c>
      <c r="I181">
        <v>0</v>
      </c>
      <c r="J181">
        <v>1</v>
      </c>
      <c r="K181">
        <v>2</v>
      </c>
      <c r="L181">
        <v>8</v>
      </c>
      <c r="M181">
        <v>2</v>
      </c>
      <c r="N181">
        <v>0</v>
      </c>
      <c r="O181">
        <v>15</v>
      </c>
      <c r="P181">
        <v>1</v>
      </c>
      <c r="Q181">
        <v>1</v>
      </c>
      <c r="R181">
        <v>32</v>
      </c>
      <c r="T181">
        <v>32</v>
      </c>
      <c r="U181">
        <v>3</v>
      </c>
      <c r="V181">
        <v>5</v>
      </c>
      <c r="W181">
        <v>1</v>
      </c>
    </row>
    <row r="182" spans="1:23">
      <c r="A182" t="e">
        <f ca="1">E00251432180821</f>
        <v>#NAME?</v>
      </c>
      <c r="B182" t="s">
        <v>29</v>
      </c>
      <c r="C182" t="s">
        <v>447</v>
      </c>
      <c r="D182" s="1">
        <v>22911</v>
      </c>
      <c r="E182" t="s">
        <v>25</v>
      </c>
      <c r="F182" t="s">
        <v>448</v>
      </c>
      <c r="G182">
        <v>16</v>
      </c>
      <c r="H182">
        <v>35</v>
      </c>
      <c r="I182">
        <v>0</v>
      </c>
      <c r="J182">
        <v>1</v>
      </c>
      <c r="K182">
        <v>2</v>
      </c>
      <c r="L182">
        <v>8</v>
      </c>
      <c r="M182">
        <v>2</v>
      </c>
      <c r="N182">
        <v>0</v>
      </c>
      <c r="O182">
        <v>25</v>
      </c>
      <c r="P182" t="s">
        <v>142</v>
      </c>
      <c r="Q182">
        <v>1</v>
      </c>
      <c r="R182">
        <v>27</v>
      </c>
      <c r="T182" t="s">
        <v>226</v>
      </c>
      <c r="U182">
        <v>1</v>
      </c>
      <c r="V182">
        <v>4</v>
      </c>
      <c r="W182">
        <v>1</v>
      </c>
    </row>
    <row r="183" spans="1:23">
      <c r="A183" t="e">
        <f ca="1">E00251432194221</f>
        <v>#NAME?</v>
      </c>
      <c r="B183" t="s">
        <v>29</v>
      </c>
      <c r="C183" t="s">
        <v>449</v>
      </c>
      <c r="D183" s="1">
        <v>25912</v>
      </c>
      <c r="E183" t="s">
        <v>25</v>
      </c>
      <c r="F183" t="s">
        <v>450</v>
      </c>
      <c r="G183">
        <v>7</v>
      </c>
      <c r="H183">
        <v>20</v>
      </c>
      <c r="I183">
        <v>0</v>
      </c>
      <c r="J183">
        <v>1</v>
      </c>
      <c r="K183">
        <v>2</v>
      </c>
      <c r="L183">
        <v>6</v>
      </c>
      <c r="M183">
        <v>2</v>
      </c>
      <c r="N183">
        <v>0</v>
      </c>
      <c r="Q183">
        <v>3</v>
      </c>
      <c r="V183">
        <v>1</v>
      </c>
      <c r="W183">
        <v>0</v>
      </c>
    </row>
    <row r="184" spans="1:23">
      <c r="A184" t="e">
        <f ca="1">E00251432196721</f>
        <v>#NAME?</v>
      </c>
      <c r="B184" t="s">
        <v>23</v>
      </c>
      <c r="C184" t="s">
        <v>451</v>
      </c>
      <c r="D184" s="1">
        <v>25121</v>
      </c>
      <c r="E184" t="s">
        <v>25</v>
      </c>
      <c r="F184" t="s">
        <v>452</v>
      </c>
      <c r="G184">
        <v>18</v>
      </c>
      <c r="H184">
        <v>0</v>
      </c>
      <c r="I184">
        <v>0</v>
      </c>
      <c r="J184">
        <v>0</v>
      </c>
      <c r="K184">
        <v>1</v>
      </c>
      <c r="L184">
        <v>9</v>
      </c>
      <c r="M184">
        <v>3</v>
      </c>
      <c r="N184">
        <v>1</v>
      </c>
      <c r="O184">
        <v>17</v>
      </c>
      <c r="P184" t="s">
        <v>120</v>
      </c>
      <c r="Q184">
        <v>2</v>
      </c>
      <c r="R184">
        <v>17</v>
      </c>
      <c r="S184">
        <v>12</v>
      </c>
      <c r="T184" t="s">
        <v>453</v>
      </c>
      <c r="V184">
        <v>9</v>
      </c>
      <c r="W184">
        <v>1</v>
      </c>
    </row>
    <row r="185" spans="1:23">
      <c r="A185" t="e">
        <f ca="1">E00251432209721</f>
        <v>#NAME?</v>
      </c>
      <c r="B185" t="s">
        <v>23</v>
      </c>
      <c r="C185" t="s">
        <v>454</v>
      </c>
      <c r="D185" s="1">
        <v>26581</v>
      </c>
      <c r="E185" t="s">
        <v>25</v>
      </c>
      <c r="F185" t="s">
        <v>455</v>
      </c>
      <c r="G185">
        <v>9</v>
      </c>
      <c r="H185">
        <v>20</v>
      </c>
      <c r="I185">
        <v>0</v>
      </c>
      <c r="J185">
        <v>1</v>
      </c>
      <c r="K185">
        <v>2</v>
      </c>
      <c r="L185">
        <v>6</v>
      </c>
      <c r="M185">
        <v>2</v>
      </c>
      <c r="N185">
        <v>0</v>
      </c>
      <c r="O185">
        <v>13</v>
      </c>
      <c r="P185" t="s">
        <v>97</v>
      </c>
      <c r="Q185">
        <v>1</v>
      </c>
      <c r="R185">
        <v>29</v>
      </c>
      <c r="T185" t="s">
        <v>456</v>
      </c>
      <c r="U185">
        <v>2</v>
      </c>
      <c r="V185">
        <v>4</v>
      </c>
      <c r="W185">
        <v>1</v>
      </c>
    </row>
    <row r="186" spans="1:23">
      <c r="A186" t="e">
        <f ca="1">E00251432216821</f>
        <v>#NAME?</v>
      </c>
      <c r="B186" t="s">
        <v>23</v>
      </c>
      <c r="C186" t="s">
        <v>457</v>
      </c>
      <c r="D186" s="1">
        <v>25704</v>
      </c>
      <c r="E186" t="s">
        <v>25</v>
      </c>
      <c r="F186" t="s">
        <v>338</v>
      </c>
      <c r="G186">
        <v>16</v>
      </c>
      <c r="H186">
        <v>0</v>
      </c>
      <c r="I186">
        <v>0</v>
      </c>
      <c r="J186">
        <v>0</v>
      </c>
      <c r="K186">
        <v>1</v>
      </c>
      <c r="L186">
        <v>5</v>
      </c>
      <c r="M186">
        <v>2</v>
      </c>
      <c r="N186">
        <v>0</v>
      </c>
      <c r="O186">
        <v>18</v>
      </c>
      <c r="P186" t="s">
        <v>38</v>
      </c>
      <c r="Q186">
        <v>1</v>
      </c>
      <c r="R186">
        <v>26</v>
      </c>
      <c r="T186" t="s">
        <v>54</v>
      </c>
      <c r="U186">
        <v>2</v>
      </c>
      <c r="V186">
        <v>4</v>
      </c>
      <c r="W186">
        <v>1</v>
      </c>
    </row>
    <row r="187" spans="1:23">
      <c r="A187" t="e">
        <f ca="1">E00251432246321</f>
        <v>#NAME?</v>
      </c>
      <c r="B187" t="s">
        <v>29</v>
      </c>
      <c r="C187" t="s">
        <v>458</v>
      </c>
      <c r="D187" s="1">
        <v>25888</v>
      </c>
      <c r="E187" t="s">
        <v>25</v>
      </c>
      <c r="F187" t="s">
        <v>459</v>
      </c>
      <c r="G187">
        <v>37</v>
      </c>
      <c r="H187">
        <v>35</v>
      </c>
      <c r="I187">
        <v>0</v>
      </c>
      <c r="J187">
        <v>1</v>
      </c>
      <c r="K187">
        <v>2</v>
      </c>
      <c r="L187">
        <v>7</v>
      </c>
      <c r="M187">
        <v>2</v>
      </c>
      <c r="N187">
        <v>0</v>
      </c>
      <c r="Q187">
        <v>3</v>
      </c>
      <c r="V187">
        <v>1</v>
      </c>
      <c r="W187">
        <v>0</v>
      </c>
    </row>
    <row r="188" spans="1:23">
      <c r="A188" t="e">
        <f ca="1">E00251432260721</f>
        <v>#NAME?</v>
      </c>
      <c r="B188" t="s">
        <v>29</v>
      </c>
      <c r="C188" t="s">
        <v>460</v>
      </c>
      <c r="D188" s="1">
        <v>19748</v>
      </c>
      <c r="E188" t="s">
        <v>25</v>
      </c>
      <c r="F188" t="s">
        <v>461</v>
      </c>
      <c r="G188">
        <v>16</v>
      </c>
      <c r="H188">
        <v>125</v>
      </c>
      <c r="I188">
        <v>0</v>
      </c>
      <c r="J188">
        <v>1</v>
      </c>
      <c r="K188">
        <v>3</v>
      </c>
      <c r="L188">
        <v>8</v>
      </c>
      <c r="M188">
        <v>2</v>
      </c>
      <c r="N188">
        <v>0</v>
      </c>
      <c r="O188">
        <v>17</v>
      </c>
      <c r="P188" t="s">
        <v>156</v>
      </c>
      <c r="Q188">
        <v>2</v>
      </c>
      <c r="R188">
        <v>21</v>
      </c>
      <c r="S188">
        <v>22</v>
      </c>
      <c r="T188" t="s">
        <v>375</v>
      </c>
      <c r="V188">
        <v>10</v>
      </c>
      <c r="W188">
        <v>1</v>
      </c>
    </row>
    <row r="189" spans="1:23">
      <c r="A189" t="e">
        <f ca="1">E00251432267921</f>
        <v>#NAME?</v>
      </c>
      <c r="B189" t="s">
        <v>29</v>
      </c>
      <c r="C189" t="s">
        <v>462</v>
      </c>
      <c r="D189" s="1">
        <v>23857</v>
      </c>
      <c r="E189" t="s">
        <v>25</v>
      </c>
      <c r="F189" t="s">
        <v>463</v>
      </c>
      <c r="G189">
        <v>18</v>
      </c>
      <c r="H189">
        <v>0</v>
      </c>
      <c r="I189">
        <v>0</v>
      </c>
      <c r="J189">
        <v>0</v>
      </c>
      <c r="K189">
        <v>0</v>
      </c>
      <c r="L189">
        <v>4</v>
      </c>
      <c r="M189">
        <v>1</v>
      </c>
      <c r="N189">
        <v>0</v>
      </c>
      <c r="O189">
        <v>16</v>
      </c>
      <c r="P189">
        <v>2</v>
      </c>
      <c r="Q189">
        <v>2</v>
      </c>
      <c r="R189">
        <v>22</v>
      </c>
      <c r="S189">
        <v>11</v>
      </c>
      <c r="T189">
        <v>44</v>
      </c>
      <c r="V189">
        <v>9</v>
      </c>
      <c r="W189">
        <v>1</v>
      </c>
    </row>
    <row r="190" spans="1:23">
      <c r="A190" t="e">
        <f ca="1">E00251432270321</f>
        <v>#NAME?</v>
      </c>
      <c r="B190" t="s">
        <v>29</v>
      </c>
      <c r="C190" t="s">
        <v>464</v>
      </c>
      <c r="D190" s="1">
        <v>21862</v>
      </c>
      <c r="E190" t="s">
        <v>25</v>
      </c>
      <c r="F190" t="s">
        <v>465</v>
      </c>
      <c r="G190">
        <v>7</v>
      </c>
      <c r="H190">
        <v>55</v>
      </c>
      <c r="I190">
        <v>0</v>
      </c>
      <c r="J190">
        <v>1</v>
      </c>
      <c r="K190">
        <v>3</v>
      </c>
      <c r="L190">
        <v>6</v>
      </c>
      <c r="M190">
        <v>2</v>
      </c>
      <c r="N190">
        <v>0</v>
      </c>
      <c r="Q190">
        <v>3</v>
      </c>
      <c r="V190">
        <v>1</v>
      </c>
      <c r="W190">
        <v>0</v>
      </c>
    </row>
    <row r="191" spans="1:23">
      <c r="A191" t="e">
        <f ca="1">E00251432272621</f>
        <v>#NAME?</v>
      </c>
      <c r="B191" t="s">
        <v>23</v>
      </c>
      <c r="C191" t="s">
        <v>466</v>
      </c>
      <c r="D191" s="1">
        <v>22208</v>
      </c>
      <c r="E191" t="s">
        <v>25</v>
      </c>
      <c r="F191" t="s">
        <v>467</v>
      </c>
      <c r="G191">
        <v>21</v>
      </c>
      <c r="H191">
        <v>0</v>
      </c>
      <c r="I191">
        <v>0</v>
      </c>
      <c r="J191">
        <v>0</v>
      </c>
      <c r="K191">
        <v>0</v>
      </c>
      <c r="L191">
        <v>7</v>
      </c>
      <c r="M191">
        <v>2</v>
      </c>
      <c r="N191">
        <v>0</v>
      </c>
      <c r="O191">
        <v>18</v>
      </c>
      <c r="P191" t="s">
        <v>97</v>
      </c>
      <c r="Q191">
        <v>1</v>
      </c>
      <c r="R191">
        <v>35</v>
      </c>
      <c r="T191" t="s">
        <v>468</v>
      </c>
      <c r="U191">
        <v>1</v>
      </c>
      <c r="V191">
        <v>4</v>
      </c>
      <c r="W191">
        <v>1</v>
      </c>
    </row>
    <row r="192" spans="1:23">
      <c r="A192" t="e">
        <f ca="1">E00251432274421</f>
        <v>#NAME?</v>
      </c>
      <c r="B192" t="s">
        <v>23</v>
      </c>
      <c r="C192" t="s">
        <v>469</v>
      </c>
      <c r="D192" s="1">
        <v>23923</v>
      </c>
      <c r="E192" t="s">
        <v>25</v>
      </c>
      <c r="F192" t="s">
        <v>470</v>
      </c>
      <c r="G192">
        <v>0</v>
      </c>
      <c r="H192">
        <v>15</v>
      </c>
      <c r="I192">
        <v>0</v>
      </c>
      <c r="J192">
        <v>1</v>
      </c>
      <c r="K192">
        <v>2</v>
      </c>
      <c r="L192">
        <v>9</v>
      </c>
      <c r="M192">
        <v>3</v>
      </c>
      <c r="N192">
        <v>1</v>
      </c>
      <c r="O192">
        <v>30</v>
      </c>
      <c r="P192" t="s">
        <v>38</v>
      </c>
      <c r="Q192">
        <v>2</v>
      </c>
      <c r="R192">
        <v>16</v>
      </c>
      <c r="S192">
        <v>3</v>
      </c>
      <c r="T192">
        <v>12</v>
      </c>
      <c r="V192">
        <v>8</v>
      </c>
      <c r="W192">
        <v>1</v>
      </c>
    </row>
    <row r="193" spans="1:23">
      <c r="A193" t="e">
        <f ca="1">E00251432287821</f>
        <v>#NAME?</v>
      </c>
      <c r="B193" t="s">
        <v>23</v>
      </c>
      <c r="C193" t="s">
        <v>471</v>
      </c>
      <c r="D193" s="1">
        <v>25401</v>
      </c>
      <c r="E193" t="s">
        <v>25</v>
      </c>
      <c r="F193" t="s">
        <v>472</v>
      </c>
      <c r="G193">
        <v>11</v>
      </c>
      <c r="H193">
        <v>20</v>
      </c>
      <c r="I193">
        <v>0</v>
      </c>
      <c r="J193">
        <v>1</v>
      </c>
      <c r="K193">
        <v>2</v>
      </c>
      <c r="L193">
        <v>7</v>
      </c>
      <c r="M193">
        <v>2</v>
      </c>
      <c r="N193">
        <v>0</v>
      </c>
      <c r="O193">
        <v>21</v>
      </c>
      <c r="Q193">
        <v>2</v>
      </c>
      <c r="R193">
        <v>9</v>
      </c>
      <c r="S193">
        <v>15</v>
      </c>
      <c r="V193">
        <v>9</v>
      </c>
      <c r="W193">
        <v>1</v>
      </c>
    </row>
    <row r="194" spans="1:23">
      <c r="A194" t="e">
        <f ca="1">E00251432302421</f>
        <v>#NAME?</v>
      </c>
      <c r="B194" t="s">
        <v>23</v>
      </c>
      <c r="C194" t="s">
        <v>473</v>
      </c>
      <c r="D194" s="1">
        <v>21190</v>
      </c>
      <c r="E194" t="s">
        <v>25</v>
      </c>
      <c r="F194" t="s">
        <v>338</v>
      </c>
      <c r="G194">
        <v>20</v>
      </c>
      <c r="H194">
        <v>10</v>
      </c>
      <c r="I194">
        <v>0</v>
      </c>
      <c r="J194">
        <v>1</v>
      </c>
      <c r="K194">
        <v>2</v>
      </c>
      <c r="L194">
        <v>10</v>
      </c>
      <c r="M194">
        <v>3</v>
      </c>
      <c r="N194">
        <v>1</v>
      </c>
      <c r="O194">
        <v>15</v>
      </c>
      <c r="P194" t="s">
        <v>233</v>
      </c>
      <c r="Q194">
        <v>1</v>
      </c>
      <c r="R194">
        <v>41</v>
      </c>
      <c r="T194" t="s">
        <v>474</v>
      </c>
      <c r="U194">
        <v>4</v>
      </c>
      <c r="V194">
        <v>5</v>
      </c>
      <c r="W194">
        <v>1</v>
      </c>
    </row>
    <row r="195" spans="1:23">
      <c r="A195" t="e">
        <f ca="1">E00251432303521</f>
        <v>#NAME?</v>
      </c>
      <c r="B195" t="s">
        <v>23</v>
      </c>
      <c r="C195" t="s">
        <v>475</v>
      </c>
      <c r="D195" s="1">
        <v>19598</v>
      </c>
      <c r="E195" t="s">
        <v>25</v>
      </c>
      <c r="F195" t="s">
        <v>476</v>
      </c>
      <c r="G195">
        <v>2</v>
      </c>
      <c r="H195">
        <v>20</v>
      </c>
      <c r="I195">
        <v>0</v>
      </c>
      <c r="J195">
        <v>1</v>
      </c>
      <c r="K195">
        <v>2</v>
      </c>
      <c r="L195">
        <v>7</v>
      </c>
      <c r="M195">
        <v>2</v>
      </c>
      <c r="N195">
        <v>0</v>
      </c>
      <c r="Q195">
        <v>3</v>
      </c>
      <c r="V195">
        <v>1</v>
      </c>
      <c r="W195">
        <v>0</v>
      </c>
    </row>
    <row r="196" spans="1:23">
      <c r="A196" t="e">
        <f ca="1">E00251432315821</f>
        <v>#NAME?</v>
      </c>
      <c r="B196" t="s">
        <v>23</v>
      </c>
      <c r="C196" t="s">
        <v>477</v>
      </c>
      <c r="D196" s="1">
        <v>18851</v>
      </c>
      <c r="E196" t="s">
        <v>25</v>
      </c>
      <c r="F196" t="s">
        <v>478</v>
      </c>
      <c r="G196">
        <v>14</v>
      </c>
      <c r="H196">
        <v>0</v>
      </c>
      <c r="I196">
        <v>0</v>
      </c>
      <c r="J196">
        <v>0</v>
      </c>
      <c r="K196">
        <v>0</v>
      </c>
      <c r="L196">
        <v>10</v>
      </c>
      <c r="M196">
        <v>3</v>
      </c>
      <c r="N196">
        <v>1</v>
      </c>
      <c r="O196">
        <v>20</v>
      </c>
      <c r="Q196">
        <v>2</v>
      </c>
      <c r="R196">
        <v>15</v>
      </c>
      <c r="S196">
        <v>28</v>
      </c>
      <c r="V196">
        <v>10</v>
      </c>
      <c r="W196">
        <v>1</v>
      </c>
    </row>
    <row r="197" spans="1:23">
      <c r="A197" t="e">
        <f ca="1">E00251432316021</f>
        <v>#NAME?</v>
      </c>
      <c r="B197" t="s">
        <v>23</v>
      </c>
      <c r="C197" t="s">
        <v>479</v>
      </c>
      <c r="D197" s="1">
        <v>24860</v>
      </c>
      <c r="E197" t="s">
        <v>25</v>
      </c>
      <c r="F197" t="s">
        <v>480</v>
      </c>
      <c r="G197">
        <v>11</v>
      </c>
      <c r="H197">
        <v>115</v>
      </c>
      <c r="I197">
        <v>0</v>
      </c>
      <c r="J197">
        <v>1</v>
      </c>
      <c r="K197">
        <v>3</v>
      </c>
      <c r="L197">
        <v>7</v>
      </c>
      <c r="M197">
        <v>2</v>
      </c>
      <c r="N197">
        <v>0</v>
      </c>
      <c r="Q197">
        <v>3</v>
      </c>
      <c r="V197">
        <v>1</v>
      </c>
      <c r="W197">
        <v>0</v>
      </c>
    </row>
    <row r="198" spans="1:23">
      <c r="A198" t="e">
        <f ca="1">E00251432326121</f>
        <v>#NAME?</v>
      </c>
      <c r="B198" t="s">
        <v>29</v>
      </c>
      <c r="C198" t="s">
        <v>481</v>
      </c>
      <c r="D198" s="1">
        <v>24566</v>
      </c>
      <c r="E198" t="s">
        <v>25</v>
      </c>
      <c r="F198" t="s">
        <v>482</v>
      </c>
      <c r="G198">
        <v>13</v>
      </c>
      <c r="H198">
        <v>15</v>
      </c>
      <c r="I198">
        <v>0</v>
      </c>
      <c r="J198">
        <v>1</v>
      </c>
      <c r="K198">
        <v>2</v>
      </c>
      <c r="L198">
        <v>7</v>
      </c>
      <c r="M198">
        <v>2</v>
      </c>
      <c r="N198">
        <v>0</v>
      </c>
      <c r="Q198">
        <v>3</v>
      </c>
      <c r="V198">
        <v>1</v>
      </c>
      <c r="W198">
        <v>0</v>
      </c>
    </row>
    <row r="199" spans="1:23">
      <c r="A199" t="e">
        <f ca="1">E00251432340321</f>
        <v>#NAME?</v>
      </c>
      <c r="B199" t="s">
        <v>23</v>
      </c>
      <c r="C199" t="s">
        <v>483</v>
      </c>
      <c r="D199" s="1">
        <v>22108</v>
      </c>
      <c r="E199" t="s">
        <v>25</v>
      </c>
      <c r="F199" t="s">
        <v>484</v>
      </c>
      <c r="G199">
        <v>18</v>
      </c>
      <c r="H199">
        <v>15</v>
      </c>
      <c r="I199">
        <v>0</v>
      </c>
      <c r="J199">
        <v>1</v>
      </c>
      <c r="K199">
        <v>2</v>
      </c>
      <c r="L199">
        <v>6</v>
      </c>
      <c r="M199">
        <v>2</v>
      </c>
      <c r="N199">
        <v>0</v>
      </c>
      <c r="O199">
        <v>16</v>
      </c>
      <c r="P199" t="s">
        <v>53</v>
      </c>
      <c r="Q199">
        <v>2</v>
      </c>
      <c r="R199">
        <v>28</v>
      </c>
      <c r="S199">
        <v>10</v>
      </c>
      <c r="T199">
        <v>42</v>
      </c>
      <c r="V199">
        <v>8</v>
      </c>
      <c r="W199">
        <v>1</v>
      </c>
    </row>
    <row r="200" spans="1:23">
      <c r="A200" t="e">
        <f ca="1">E00251432360121</f>
        <v>#NAME?</v>
      </c>
      <c r="B200" t="s">
        <v>23</v>
      </c>
      <c r="C200" t="s">
        <v>485</v>
      </c>
      <c r="D200" s="1">
        <v>23163</v>
      </c>
      <c r="E200" t="s">
        <v>25</v>
      </c>
      <c r="F200" t="s">
        <v>486</v>
      </c>
      <c r="G200">
        <v>42</v>
      </c>
      <c r="H200">
        <v>25</v>
      </c>
      <c r="I200">
        <v>0</v>
      </c>
      <c r="J200">
        <v>1</v>
      </c>
      <c r="K200">
        <v>2</v>
      </c>
      <c r="L200">
        <v>10</v>
      </c>
      <c r="M200">
        <v>3</v>
      </c>
      <c r="N200">
        <v>1</v>
      </c>
      <c r="O200">
        <v>17</v>
      </c>
      <c r="P200" t="s">
        <v>407</v>
      </c>
      <c r="Q200">
        <v>1</v>
      </c>
      <c r="R200">
        <v>34</v>
      </c>
      <c r="T200" t="s">
        <v>487</v>
      </c>
      <c r="U200">
        <v>4</v>
      </c>
      <c r="V200">
        <v>5</v>
      </c>
      <c r="W200">
        <v>1</v>
      </c>
    </row>
    <row r="201" spans="1:23">
      <c r="A201" t="e">
        <f ca="1">E00251432363021</f>
        <v>#NAME?</v>
      </c>
      <c r="B201" t="s">
        <v>23</v>
      </c>
      <c r="C201" t="s">
        <v>488</v>
      </c>
      <c r="D201" s="1">
        <v>24894</v>
      </c>
      <c r="E201" t="s">
        <v>25</v>
      </c>
      <c r="F201" t="s">
        <v>489</v>
      </c>
      <c r="G201">
        <v>16</v>
      </c>
      <c r="H201">
        <v>0</v>
      </c>
      <c r="I201">
        <v>0</v>
      </c>
      <c r="J201">
        <v>0</v>
      </c>
      <c r="K201">
        <v>1</v>
      </c>
      <c r="L201">
        <v>8</v>
      </c>
      <c r="M201">
        <v>2</v>
      </c>
      <c r="N201">
        <v>0</v>
      </c>
      <c r="O201">
        <v>18</v>
      </c>
      <c r="P201" t="s">
        <v>45</v>
      </c>
      <c r="Q201">
        <v>1</v>
      </c>
      <c r="R201">
        <v>28</v>
      </c>
      <c r="T201" t="s">
        <v>345</v>
      </c>
      <c r="U201">
        <v>2</v>
      </c>
      <c r="V201">
        <v>4</v>
      </c>
      <c r="W201">
        <v>1</v>
      </c>
    </row>
    <row r="202" spans="1:23">
      <c r="A202" t="e">
        <f ca="1">E00251432366921</f>
        <v>#NAME?</v>
      </c>
      <c r="B202" t="s">
        <v>23</v>
      </c>
      <c r="C202" t="s">
        <v>490</v>
      </c>
      <c r="D202" s="1">
        <v>26022</v>
      </c>
      <c r="E202" t="s">
        <v>25</v>
      </c>
      <c r="F202" t="s">
        <v>491</v>
      </c>
      <c r="G202">
        <v>16</v>
      </c>
      <c r="H202">
        <v>0</v>
      </c>
      <c r="I202">
        <v>0</v>
      </c>
      <c r="J202">
        <v>0</v>
      </c>
      <c r="K202">
        <v>0</v>
      </c>
      <c r="L202">
        <v>4</v>
      </c>
      <c r="M202">
        <v>1</v>
      </c>
      <c r="N202">
        <v>0</v>
      </c>
      <c r="Q202">
        <v>3</v>
      </c>
      <c r="V202">
        <v>1</v>
      </c>
      <c r="W202">
        <v>0</v>
      </c>
    </row>
    <row r="203" spans="1:23">
      <c r="A203" t="e">
        <f ca="1">E00251432383521</f>
        <v>#NAME?</v>
      </c>
      <c r="B203" t="s">
        <v>29</v>
      </c>
      <c r="C203" t="s">
        <v>492</v>
      </c>
      <c r="D203" s="1">
        <v>24309</v>
      </c>
      <c r="E203" t="s">
        <v>25</v>
      </c>
      <c r="F203" t="s">
        <v>493</v>
      </c>
      <c r="G203">
        <v>14</v>
      </c>
      <c r="H203">
        <v>35</v>
      </c>
      <c r="I203">
        <v>0</v>
      </c>
      <c r="J203">
        <v>1</v>
      </c>
      <c r="K203">
        <v>2</v>
      </c>
      <c r="L203">
        <v>10</v>
      </c>
      <c r="M203">
        <v>3</v>
      </c>
      <c r="N203">
        <v>1</v>
      </c>
      <c r="O203">
        <v>23</v>
      </c>
      <c r="P203" t="s">
        <v>494</v>
      </c>
      <c r="Q203">
        <v>1</v>
      </c>
      <c r="R203">
        <v>25</v>
      </c>
      <c r="T203" t="s">
        <v>407</v>
      </c>
      <c r="U203">
        <v>0</v>
      </c>
      <c r="V203">
        <v>4</v>
      </c>
      <c r="W203">
        <v>1</v>
      </c>
    </row>
    <row r="204" spans="1:23">
      <c r="A204" t="e">
        <f ca="1">E00251432391621</f>
        <v>#NAME?</v>
      </c>
      <c r="B204" t="s">
        <v>29</v>
      </c>
      <c r="C204" t="s">
        <v>495</v>
      </c>
      <c r="D204" s="1">
        <v>24197</v>
      </c>
      <c r="E204" t="s">
        <v>25</v>
      </c>
      <c r="F204" t="s">
        <v>496</v>
      </c>
      <c r="G204">
        <v>14</v>
      </c>
      <c r="H204">
        <v>210</v>
      </c>
      <c r="I204">
        <v>0</v>
      </c>
      <c r="J204">
        <v>1</v>
      </c>
      <c r="K204">
        <v>3</v>
      </c>
      <c r="L204">
        <v>11</v>
      </c>
      <c r="M204">
        <v>3</v>
      </c>
      <c r="N204">
        <v>1</v>
      </c>
      <c r="Q204">
        <v>3</v>
      </c>
      <c r="V204">
        <v>1</v>
      </c>
      <c r="W204">
        <v>0</v>
      </c>
    </row>
    <row r="205" spans="1:23">
      <c r="A205" t="e">
        <f ca="1">E00251432397921</f>
        <v>#NAME?</v>
      </c>
      <c r="B205" t="s">
        <v>23</v>
      </c>
      <c r="C205" t="s">
        <v>497</v>
      </c>
      <c r="D205" s="1">
        <v>20181</v>
      </c>
      <c r="E205" t="s">
        <v>25</v>
      </c>
      <c r="F205" t="s">
        <v>291</v>
      </c>
      <c r="G205">
        <v>18</v>
      </c>
      <c r="H205">
        <v>10</v>
      </c>
      <c r="I205">
        <v>0</v>
      </c>
      <c r="J205">
        <v>1</v>
      </c>
      <c r="K205">
        <v>2</v>
      </c>
      <c r="L205">
        <v>10</v>
      </c>
      <c r="M205">
        <v>3</v>
      </c>
      <c r="N205">
        <v>1</v>
      </c>
      <c r="Q205">
        <v>3</v>
      </c>
      <c r="V205">
        <v>1</v>
      </c>
      <c r="W205">
        <v>0</v>
      </c>
    </row>
    <row r="206" spans="1:23">
      <c r="A206" t="e">
        <f ca="1">E00251432398121</f>
        <v>#NAME?</v>
      </c>
      <c r="B206" t="s">
        <v>29</v>
      </c>
      <c r="C206" t="s">
        <v>498</v>
      </c>
      <c r="D206" s="1">
        <v>21869</v>
      </c>
      <c r="E206" t="s">
        <v>25</v>
      </c>
      <c r="F206" t="s">
        <v>499</v>
      </c>
      <c r="G206">
        <v>32</v>
      </c>
      <c r="H206">
        <v>90</v>
      </c>
      <c r="I206">
        <v>0</v>
      </c>
      <c r="J206">
        <v>1</v>
      </c>
      <c r="K206">
        <v>3</v>
      </c>
      <c r="L206">
        <v>8</v>
      </c>
      <c r="M206">
        <v>2</v>
      </c>
      <c r="N206">
        <v>0</v>
      </c>
      <c r="Q206">
        <v>2</v>
      </c>
      <c r="V206">
        <v>7</v>
      </c>
      <c r="W206">
        <v>1</v>
      </c>
    </row>
    <row r="207" spans="1:23">
      <c r="A207" t="e">
        <f ca="1">E00251432404821</f>
        <v>#NAME?</v>
      </c>
      <c r="B207" t="s">
        <v>23</v>
      </c>
      <c r="C207" t="s">
        <v>500</v>
      </c>
      <c r="D207" s="1">
        <v>24976</v>
      </c>
      <c r="E207" t="s">
        <v>25</v>
      </c>
      <c r="F207" t="s">
        <v>501</v>
      </c>
      <c r="G207">
        <v>16</v>
      </c>
      <c r="H207">
        <v>5</v>
      </c>
      <c r="I207">
        <v>0</v>
      </c>
      <c r="J207">
        <v>1</v>
      </c>
      <c r="K207">
        <v>2</v>
      </c>
      <c r="L207">
        <v>8</v>
      </c>
      <c r="M207">
        <v>2</v>
      </c>
      <c r="N207">
        <v>0</v>
      </c>
      <c r="Q207">
        <v>2</v>
      </c>
      <c r="V207">
        <v>7</v>
      </c>
      <c r="W207">
        <v>1</v>
      </c>
    </row>
    <row r="208" spans="1:23">
      <c r="A208" t="e">
        <f ca="1">E00251432413621</f>
        <v>#NAME?</v>
      </c>
      <c r="B208" t="s">
        <v>29</v>
      </c>
      <c r="C208" t="s">
        <v>502</v>
      </c>
      <c r="D208" s="1">
        <v>20136</v>
      </c>
      <c r="E208" t="s">
        <v>25</v>
      </c>
      <c r="F208" t="s">
        <v>503</v>
      </c>
      <c r="G208">
        <v>14</v>
      </c>
      <c r="H208">
        <v>20</v>
      </c>
      <c r="I208">
        <v>0</v>
      </c>
      <c r="J208">
        <v>1</v>
      </c>
      <c r="K208">
        <v>2</v>
      </c>
      <c r="L208">
        <v>8</v>
      </c>
      <c r="M208">
        <v>2</v>
      </c>
      <c r="N208">
        <v>0</v>
      </c>
      <c r="O208">
        <v>23</v>
      </c>
      <c r="P208" t="s">
        <v>27</v>
      </c>
      <c r="Q208">
        <v>2</v>
      </c>
      <c r="R208">
        <v>27</v>
      </c>
      <c r="S208">
        <v>9</v>
      </c>
      <c r="T208" t="s">
        <v>504</v>
      </c>
      <c r="V208">
        <v>8</v>
      </c>
      <c r="W208">
        <v>1</v>
      </c>
    </row>
    <row r="209" spans="1:23">
      <c r="A209" t="e">
        <f ca="1">E00251432416521</f>
        <v>#NAME?</v>
      </c>
      <c r="B209" t="s">
        <v>29</v>
      </c>
      <c r="C209" t="s">
        <v>505</v>
      </c>
      <c r="D209" s="1">
        <v>27041</v>
      </c>
      <c r="E209" t="s">
        <v>25</v>
      </c>
      <c r="F209" t="s">
        <v>506</v>
      </c>
      <c r="G209">
        <v>16</v>
      </c>
      <c r="H209">
        <v>20</v>
      </c>
      <c r="I209">
        <v>0</v>
      </c>
      <c r="J209">
        <v>1</v>
      </c>
      <c r="K209">
        <v>2</v>
      </c>
      <c r="L209">
        <v>9</v>
      </c>
      <c r="M209">
        <v>3</v>
      </c>
      <c r="N209">
        <v>1</v>
      </c>
      <c r="Q209">
        <v>3</v>
      </c>
      <c r="V209">
        <v>1</v>
      </c>
      <c r="W209">
        <v>0</v>
      </c>
    </row>
    <row r="210" spans="1:23">
      <c r="A210" t="e">
        <f ca="1">E00251432420521</f>
        <v>#NAME?</v>
      </c>
      <c r="B210" t="s">
        <v>29</v>
      </c>
      <c r="C210" t="s">
        <v>507</v>
      </c>
      <c r="D210" s="1">
        <v>23102</v>
      </c>
      <c r="E210" t="s">
        <v>25</v>
      </c>
      <c r="F210" t="s">
        <v>508</v>
      </c>
      <c r="G210">
        <v>22</v>
      </c>
      <c r="H210">
        <v>0</v>
      </c>
      <c r="I210">
        <v>0</v>
      </c>
      <c r="J210">
        <v>0</v>
      </c>
      <c r="K210">
        <v>1</v>
      </c>
      <c r="L210">
        <v>4</v>
      </c>
      <c r="M210">
        <v>1</v>
      </c>
      <c r="N210">
        <v>0</v>
      </c>
      <c r="O210">
        <v>16</v>
      </c>
      <c r="P210">
        <v>2</v>
      </c>
      <c r="Q210">
        <v>2</v>
      </c>
      <c r="R210">
        <v>30</v>
      </c>
      <c r="S210">
        <v>5</v>
      </c>
      <c r="T210">
        <v>60</v>
      </c>
      <c r="V210">
        <v>8</v>
      </c>
      <c r="W210">
        <v>1</v>
      </c>
    </row>
    <row r="211" spans="1:23">
      <c r="A211" t="e">
        <f ca="1">E00251432425321</f>
        <v>#NAME?</v>
      </c>
      <c r="B211" t="s">
        <v>29</v>
      </c>
      <c r="C211" t="s">
        <v>509</v>
      </c>
      <c r="D211" s="1">
        <v>24714</v>
      </c>
      <c r="E211" t="s">
        <v>25</v>
      </c>
      <c r="F211" t="s">
        <v>510</v>
      </c>
      <c r="G211">
        <v>14</v>
      </c>
      <c r="H211">
        <v>190</v>
      </c>
      <c r="I211">
        <v>0</v>
      </c>
      <c r="J211">
        <v>1</v>
      </c>
      <c r="K211">
        <v>3</v>
      </c>
      <c r="L211">
        <v>10</v>
      </c>
      <c r="M211">
        <v>3</v>
      </c>
      <c r="N211">
        <v>1</v>
      </c>
      <c r="O211">
        <v>15</v>
      </c>
      <c r="P211">
        <v>1</v>
      </c>
      <c r="Q211">
        <v>2</v>
      </c>
      <c r="R211">
        <v>18</v>
      </c>
      <c r="S211">
        <v>14</v>
      </c>
      <c r="T211">
        <v>18</v>
      </c>
      <c r="V211">
        <v>9</v>
      </c>
      <c r="W211">
        <v>1</v>
      </c>
    </row>
    <row r="212" spans="1:23">
      <c r="A212" t="e">
        <f ca="1">E00251432427121</f>
        <v>#NAME?</v>
      </c>
      <c r="B212" t="s">
        <v>29</v>
      </c>
      <c r="C212" t="s">
        <v>511</v>
      </c>
      <c r="D212" s="1">
        <v>23416</v>
      </c>
      <c r="E212" t="s">
        <v>25</v>
      </c>
      <c r="F212" t="s">
        <v>512</v>
      </c>
      <c r="G212">
        <v>37</v>
      </c>
      <c r="H212">
        <v>190</v>
      </c>
      <c r="I212">
        <v>0</v>
      </c>
      <c r="J212">
        <v>1</v>
      </c>
      <c r="K212">
        <v>3</v>
      </c>
      <c r="L212">
        <v>5</v>
      </c>
      <c r="M212">
        <v>2</v>
      </c>
      <c r="N212">
        <v>0</v>
      </c>
      <c r="Q212">
        <v>3</v>
      </c>
      <c r="V212">
        <v>1</v>
      </c>
      <c r="W212">
        <v>0</v>
      </c>
    </row>
    <row r="213" spans="1:23">
      <c r="A213" t="e">
        <f ca="1">E00251432427221</f>
        <v>#NAME?</v>
      </c>
      <c r="B213" t="s">
        <v>23</v>
      </c>
      <c r="C213" t="s">
        <v>513</v>
      </c>
      <c r="D213" s="1">
        <v>24887</v>
      </c>
      <c r="E213" t="s">
        <v>25</v>
      </c>
      <c r="F213" t="s">
        <v>514</v>
      </c>
      <c r="G213">
        <v>18</v>
      </c>
      <c r="H213">
        <v>85</v>
      </c>
      <c r="I213">
        <v>0</v>
      </c>
      <c r="J213">
        <v>1</v>
      </c>
      <c r="K213">
        <v>3</v>
      </c>
      <c r="L213">
        <v>8</v>
      </c>
      <c r="M213">
        <v>2</v>
      </c>
      <c r="N213">
        <v>0</v>
      </c>
      <c r="Q213">
        <v>3</v>
      </c>
      <c r="V213">
        <v>1</v>
      </c>
      <c r="W213">
        <v>0</v>
      </c>
    </row>
    <row r="214" spans="1:23">
      <c r="A214" t="e">
        <f ca="1">E00251432430221</f>
        <v>#NAME?</v>
      </c>
      <c r="B214" t="s">
        <v>23</v>
      </c>
      <c r="C214" t="s">
        <v>515</v>
      </c>
      <c r="D214" s="1">
        <v>26803</v>
      </c>
      <c r="E214" t="s">
        <v>25</v>
      </c>
      <c r="F214" t="s">
        <v>516</v>
      </c>
      <c r="G214">
        <v>35</v>
      </c>
      <c r="H214">
        <v>0</v>
      </c>
      <c r="I214">
        <v>0</v>
      </c>
      <c r="J214">
        <v>0</v>
      </c>
      <c r="K214">
        <v>1</v>
      </c>
      <c r="L214">
        <v>9</v>
      </c>
      <c r="M214">
        <v>3</v>
      </c>
      <c r="N214">
        <v>1</v>
      </c>
      <c r="O214">
        <v>13</v>
      </c>
      <c r="P214" t="s">
        <v>97</v>
      </c>
      <c r="Q214">
        <v>1</v>
      </c>
      <c r="R214">
        <v>28</v>
      </c>
      <c r="T214">
        <v>14</v>
      </c>
      <c r="U214">
        <v>3</v>
      </c>
      <c r="V214">
        <v>4</v>
      </c>
      <c r="W214">
        <v>1</v>
      </c>
    </row>
    <row r="215" spans="1:23">
      <c r="A215" t="e">
        <f ca="1">E00251432430821</f>
        <v>#NAME?</v>
      </c>
      <c r="B215" t="s">
        <v>23</v>
      </c>
      <c r="C215" t="s">
        <v>517</v>
      </c>
      <c r="D215" s="1">
        <v>21365</v>
      </c>
      <c r="E215" t="s">
        <v>25</v>
      </c>
      <c r="F215" t="s">
        <v>518</v>
      </c>
      <c r="G215">
        <v>27</v>
      </c>
      <c r="H215">
        <v>55</v>
      </c>
      <c r="I215">
        <v>0</v>
      </c>
      <c r="J215">
        <v>1</v>
      </c>
      <c r="K215">
        <v>3</v>
      </c>
      <c r="L215">
        <v>8</v>
      </c>
      <c r="M215">
        <v>2</v>
      </c>
      <c r="N215">
        <v>0</v>
      </c>
      <c r="O215">
        <v>17</v>
      </c>
      <c r="P215" t="s">
        <v>217</v>
      </c>
      <c r="Q215">
        <v>1</v>
      </c>
      <c r="R215">
        <v>39</v>
      </c>
      <c r="T215" t="s">
        <v>519</v>
      </c>
      <c r="U215">
        <v>3</v>
      </c>
      <c r="V215">
        <v>5</v>
      </c>
      <c r="W215">
        <v>1</v>
      </c>
    </row>
    <row r="216" spans="1:23">
      <c r="A216" t="e">
        <f ca="1">E00251432443121</f>
        <v>#NAME?</v>
      </c>
      <c r="B216" t="s">
        <v>29</v>
      </c>
      <c r="C216" t="s">
        <v>520</v>
      </c>
      <c r="D216" s="1">
        <v>23921</v>
      </c>
      <c r="E216" t="s">
        <v>25</v>
      </c>
      <c r="F216" t="s">
        <v>521</v>
      </c>
      <c r="G216">
        <v>20</v>
      </c>
      <c r="H216">
        <v>70</v>
      </c>
      <c r="I216">
        <v>0</v>
      </c>
      <c r="J216">
        <v>1</v>
      </c>
      <c r="K216">
        <v>3</v>
      </c>
      <c r="L216">
        <v>7</v>
      </c>
      <c r="M216">
        <v>2</v>
      </c>
      <c r="N216">
        <v>0</v>
      </c>
      <c r="Q216">
        <v>2</v>
      </c>
      <c r="V216">
        <v>7</v>
      </c>
      <c r="W216">
        <v>1</v>
      </c>
    </row>
    <row r="217" spans="1:23">
      <c r="A217" t="e">
        <f ca="1">E00251432445021</f>
        <v>#NAME?</v>
      </c>
      <c r="B217" t="s">
        <v>29</v>
      </c>
      <c r="C217" t="s">
        <v>522</v>
      </c>
      <c r="D217" s="1">
        <v>25634</v>
      </c>
      <c r="E217" t="s">
        <v>25</v>
      </c>
      <c r="F217" t="s">
        <v>523</v>
      </c>
      <c r="G217">
        <v>18</v>
      </c>
      <c r="H217">
        <v>5</v>
      </c>
      <c r="I217">
        <v>0</v>
      </c>
      <c r="J217">
        <v>1</v>
      </c>
      <c r="K217">
        <v>2</v>
      </c>
      <c r="L217">
        <v>6</v>
      </c>
      <c r="M217">
        <v>2</v>
      </c>
      <c r="N217">
        <v>0</v>
      </c>
      <c r="Q217">
        <v>3</v>
      </c>
      <c r="V217">
        <v>1</v>
      </c>
      <c r="W217">
        <v>0</v>
      </c>
    </row>
    <row r="218" spans="1:23">
      <c r="A218" t="e">
        <f ca="1">E00251432449321</f>
        <v>#NAME?</v>
      </c>
      <c r="B218" t="s">
        <v>29</v>
      </c>
      <c r="C218" t="s">
        <v>524</v>
      </c>
      <c r="D218" s="1">
        <v>20641</v>
      </c>
      <c r="E218" t="s">
        <v>25</v>
      </c>
      <c r="F218" t="s">
        <v>525</v>
      </c>
      <c r="G218">
        <v>21</v>
      </c>
      <c r="H218">
        <v>180</v>
      </c>
      <c r="I218">
        <v>0</v>
      </c>
      <c r="J218">
        <v>1</v>
      </c>
      <c r="K218">
        <v>3</v>
      </c>
      <c r="L218">
        <v>12</v>
      </c>
      <c r="M218">
        <v>3</v>
      </c>
      <c r="N218">
        <v>1</v>
      </c>
      <c r="O218">
        <v>18</v>
      </c>
      <c r="P218" t="s">
        <v>339</v>
      </c>
      <c r="Q218">
        <v>2</v>
      </c>
      <c r="R218">
        <v>12</v>
      </c>
      <c r="S218">
        <v>28</v>
      </c>
      <c r="T218">
        <v>21</v>
      </c>
      <c r="V218">
        <v>10</v>
      </c>
      <c r="W218">
        <v>1</v>
      </c>
    </row>
    <row r="219" spans="1:23">
      <c r="A219" t="e">
        <f ca="1">E00251439068821</f>
        <v>#NAME?</v>
      </c>
      <c r="B219" t="s">
        <v>29</v>
      </c>
      <c r="C219" t="s">
        <v>526</v>
      </c>
      <c r="D219" s="1">
        <v>23046</v>
      </c>
      <c r="E219" t="s">
        <v>25</v>
      </c>
      <c r="F219" t="s">
        <v>527</v>
      </c>
      <c r="G219">
        <v>18</v>
      </c>
      <c r="H219">
        <v>75</v>
      </c>
      <c r="I219">
        <v>0</v>
      </c>
      <c r="J219">
        <v>1</v>
      </c>
      <c r="K219">
        <v>3</v>
      </c>
      <c r="L219">
        <v>8</v>
      </c>
      <c r="M219">
        <v>2</v>
      </c>
      <c r="N219">
        <v>0</v>
      </c>
      <c r="Q219">
        <v>3</v>
      </c>
      <c r="V219">
        <v>1</v>
      </c>
      <c r="W219">
        <v>0</v>
      </c>
    </row>
    <row r="220" spans="1:23">
      <c r="A220" t="e">
        <f ca="1">E00251439519321</f>
        <v>#NAME?</v>
      </c>
      <c r="B220" t="s">
        <v>29</v>
      </c>
      <c r="C220" t="s">
        <v>528</v>
      </c>
      <c r="D220" s="1">
        <v>20334</v>
      </c>
      <c r="E220" t="s">
        <v>25</v>
      </c>
      <c r="F220" t="s">
        <v>529</v>
      </c>
      <c r="G220">
        <v>28</v>
      </c>
      <c r="H220">
        <v>140</v>
      </c>
      <c r="I220">
        <v>0</v>
      </c>
      <c r="J220">
        <v>1</v>
      </c>
      <c r="K220">
        <v>3</v>
      </c>
      <c r="L220">
        <v>3</v>
      </c>
      <c r="M220">
        <v>1</v>
      </c>
      <c r="N220">
        <v>0</v>
      </c>
      <c r="O220">
        <v>15</v>
      </c>
      <c r="P220">
        <v>1</v>
      </c>
      <c r="Q220">
        <v>1</v>
      </c>
      <c r="R220">
        <v>44</v>
      </c>
      <c r="T220">
        <v>44</v>
      </c>
      <c r="U220">
        <v>3</v>
      </c>
      <c r="V220">
        <v>5</v>
      </c>
      <c r="W220">
        <v>1</v>
      </c>
    </row>
    <row r="221" spans="1:23">
      <c r="A221" t="e">
        <f ca="1">E00251439519721</f>
        <v>#NAME?</v>
      </c>
      <c r="B221" t="s">
        <v>29</v>
      </c>
      <c r="C221" t="s">
        <v>530</v>
      </c>
      <c r="D221" s="1">
        <v>20092</v>
      </c>
      <c r="E221" t="s">
        <v>25</v>
      </c>
      <c r="F221" t="s">
        <v>531</v>
      </c>
      <c r="G221">
        <v>12</v>
      </c>
      <c r="H221">
        <v>105</v>
      </c>
      <c r="I221">
        <v>0</v>
      </c>
      <c r="J221">
        <v>1</v>
      </c>
      <c r="K221">
        <v>3</v>
      </c>
      <c r="L221">
        <v>7</v>
      </c>
      <c r="M221">
        <v>2</v>
      </c>
      <c r="N221">
        <v>0</v>
      </c>
      <c r="O221">
        <v>18</v>
      </c>
      <c r="P221">
        <v>1</v>
      </c>
      <c r="Q221">
        <v>2</v>
      </c>
      <c r="R221">
        <v>14</v>
      </c>
      <c r="S221">
        <v>27</v>
      </c>
      <c r="T221">
        <v>14</v>
      </c>
      <c r="V221">
        <v>10</v>
      </c>
      <c r="W221">
        <v>1</v>
      </c>
    </row>
    <row r="222" spans="1:23">
      <c r="A222" t="e">
        <f ca="1">E00251439542921</f>
        <v>#NAME?</v>
      </c>
      <c r="B222" t="s">
        <v>23</v>
      </c>
      <c r="C222" t="s">
        <v>532</v>
      </c>
      <c r="D222" s="1">
        <v>19557</v>
      </c>
      <c r="E222" t="s">
        <v>25</v>
      </c>
      <c r="F222" t="s">
        <v>533</v>
      </c>
      <c r="G222">
        <v>32</v>
      </c>
      <c r="H222">
        <v>15</v>
      </c>
      <c r="I222">
        <v>0</v>
      </c>
      <c r="J222">
        <v>1</v>
      </c>
      <c r="K222">
        <v>2</v>
      </c>
      <c r="L222">
        <v>8</v>
      </c>
      <c r="M222">
        <v>2</v>
      </c>
      <c r="N222">
        <v>0</v>
      </c>
      <c r="O222">
        <v>25</v>
      </c>
      <c r="P222" t="s">
        <v>97</v>
      </c>
      <c r="Q222">
        <v>1</v>
      </c>
      <c r="R222">
        <v>36</v>
      </c>
      <c r="T222">
        <v>18</v>
      </c>
      <c r="U222">
        <v>1</v>
      </c>
      <c r="V222">
        <v>4</v>
      </c>
      <c r="W222">
        <v>1</v>
      </c>
    </row>
    <row r="223" spans="1:23">
      <c r="A223" t="e">
        <f ca="1">E00251439554121</f>
        <v>#NAME?</v>
      </c>
      <c r="B223" t="s">
        <v>29</v>
      </c>
      <c r="C223" t="s">
        <v>534</v>
      </c>
      <c r="D223" s="1">
        <v>21919</v>
      </c>
      <c r="E223" t="s">
        <v>25</v>
      </c>
      <c r="F223" t="s">
        <v>535</v>
      </c>
      <c r="G223">
        <v>7</v>
      </c>
      <c r="H223">
        <v>220</v>
      </c>
      <c r="I223">
        <v>0</v>
      </c>
      <c r="J223">
        <v>1</v>
      </c>
      <c r="K223">
        <v>4</v>
      </c>
      <c r="L223">
        <v>10</v>
      </c>
      <c r="M223">
        <v>3</v>
      </c>
      <c r="N223">
        <v>1</v>
      </c>
      <c r="O223">
        <v>28</v>
      </c>
      <c r="P223" t="s">
        <v>97</v>
      </c>
      <c r="Q223">
        <v>2</v>
      </c>
      <c r="R223">
        <v>3</v>
      </c>
      <c r="S223">
        <v>23</v>
      </c>
      <c r="T223" t="s">
        <v>53</v>
      </c>
      <c r="V223">
        <v>10</v>
      </c>
      <c r="W223">
        <v>1</v>
      </c>
    </row>
    <row r="224" spans="1:23">
      <c r="A224" t="e">
        <f ca="1">E00251439554421</f>
        <v>#NAME?</v>
      </c>
      <c r="B224" t="s">
        <v>29</v>
      </c>
      <c r="C224" t="s">
        <v>536</v>
      </c>
      <c r="D224" s="1">
        <v>22895</v>
      </c>
      <c r="E224" t="s">
        <v>25</v>
      </c>
      <c r="F224" t="s">
        <v>537</v>
      </c>
      <c r="G224">
        <v>16</v>
      </c>
      <c r="H224">
        <v>0</v>
      </c>
      <c r="I224">
        <v>0</v>
      </c>
      <c r="J224">
        <v>0</v>
      </c>
      <c r="K224">
        <v>1</v>
      </c>
      <c r="L224">
        <v>10</v>
      </c>
      <c r="M224">
        <v>3</v>
      </c>
      <c r="N224">
        <v>1</v>
      </c>
      <c r="Q224">
        <v>3</v>
      </c>
      <c r="V224">
        <v>1</v>
      </c>
      <c r="W224">
        <v>0</v>
      </c>
    </row>
    <row r="225" spans="1:23">
      <c r="A225" t="e">
        <f ca="1">E00251439555921</f>
        <v>#NAME?</v>
      </c>
      <c r="B225" t="s">
        <v>23</v>
      </c>
      <c r="C225" t="s">
        <v>538</v>
      </c>
      <c r="D225" s="1">
        <v>21087</v>
      </c>
      <c r="E225" t="s">
        <v>25</v>
      </c>
      <c r="F225" t="s">
        <v>539</v>
      </c>
      <c r="G225">
        <v>58</v>
      </c>
      <c r="H225">
        <v>50</v>
      </c>
      <c r="I225">
        <v>0</v>
      </c>
      <c r="J225">
        <v>1</v>
      </c>
      <c r="K225">
        <v>3</v>
      </c>
      <c r="L225">
        <v>7</v>
      </c>
      <c r="M225">
        <v>2</v>
      </c>
      <c r="N225">
        <v>0</v>
      </c>
      <c r="Q225">
        <v>3</v>
      </c>
      <c r="V225">
        <v>1</v>
      </c>
      <c r="W225">
        <v>0</v>
      </c>
    </row>
    <row r="226" spans="1:23">
      <c r="A226" t="e">
        <f ca="1">E00251439558321</f>
        <v>#NAME?</v>
      </c>
      <c r="B226" t="s">
        <v>23</v>
      </c>
      <c r="C226" t="s">
        <v>540</v>
      </c>
      <c r="D226" s="1">
        <v>22926</v>
      </c>
      <c r="E226" t="s">
        <v>25</v>
      </c>
      <c r="F226">
        <v>24</v>
      </c>
      <c r="G226">
        <v>5</v>
      </c>
      <c r="H226">
        <v>15</v>
      </c>
      <c r="I226">
        <v>0</v>
      </c>
      <c r="J226">
        <v>1</v>
      </c>
      <c r="K226">
        <v>2</v>
      </c>
      <c r="L226">
        <v>10</v>
      </c>
      <c r="M226">
        <v>3</v>
      </c>
      <c r="N226">
        <v>1</v>
      </c>
      <c r="O226">
        <v>17</v>
      </c>
      <c r="Q226">
        <v>2</v>
      </c>
      <c r="R226">
        <v>33</v>
      </c>
      <c r="S226">
        <v>2</v>
      </c>
      <c r="V226">
        <v>8</v>
      </c>
      <c r="W226">
        <v>1</v>
      </c>
    </row>
    <row r="227" spans="1:23">
      <c r="A227" t="e">
        <f ca="1">E00251439569621</f>
        <v>#NAME?</v>
      </c>
      <c r="B227" t="s">
        <v>23</v>
      </c>
      <c r="C227" t="s">
        <v>541</v>
      </c>
      <c r="D227" s="1">
        <v>18689</v>
      </c>
      <c r="E227" t="s">
        <v>25</v>
      </c>
      <c r="F227" t="s">
        <v>542</v>
      </c>
      <c r="G227">
        <v>18</v>
      </c>
      <c r="H227">
        <v>80</v>
      </c>
      <c r="I227">
        <v>0</v>
      </c>
      <c r="J227">
        <v>1</v>
      </c>
      <c r="K227">
        <v>3</v>
      </c>
      <c r="L227">
        <v>6</v>
      </c>
      <c r="M227">
        <v>2</v>
      </c>
      <c r="N227">
        <v>0</v>
      </c>
      <c r="Q227">
        <v>2</v>
      </c>
      <c r="V227">
        <v>7</v>
      </c>
      <c r="W227">
        <v>1</v>
      </c>
    </row>
    <row r="228" spans="1:23">
      <c r="A228" t="e">
        <f ca="1">E00251439638221</f>
        <v>#NAME?</v>
      </c>
      <c r="B228" t="s">
        <v>29</v>
      </c>
      <c r="C228" t="s">
        <v>543</v>
      </c>
      <c r="D228" s="1">
        <v>22011</v>
      </c>
      <c r="E228" t="s">
        <v>25</v>
      </c>
      <c r="F228" t="s">
        <v>544</v>
      </c>
      <c r="G228">
        <v>14</v>
      </c>
      <c r="H228">
        <v>135</v>
      </c>
      <c r="I228">
        <v>0</v>
      </c>
      <c r="J228">
        <v>1</v>
      </c>
      <c r="K228">
        <v>3</v>
      </c>
      <c r="L228">
        <v>6</v>
      </c>
      <c r="M228">
        <v>2</v>
      </c>
      <c r="N228">
        <v>0</v>
      </c>
      <c r="O228">
        <v>21</v>
      </c>
      <c r="Q228">
        <v>2</v>
      </c>
      <c r="R228">
        <v>15</v>
      </c>
      <c r="S228">
        <v>18</v>
      </c>
      <c r="V228">
        <v>9</v>
      </c>
      <c r="W228">
        <v>1</v>
      </c>
    </row>
    <row r="229" spans="1:23">
      <c r="A229" t="e">
        <f ca="1">E00251439638521</f>
        <v>#NAME?</v>
      </c>
      <c r="B229" t="s">
        <v>29</v>
      </c>
      <c r="C229" t="s">
        <v>545</v>
      </c>
      <c r="D229" s="1">
        <v>27073</v>
      </c>
      <c r="E229" t="s">
        <v>25</v>
      </c>
      <c r="F229" t="s">
        <v>546</v>
      </c>
      <c r="G229">
        <v>16</v>
      </c>
      <c r="H229">
        <v>20</v>
      </c>
      <c r="I229">
        <v>0</v>
      </c>
      <c r="J229">
        <v>1</v>
      </c>
      <c r="K229">
        <v>2</v>
      </c>
      <c r="L229">
        <v>5</v>
      </c>
      <c r="M229">
        <v>2</v>
      </c>
      <c r="N229">
        <v>0</v>
      </c>
      <c r="Q229">
        <v>3</v>
      </c>
      <c r="V229">
        <v>1</v>
      </c>
      <c r="W229">
        <v>0</v>
      </c>
    </row>
    <row r="230" spans="1:23">
      <c r="A230" t="e">
        <f ca="1">E00251439665521</f>
        <v>#NAME?</v>
      </c>
      <c r="B230" t="s">
        <v>23</v>
      </c>
      <c r="C230" t="s">
        <v>547</v>
      </c>
      <c r="D230" s="1">
        <v>24827</v>
      </c>
      <c r="E230" t="s">
        <v>25</v>
      </c>
      <c r="F230" t="s">
        <v>548</v>
      </c>
      <c r="G230">
        <v>20</v>
      </c>
      <c r="H230">
        <v>0</v>
      </c>
      <c r="I230">
        <v>0</v>
      </c>
      <c r="J230">
        <v>0</v>
      </c>
      <c r="K230">
        <v>1</v>
      </c>
      <c r="L230">
        <v>3</v>
      </c>
      <c r="M230">
        <v>1</v>
      </c>
      <c r="N230">
        <v>0</v>
      </c>
      <c r="O230">
        <v>20</v>
      </c>
      <c r="P230" t="s">
        <v>142</v>
      </c>
      <c r="Q230">
        <v>2</v>
      </c>
      <c r="R230">
        <v>18</v>
      </c>
      <c r="S230">
        <v>8</v>
      </c>
      <c r="T230" t="s">
        <v>549</v>
      </c>
      <c r="V230">
        <v>8</v>
      </c>
      <c r="W230">
        <v>1</v>
      </c>
    </row>
    <row r="231" spans="1:23">
      <c r="A231" t="e">
        <f ca="1">E00251439718121</f>
        <v>#NAME?</v>
      </c>
      <c r="B231" t="s">
        <v>29</v>
      </c>
      <c r="C231" t="s">
        <v>550</v>
      </c>
      <c r="D231" s="1">
        <v>20477</v>
      </c>
      <c r="E231" t="s">
        <v>25</v>
      </c>
      <c r="F231" t="s">
        <v>551</v>
      </c>
      <c r="G231">
        <v>32</v>
      </c>
      <c r="H231">
        <v>85</v>
      </c>
      <c r="I231">
        <v>0</v>
      </c>
      <c r="J231">
        <v>1</v>
      </c>
      <c r="K231">
        <v>3</v>
      </c>
      <c r="L231">
        <v>7</v>
      </c>
      <c r="M231">
        <v>2</v>
      </c>
      <c r="N231">
        <v>0</v>
      </c>
      <c r="Q231">
        <v>3</v>
      </c>
      <c r="V231">
        <v>1</v>
      </c>
      <c r="W231">
        <v>0</v>
      </c>
    </row>
    <row r="232" spans="1:23">
      <c r="A232" t="e">
        <f ca="1">E00251439730221</f>
        <v>#NAME?</v>
      </c>
      <c r="B232" t="s">
        <v>23</v>
      </c>
      <c r="C232" t="s">
        <v>552</v>
      </c>
      <c r="D232" s="1">
        <v>23275</v>
      </c>
      <c r="E232" t="s">
        <v>25</v>
      </c>
      <c r="F232" t="s">
        <v>304</v>
      </c>
      <c r="G232">
        <v>60</v>
      </c>
      <c r="H232">
        <v>25</v>
      </c>
      <c r="I232">
        <v>0</v>
      </c>
      <c r="J232">
        <v>1</v>
      </c>
      <c r="K232">
        <v>2</v>
      </c>
      <c r="L232">
        <v>8</v>
      </c>
      <c r="M232">
        <v>2</v>
      </c>
      <c r="N232">
        <v>0</v>
      </c>
      <c r="O232">
        <v>16</v>
      </c>
      <c r="P232" t="s">
        <v>53</v>
      </c>
      <c r="Q232">
        <v>1</v>
      </c>
      <c r="R232">
        <v>35</v>
      </c>
      <c r="T232" t="s">
        <v>375</v>
      </c>
      <c r="U232">
        <v>4</v>
      </c>
      <c r="V232">
        <v>6</v>
      </c>
      <c r="W232">
        <v>1</v>
      </c>
    </row>
    <row r="233" spans="1:23">
      <c r="A233" t="e">
        <f ca="1">E00251439738821</f>
        <v>#NAME?</v>
      </c>
      <c r="B233" t="s">
        <v>29</v>
      </c>
      <c r="C233" t="s">
        <v>553</v>
      </c>
      <c r="D233" s="1">
        <v>20147</v>
      </c>
      <c r="E233" t="s">
        <v>25</v>
      </c>
      <c r="F233" t="s">
        <v>554</v>
      </c>
      <c r="G233">
        <v>28</v>
      </c>
      <c r="H233">
        <v>175</v>
      </c>
      <c r="I233">
        <v>0</v>
      </c>
      <c r="J233">
        <v>1</v>
      </c>
      <c r="K233">
        <v>3</v>
      </c>
      <c r="L233">
        <v>7</v>
      </c>
      <c r="M233">
        <v>2</v>
      </c>
      <c r="N233">
        <v>0</v>
      </c>
      <c r="O233">
        <v>16</v>
      </c>
      <c r="P233">
        <v>1</v>
      </c>
      <c r="Q233">
        <v>2</v>
      </c>
      <c r="R233">
        <v>24</v>
      </c>
      <c r="S233">
        <v>19</v>
      </c>
      <c r="T233">
        <v>24</v>
      </c>
      <c r="V233">
        <v>9</v>
      </c>
      <c r="W233">
        <v>1</v>
      </c>
    </row>
    <row r="234" spans="1:23">
      <c r="A234" t="e">
        <f ca="1">E00251439746321</f>
        <v>#NAME?</v>
      </c>
      <c r="B234" t="s">
        <v>23</v>
      </c>
      <c r="C234" t="s">
        <v>555</v>
      </c>
      <c r="D234" s="1">
        <v>19185</v>
      </c>
      <c r="E234" t="s">
        <v>25</v>
      </c>
      <c r="F234" t="s">
        <v>556</v>
      </c>
      <c r="G234">
        <v>35</v>
      </c>
      <c r="H234">
        <v>0</v>
      </c>
      <c r="I234">
        <v>0</v>
      </c>
      <c r="J234">
        <v>0</v>
      </c>
      <c r="K234">
        <v>0</v>
      </c>
      <c r="L234">
        <v>7</v>
      </c>
      <c r="M234">
        <v>2</v>
      </c>
      <c r="N234">
        <v>0</v>
      </c>
      <c r="Q234">
        <v>3</v>
      </c>
      <c r="V234">
        <v>1</v>
      </c>
      <c r="W234">
        <v>0</v>
      </c>
    </row>
    <row r="235" spans="1:23">
      <c r="A235" t="e">
        <f ca="1">E00251439765421</f>
        <v>#NAME?</v>
      </c>
      <c r="B235" t="s">
        <v>23</v>
      </c>
      <c r="C235" t="s">
        <v>557</v>
      </c>
      <c r="D235" s="1">
        <v>20912</v>
      </c>
      <c r="E235" t="s">
        <v>25</v>
      </c>
      <c r="F235" t="s">
        <v>338</v>
      </c>
      <c r="G235">
        <v>27</v>
      </c>
      <c r="H235">
        <v>5</v>
      </c>
      <c r="I235">
        <v>0</v>
      </c>
      <c r="J235">
        <v>1</v>
      </c>
      <c r="K235">
        <v>2</v>
      </c>
      <c r="L235">
        <v>8</v>
      </c>
      <c r="M235">
        <v>2</v>
      </c>
      <c r="N235">
        <v>0</v>
      </c>
      <c r="O235">
        <v>14</v>
      </c>
      <c r="P235" t="s">
        <v>120</v>
      </c>
      <c r="Q235">
        <v>1</v>
      </c>
      <c r="R235">
        <v>43</v>
      </c>
      <c r="T235" t="s">
        <v>558</v>
      </c>
      <c r="U235">
        <v>0</v>
      </c>
      <c r="V235">
        <v>4</v>
      </c>
      <c r="W235">
        <v>1</v>
      </c>
    </row>
    <row r="236" spans="1:23">
      <c r="A236" t="e">
        <f ca="1">E00251439807421</f>
        <v>#NAME?</v>
      </c>
      <c r="B236" t="s">
        <v>23</v>
      </c>
      <c r="C236" t="s">
        <v>559</v>
      </c>
      <c r="D236" s="1">
        <v>21978</v>
      </c>
      <c r="E236" t="s">
        <v>25</v>
      </c>
      <c r="F236" t="s">
        <v>560</v>
      </c>
      <c r="G236">
        <v>19</v>
      </c>
      <c r="H236">
        <v>75</v>
      </c>
      <c r="I236">
        <v>0</v>
      </c>
      <c r="J236">
        <v>1</v>
      </c>
      <c r="K236">
        <v>3</v>
      </c>
      <c r="L236">
        <v>5</v>
      </c>
      <c r="M236">
        <v>2</v>
      </c>
      <c r="N236">
        <v>0</v>
      </c>
      <c r="O236">
        <v>15</v>
      </c>
      <c r="P236">
        <v>1</v>
      </c>
      <c r="Q236">
        <v>1</v>
      </c>
      <c r="R236">
        <v>39</v>
      </c>
      <c r="T236">
        <v>39</v>
      </c>
      <c r="U236">
        <v>3</v>
      </c>
      <c r="V236">
        <v>5</v>
      </c>
      <c r="W236">
        <v>1</v>
      </c>
    </row>
    <row r="237" spans="1:23">
      <c r="A237" t="e">
        <f ca="1">E00251439819121</f>
        <v>#NAME?</v>
      </c>
      <c r="B237" t="s">
        <v>23</v>
      </c>
      <c r="C237" t="s">
        <v>561</v>
      </c>
      <c r="D237" s="1">
        <v>22230</v>
      </c>
      <c r="E237" t="s">
        <v>25</v>
      </c>
      <c r="F237" t="s">
        <v>562</v>
      </c>
      <c r="G237">
        <v>18</v>
      </c>
      <c r="H237">
        <v>5</v>
      </c>
      <c r="I237">
        <v>0</v>
      </c>
      <c r="J237">
        <v>1</v>
      </c>
      <c r="K237">
        <v>2</v>
      </c>
      <c r="L237">
        <v>5</v>
      </c>
      <c r="M237">
        <v>2</v>
      </c>
      <c r="N237">
        <v>0</v>
      </c>
      <c r="O237">
        <v>17</v>
      </c>
      <c r="P237" t="s">
        <v>97</v>
      </c>
      <c r="Q237">
        <v>2</v>
      </c>
      <c r="R237">
        <v>37</v>
      </c>
      <c r="S237">
        <v>0</v>
      </c>
      <c r="T237" t="s">
        <v>352</v>
      </c>
      <c r="V237">
        <v>8</v>
      </c>
      <c r="W237">
        <v>1</v>
      </c>
    </row>
    <row r="238" spans="1:23">
      <c r="A238" t="e">
        <f ca="1">E00251439821421</f>
        <v>#NAME?</v>
      </c>
      <c r="B238" t="s">
        <v>23</v>
      </c>
      <c r="C238" t="s">
        <v>563</v>
      </c>
      <c r="D238" s="1">
        <v>25472</v>
      </c>
      <c r="E238" t="s">
        <v>25</v>
      </c>
      <c r="F238" t="s">
        <v>564</v>
      </c>
      <c r="G238">
        <v>9</v>
      </c>
      <c r="H238">
        <v>0</v>
      </c>
      <c r="I238">
        <v>0</v>
      </c>
      <c r="J238">
        <v>0</v>
      </c>
      <c r="K238">
        <v>0</v>
      </c>
      <c r="L238">
        <v>6</v>
      </c>
      <c r="M238">
        <v>2</v>
      </c>
      <c r="N238">
        <v>0</v>
      </c>
      <c r="O238">
        <v>18</v>
      </c>
      <c r="P238" t="s">
        <v>494</v>
      </c>
      <c r="Q238">
        <v>2</v>
      </c>
      <c r="R238">
        <v>17</v>
      </c>
      <c r="S238">
        <v>10</v>
      </c>
      <c r="T238" t="s">
        <v>71</v>
      </c>
      <c r="V238">
        <v>8</v>
      </c>
      <c r="W238">
        <v>1</v>
      </c>
    </row>
    <row r="239" spans="1:23">
      <c r="A239" t="e">
        <f ca="1">E00251439824521</f>
        <v>#NAME?</v>
      </c>
      <c r="B239" t="s">
        <v>23</v>
      </c>
      <c r="C239" t="s">
        <v>565</v>
      </c>
      <c r="D239" s="1">
        <v>22177</v>
      </c>
      <c r="E239" t="s">
        <v>25</v>
      </c>
      <c r="F239" t="s">
        <v>566</v>
      </c>
      <c r="G239">
        <v>27</v>
      </c>
      <c r="H239">
        <v>15</v>
      </c>
      <c r="I239">
        <v>0</v>
      </c>
      <c r="J239">
        <v>1</v>
      </c>
      <c r="K239">
        <v>2</v>
      </c>
      <c r="L239">
        <v>8</v>
      </c>
      <c r="M239">
        <v>2</v>
      </c>
      <c r="N239">
        <v>0</v>
      </c>
      <c r="O239">
        <v>19</v>
      </c>
      <c r="P239">
        <v>1</v>
      </c>
      <c r="Q239">
        <v>2</v>
      </c>
      <c r="R239">
        <v>14</v>
      </c>
      <c r="S239">
        <v>21</v>
      </c>
      <c r="T239">
        <v>14</v>
      </c>
      <c r="V239">
        <v>10</v>
      </c>
      <c r="W239">
        <v>1</v>
      </c>
    </row>
    <row r="240" spans="1:23">
      <c r="A240" t="e">
        <f ca="1">E00251439831421</f>
        <v>#NAME?</v>
      </c>
      <c r="B240" t="s">
        <v>29</v>
      </c>
      <c r="C240" t="s">
        <v>567</v>
      </c>
      <c r="D240" s="1">
        <v>27335</v>
      </c>
      <c r="E240" t="s">
        <v>25</v>
      </c>
      <c r="F240" t="s">
        <v>568</v>
      </c>
      <c r="G240">
        <v>7</v>
      </c>
      <c r="H240">
        <v>5</v>
      </c>
      <c r="I240">
        <v>0</v>
      </c>
      <c r="J240">
        <v>1</v>
      </c>
      <c r="K240">
        <v>2</v>
      </c>
      <c r="L240">
        <v>7</v>
      </c>
      <c r="M240">
        <v>2</v>
      </c>
      <c r="N240">
        <v>0</v>
      </c>
      <c r="O240">
        <v>18</v>
      </c>
      <c r="P240">
        <v>1</v>
      </c>
      <c r="Q240">
        <v>1</v>
      </c>
      <c r="R240">
        <v>22</v>
      </c>
      <c r="T240">
        <v>22</v>
      </c>
      <c r="U240">
        <v>2</v>
      </c>
      <c r="V240">
        <v>5</v>
      </c>
      <c r="W240">
        <v>1</v>
      </c>
    </row>
    <row r="241" spans="1:23">
      <c r="A241" t="e">
        <f ca="1">E00251439842621</f>
        <v>#NAME?</v>
      </c>
      <c r="B241" t="s">
        <v>23</v>
      </c>
      <c r="C241" t="s">
        <v>569</v>
      </c>
      <c r="D241" s="1">
        <v>26618</v>
      </c>
      <c r="E241" t="s">
        <v>25</v>
      </c>
      <c r="F241" t="s">
        <v>570</v>
      </c>
      <c r="G241">
        <v>33</v>
      </c>
      <c r="H241">
        <v>0</v>
      </c>
      <c r="I241">
        <v>0</v>
      </c>
      <c r="J241">
        <v>0</v>
      </c>
      <c r="K241">
        <v>0</v>
      </c>
      <c r="L241">
        <v>6</v>
      </c>
      <c r="M241">
        <v>2</v>
      </c>
      <c r="N241">
        <v>0</v>
      </c>
      <c r="O241">
        <v>18</v>
      </c>
      <c r="P241" t="s">
        <v>38</v>
      </c>
      <c r="Q241">
        <v>1</v>
      </c>
      <c r="R241">
        <v>24</v>
      </c>
      <c r="T241">
        <v>18</v>
      </c>
      <c r="U241">
        <v>3</v>
      </c>
      <c r="V241">
        <v>4</v>
      </c>
      <c r="W241">
        <v>1</v>
      </c>
    </row>
    <row r="242" spans="1:23">
      <c r="A242" t="e">
        <f ca="1">E00251439850121</f>
        <v>#NAME?</v>
      </c>
      <c r="B242" t="s">
        <v>23</v>
      </c>
      <c r="C242" t="s">
        <v>571</v>
      </c>
      <c r="D242" s="1">
        <v>26532</v>
      </c>
      <c r="E242" t="s">
        <v>25</v>
      </c>
      <c r="F242" t="s">
        <v>572</v>
      </c>
      <c r="G242">
        <v>7</v>
      </c>
      <c r="H242">
        <v>30</v>
      </c>
      <c r="I242">
        <v>0</v>
      </c>
      <c r="J242">
        <v>1</v>
      </c>
      <c r="K242">
        <v>2</v>
      </c>
      <c r="L242">
        <v>8</v>
      </c>
      <c r="M242">
        <v>2</v>
      </c>
      <c r="N242">
        <v>0</v>
      </c>
      <c r="O242">
        <v>14</v>
      </c>
      <c r="P242" t="s">
        <v>27</v>
      </c>
      <c r="Q242">
        <v>1</v>
      </c>
      <c r="R242">
        <v>28</v>
      </c>
      <c r="T242">
        <v>7</v>
      </c>
      <c r="U242">
        <v>0</v>
      </c>
      <c r="V242">
        <v>4</v>
      </c>
      <c r="W242">
        <v>1</v>
      </c>
    </row>
    <row r="243" spans="1:23">
      <c r="A243" t="e">
        <f ca="1">E00251439851521</f>
        <v>#NAME?</v>
      </c>
      <c r="B243" t="s">
        <v>23</v>
      </c>
      <c r="C243" t="s">
        <v>573</v>
      </c>
      <c r="D243" s="1">
        <v>24943</v>
      </c>
      <c r="E243" t="s">
        <v>25</v>
      </c>
      <c r="F243" t="s">
        <v>574</v>
      </c>
      <c r="G243">
        <v>14</v>
      </c>
      <c r="H243">
        <v>45</v>
      </c>
      <c r="I243">
        <v>0</v>
      </c>
      <c r="J243">
        <v>1</v>
      </c>
      <c r="K243">
        <v>3</v>
      </c>
      <c r="L243">
        <v>6</v>
      </c>
      <c r="M243">
        <v>2</v>
      </c>
      <c r="N243">
        <v>0</v>
      </c>
      <c r="O243">
        <v>18</v>
      </c>
      <c r="P243" t="s">
        <v>38</v>
      </c>
      <c r="Q243">
        <v>2</v>
      </c>
      <c r="R243">
        <v>26</v>
      </c>
      <c r="S243">
        <v>2</v>
      </c>
      <c r="T243" t="s">
        <v>54</v>
      </c>
      <c r="V243">
        <v>8</v>
      </c>
      <c r="W243">
        <v>1</v>
      </c>
    </row>
    <row r="244" spans="1:23">
      <c r="A244" t="e">
        <f ca="1">E00251439860321</f>
        <v>#NAME?</v>
      </c>
      <c r="B244" t="s">
        <v>23</v>
      </c>
      <c r="C244" t="s">
        <v>575</v>
      </c>
      <c r="D244" s="1">
        <v>22258</v>
      </c>
      <c r="E244" t="s">
        <v>25</v>
      </c>
      <c r="F244" t="s">
        <v>576</v>
      </c>
      <c r="G244">
        <v>37</v>
      </c>
      <c r="H244">
        <v>5</v>
      </c>
      <c r="I244">
        <v>0</v>
      </c>
      <c r="J244">
        <v>1</v>
      </c>
      <c r="K244">
        <v>2</v>
      </c>
      <c r="L244">
        <v>5</v>
      </c>
      <c r="M244">
        <v>2</v>
      </c>
      <c r="N244">
        <v>0</v>
      </c>
      <c r="O244">
        <v>17</v>
      </c>
      <c r="P244" t="s">
        <v>197</v>
      </c>
      <c r="Q244">
        <v>1</v>
      </c>
      <c r="R244">
        <v>37</v>
      </c>
      <c r="T244" t="s">
        <v>577</v>
      </c>
      <c r="U244">
        <v>2</v>
      </c>
      <c r="V244">
        <v>5</v>
      </c>
      <c r="W244">
        <v>1</v>
      </c>
    </row>
    <row r="245" spans="1:23">
      <c r="A245" t="e">
        <f ca="1">E00251439864121</f>
        <v>#NAME?</v>
      </c>
      <c r="B245" t="s">
        <v>29</v>
      </c>
      <c r="C245" t="s">
        <v>578</v>
      </c>
      <c r="D245" s="1">
        <v>26681</v>
      </c>
      <c r="E245" t="s">
        <v>25</v>
      </c>
      <c r="F245" t="s">
        <v>579</v>
      </c>
      <c r="G245">
        <v>9</v>
      </c>
      <c r="H245">
        <v>90</v>
      </c>
      <c r="I245">
        <v>0</v>
      </c>
      <c r="J245">
        <v>1</v>
      </c>
      <c r="K245">
        <v>3</v>
      </c>
      <c r="L245">
        <v>6</v>
      </c>
      <c r="M245">
        <v>2</v>
      </c>
      <c r="N245">
        <v>0</v>
      </c>
      <c r="O245">
        <v>14</v>
      </c>
      <c r="P245">
        <v>1</v>
      </c>
      <c r="Q245">
        <v>1</v>
      </c>
      <c r="R245">
        <v>27</v>
      </c>
      <c r="T245">
        <v>27</v>
      </c>
      <c r="U245">
        <v>4</v>
      </c>
      <c r="V245">
        <v>5</v>
      </c>
      <c r="W245">
        <v>1</v>
      </c>
    </row>
    <row r="246" spans="1:23">
      <c r="A246" t="e">
        <f ca="1">E00251439864321</f>
        <v>#NAME?</v>
      </c>
      <c r="B246" t="s">
        <v>23</v>
      </c>
      <c r="C246" t="s">
        <v>580</v>
      </c>
      <c r="D246" s="1">
        <v>26573</v>
      </c>
      <c r="E246" t="s">
        <v>25</v>
      </c>
      <c r="F246" t="s">
        <v>581</v>
      </c>
      <c r="G246">
        <v>2</v>
      </c>
      <c r="H246">
        <v>85</v>
      </c>
      <c r="I246">
        <v>0</v>
      </c>
      <c r="J246">
        <v>1</v>
      </c>
      <c r="K246">
        <v>3</v>
      </c>
      <c r="L246">
        <v>8</v>
      </c>
      <c r="M246">
        <v>2</v>
      </c>
      <c r="N246">
        <v>0</v>
      </c>
      <c r="O246">
        <v>14</v>
      </c>
      <c r="P246">
        <v>1</v>
      </c>
      <c r="Q246">
        <v>2</v>
      </c>
      <c r="R246">
        <v>28</v>
      </c>
      <c r="S246">
        <v>0</v>
      </c>
      <c r="T246">
        <v>28</v>
      </c>
      <c r="V246">
        <v>8</v>
      </c>
      <c r="W246">
        <v>1</v>
      </c>
    </row>
    <row r="247" spans="1:23">
      <c r="A247" t="e">
        <f ca="1">E00251439865021</f>
        <v>#NAME?</v>
      </c>
      <c r="B247" t="s">
        <v>23</v>
      </c>
      <c r="C247" t="s">
        <v>582</v>
      </c>
      <c r="D247" s="1">
        <v>23124</v>
      </c>
      <c r="E247" t="s">
        <v>25</v>
      </c>
      <c r="F247" t="s">
        <v>583</v>
      </c>
      <c r="G247">
        <v>20</v>
      </c>
      <c r="H247">
        <v>70</v>
      </c>
      <c r="I247">
        <v>0</v>
      </c>
      <c r="J247">
        <v>1</v>
      </c>
      <c r="K247">
        <v>3</v>
      </c>
      <c r="L247">
        <v>6</v>
      </c>
      <c r="M247">
        <v>2</v>
      </c>
      <c r="N247">
        <v>0</v>
      </c>
      <c r="Q247">
        <v>3</v>
      </c>
      <c r="V247">
        <v>1</v>
      </c>
      <c r="W247">
        <v>0</v>
      </c>
    </row>
    <row r="248" spans="1:23">
      <c r="A248" t="e">
        <f ca="1">E00251439868821</f>
        <v>#NAME?</v>
      </c>
      <c r="B248" t="s">
        <v>23</v>
      </c>
      <c r="C248" t="s">
        <v>584</v>
      </c>
      <c r="D248" s="1">
        <v>19123</v>
      </c>
      <c r="E248" t="s">
        <v>25</v>
      </c>
      <c r="F248" t="s">
        <v>585</v>
      </c>
      <c r="G248">
        <v>21</v>
      </c>
      <c r="H248">
        <v>40</v>
      </c>
      <c r="I248">
        <v>0</v>
      </c>
      <c r="J248">
        <v>1</v>
      </c>
      <c r="K248">
        <v>3</v>
      </c>
      <c r="L248">
        <v>6</v>
      </c>
      <c r="M248">
        <v>2</v>
      </c>
      <c r="N248">
        <v>0</v>
      </c>
      <c r="Q248">
        <v>3</v>
      </c>
      <c r="V248">
        <v>1</v>
      </c>
      <c r="W248">
        <v>0</v>
      </c>
    </row>
    <row r="249" spans="1:23">
      <c r="A249" t="e">
        <f ca="1">E00251439908221</f>
        <v>#NAME?</v>
      </c>
      <c r="B249" t="s">
        <v>23</v>
      </c>
      <c r="C249" t="s">
        <v>586</v>
      </c>
      <c r="D249" s="1">
        <v>20468</v>
      </c>
      <c r="E249" t="s">
        <v>25</v>
      </c>
      <c r="F249" t="s">
        <v>587</v>
      </c>
      <c r="G249">
        <v>26</v>
      </c>
      <c r="H249">
        <v>70</v>
      </c>
      <c r="I249">
        <v>0</v>
      </c>
      <c r="J249">
        <v>1</v>
      </c>
      <c r="K249">
        <v>3</v>
      </c>
      <c r="L249">
        <v>7</v>
      </c>
      <c r="M249">
        <v>2</v>
      </c>
      <c r="N249">
        <v>0</v>
      </c>
      <c r="O249">
        <v>19</v>
      </c>
      <c r="P249" t="s">
        <v>97</v>
      </c>
      <c r="Q249">
        <v>2</v>
      </c>
      <c r="R249">
        <v>13</v>
      </c>
      <c r="S249">
        <v>26</v>
      </c>
      <c r="T249" t="s">
        <v>588</v>
      </c>
      <c r="V249">
        <v>10</v>
      </c>
      <c r="W249">
        <v>1</v>
      </c>
    </row>
    <row r="250" spans="1:23">
      <c r="A250" t="e">
        <f ca="1">E00251439925821</f>
        <v>#NAME?</v>
      </c>
      <c r="B250" t="s">
        <v>23</v>
      </c>
      <c r="C250" t="s">
        <v>589</v>
      </c>
      <c r="D250" s="1">
        <v>26359</v>
      </c>
      <c r="E250" t="s">
        <v>25</v>
      </c>
      <c r="F250" t="s">
        <v>590</v>
      </c>
      <c r="G250">
        <v>16</v>
      </c>
      <c r="H250">
        <v>0</v>
      </c>
      <c r="I250">
        <v>0</v>
      </c>
      <c r="J250">
        <v>0</v>
      </c>
      <c r="K250">
        <v>1</v>
      </c>
      <c r="L250">
        <v>7</v>
      </c>
      <c r="M250">
        <v>2</v>
      </c>
      <c r="N250">
        <v>0</v>
      </c>
      <c r="O250">
        <v>17</v>
      </c>
      <c r="P250">
        <v>1</v>
      </c>
      <c r="Q250">
        <v>2</v>
      </c>
      <c r="R250">
        <v>23</v>
      </c>
      <c r="S250">
        <v>2</v>
      </c>
      <c r="T250">
        <v>23</v>
      </c>
      <c r="V250">
        <v>8</v>
      </c>
      <c r="W250">
        <v>1</v>
      </c>
    </row>
    <row r="251" spans="1:23">
      <c r="A251" t="e">
        <f ca="1">E00251439928021</f>
        <v>#NAME?</v>
      </c>
      <c r="B251" t="s">
        <v>23</v>
      </c>
      <c r="C251" t="s">
        <v>591</v>
      </c>
      <c r="D251" s="1">
        <v>25577</v>
      </c>
      <c r="E251" t="s">
        <v>25</v>
      </c>
      <c r="F251" t="s">
        <v>592</v>
      </c>
      <c r="G251">
        <v>10</v>
      </c>
      <c r="H251">
        <v>0</v>
      </c>
      <c r="I251">
        <v>0</v>
      </c>
      <c r="J251">
        <v>0</v>
      </c>
      <c r="K251">
        <v>1</v>
      </c>
      <c r="L251">
        <v>10</v>
      </c>
      <c r="M251">
        <v>3</v>
      </c>
      <c r="N251">
        <v>1</v>
      </c>
      <c r="O251">
        <v>25</v>
      </c>
      <c r="P251">
        <v>2</v>
      </c>
      <c r="Q251">
        <v>2</v>
      </c>
      <c r="R251">
        <v>5</v>
      </c>
      <c r="S251">
        <v>14</v>
      </c>
      <c r="T251">
        <v>10</v>
      </c>
      <c r="V251">
        <v>9</v>
      </c>
      <c r="W251">
        <v>1</v>
      </c>
    </row>
    <row r="252" spans="1:23">
      <c r="A252" t="e">
        <f ca="1">E00251439947821</f>
        <v>#NAME?</v>
      </c>
      <c r="B252" t="s">
        <v>23</v>
      </c>
      <c r="C252" t="s">
        <v>593</v>
      </c>
      <c r="D252" s="1">
        <v>23898</v>
      </c>
      <c r="E252" t="s">
        <v>25</v>
      </c>
      <c r="F252" t="s">
        <v>594</v>
      </c>
      <c r="G252">
        <v>18</v>
      </c>
      <c r="H252">
        <v>15</v>
      </c>
      <c r="I252">
        <v>0</v>
      </c>
      <c r="J252">
        <v>1</v>
      </c>
      <c r="K252">
        <v>2</v>
      </c>
      <c r="L252">
        <v>7</v>
      </c>
      <c r="M252">
        <v>2</v>
      </c>
      <c r="N252">
        <v>0</v>
      </c>
      <c r="O252">
        <v>15</v>
      </c>
      <c r="P252" t="s">
        <v>368</v>
      </c>
      <c r="Q252">
        <v>1</v>
      </c>
      <c r="R252">
        <v>34</v>
      </c>
      <c r="T252" t="s">
        <v>595</v>
      </c>
      <c r="U252">
        <v>2</v>
      </c>
      <c r="V252">
        <v>4</v>
      </c>
      <c r="W252">
        <v>1</v>
      </c>
    </row>
    <row r="253" spans="1:23">
      <c r="A253" t="e">
        <f ca="1">E00251439955221</f>
        <v>#NAME?</v>
      </c>
      <c r="B253" t="s">
        <v>23</v>
      </c>
      <c r="C253" t="s">
        <v>596</v>
      </c>
      <c r="D253" s="1">
        <v>23205</v>
      </c>
      <c r="E253" t="s">
        <v>25</v>
      </c>
      <c r="F253" t="s">
        <v>597</v>
      </c>
      <c r="G253">
        <v>32</v>
      </c>
      <c r="H253">
        <v>20</v>
      </c>
      <c r="I253">
        <v>0</v>
      </c>
      <c r="J253">
        <v>1</v>
      </c>
      <c r="K253">
        <v>2</v>
      </c>
      <c r="L253">
        <v>7</v>
      </c>
      <c r="M253">
        <v>2</v>
      </c>
      <c r="N253">
        <v>0</v>
      </c>
      <c r="O253">
        <v>20</v>
      </c>
      <c r="P253" t="s">
        <v>372</v>
      </c>
      <c r="Q253">
        <v>1</v>
      </c>
      <c r="R253">
        <v>31</v>
      </c>
      <c r="T253" t="s">
        <v>598</v>
      </c>
      <c r="U253">
        <v>2</v>
      </c>
      <c r="V253">
        <v>5</v>
      </c>
      <c r="W253">
        <v>1</v>
      </c>
    </row>
    <row r="254" spans="1:23">
      <c r="A254" t="e">
        <f ca="1">E00251439956621</f>
        <v>#NAME?</v>
      </c>
      <c r="B254" t="s">
        <v>29</v>
      </c>
      <c r="C254" t="s">
        <v>599</v>
      </c>
      <c r="D254" s="1">
        <v>26769</v>
      </c>
      <c r="E254" t="s">
        <v>25</v>
      </c>
      <c r="F254" t="s">
        <v>600</v>
      </c>
      <c r="G254">
        <v>16</v>
      </c>
      <c r="H254">
        <v>105</v>
      </c>
      <c r="I254">
        <v>0</v>
      </c>
      <c r="J254">
        <v>1</v>
      </c>
      <c r="K254">
        <v>3</v>
      </c>
      <c r="L254">
        <v>7</v>
      </c>
      <c r="M254">
        <v>2</v>
      </c>
      <c r="N254">
        <v>0</v>
      </c>
      <c r="Q254">
        <v>3</v>
      </c>
      <c r="V254">
        <v>1</v>
      </c>
      <c r="W254">
        <v>0</v>
      </c>
    </row>
    <row r="255" spans="1:23">
      <c r="A255" t="e">
        <f ca="1">E00251510038521</f>
        <v>#NAME?</v>
      </c>
      <c r="B255" t="s">
        <v>23</v>
      </c>
      <c r="C255" t="s">
        <v>601</v>
      </c>
      <c r="D255" s="1">
        <v>26513</v>
      </c>
      <c r="E255" t="s">
        <v>25</v>
      </c>
      <c r="F255" t="s">
        <v>602</v>
      </c>
      <c r="G255">
        <v>20</v>
      </c>
      <c r="H255">
        <v>20</v>
      </c>
      <c r="I255">
        <v>0</v>
      </c>
      <c r="J255">
        <v>1</v>
      </c>
      <c r="K255">
        <v>2</v>
      </c>
      <c r="L255">
        <v>9</v>
      </c>
      <c r="M255">
        <v>3</v>
      </c>
      <c r="N255">
        <v>1</v>
      </c>
      <c r="Q255">
        <v>3</v>
      </c>
      <c r="V255">
        <v>1</v>
      </c>
      <c r="W255">
        <v>0</v>
      </c>
    </row>
    <row r="256" spans="1:23">
      <c r="A256" t="e">
        <f ca="1">E00251510128221</f>
        <v>#NAME?</v>
      </c>
      <c r="B256" t="s">
        <v>29</v>
      </c>
      <c r="C256" t="s">
        <v>603</v>
      </c>
      <c r="D256" s="1">
        <v>22590</v>
      </c>
      <c r="E256" t="s">
        <v>25</v>
      </c>
      <c r="F256" t="s">
        <v>604</v>
      </c>
      <c r="G256">
        <v>25</v>
      </c>
      <c r="H256">
        <v>50</v>
      </c>
      <c r="I256">
        <v>0</v>
      </c>
      <c r="J256">
        <v>1</v>
      </c>
      <c r="K256">
        <v>3</v>
      </c>
      <c r="L256">
        <v>5</v>
      </c>
      <c r="M256">
        <v>2</v>
      </c>
      <c r="N256">
        <v>0</v>
      </c>
      <c r="O256">
        <v>14</v>
      </c>
      <c r="P256">
        <v>1</v>
      </c>
      <c r="Q256">
        <v>2</v>
      </c>
      <c r="R256">
        <v>23</v>
      </c>
      <c r="S256">
        <v>16</v>
      </c>
      <c r="T256">
        <v>23</v>
      </c>
      <c r="V256">
        <v>9</v>
      </c>
      <c r="W256">
        <v>1</v>
      </c>
    </row>
    <row r="257" spans="1:23">
      <c r="A257" t="e">
        <f ca="1">E00251510189121</f>
        <v>#NAME?</v>
      </c>
      <c r="B257" t="s">
        <v>23</v>
      </c>
      <c r="C257" t="s">
        <v>605</v>
      </c>
      <c r="D257" s="1">
        <v>23174</v>
      </c>
      <c r="E257" t="s">
        <v>25</v>
      </c>
      <c r="F257" t="s">
        <v>382</v>
      </c>
      <c r="G257">
        <v>18</v>
      </c>
      <c r="H257">
        <v>0</v>
      </c>
      <c r="I257">
        <v>0</v>
      </c>
      <c r="J257">
        <v>0</v>
      </c>
      <c r="K257">
        <v>1</v>
      </c>
      <c r="L257">
        <v>7</v>
      </c>
      <c r="M257">
        <v>2</v>
      </c>
      <c r="N257">
        <v>0</v>
      </c>
      <c r="O257">
        <v>16</v>
      </c>
      <c r="P257">
        <v>1</v>
      </c>
      <c r="Q257">
        <v>1</v>
      </c>
      <c r="R257">
        <v>35</v>
      </c>
      <c r="T257">
        <v>35</v>
      </c>
      <c r="U257">
        <v>3</v>
      </c>
      <c r="V257">
        <v>5</v>
      </c>
      <c r="W257">
        <v>1</v>
      </c>
    </row>
    <row r="258" spans="1:23">
      <c r="A258" t="e">
        <f ca="1">E00251510212721</f>
        <v>#NAME?</v>
      </c>
      <c r="B258" t="s">
        <v>23</v>
      </c>
      <c r="C258" t="s">
        <v>606</v>
      </c>
      <c r="D258" s="1">
        <v>27027</v>
      </c>
      <c r="E258" t="s">
        <v>25</v>
      </c>
      <c r="F258" t="s">
        <v>607</v>
      </c>
      <c r="G258">
        <v>7</v>
      </c>
      <c r="H258">
        <v>5</v>
      </c>
      <c r="I258">
        <v>0</v>
      </c>
      <c r="J258">
        <v>1</v>
      </c>
      <c r="K258">
        <v>2</v>
      </c>
      <c r="L258">
        <v>9</v>
      </c>
      <c r="M258">
        <v>3</v>
      </c>
      <c r="N258">
        <v>1</v>
      </c>
      <c r="O258">
        <v>14</v>
      </c>
      <c r="Q258">
        <v>1</v>
      </c>
      <c r="R258">
        <v>27</v>
      </c>
      <c r="V258">
        <v>3</v>
      </c>
      <c r="W258">
        <v>1</v>
      </c>
    </row>
    <row r="259" spans="1:23">
      <c r="A259" t="e">
        <f ca="1">E00251510213921</f>
        <v>#NAME?</v>
      </c>
      <c r="B259" t="s">
        <v>23</v>
      </c>
      <c r="C259" t="s">
        <v>608</v>
      </c>
      <c r="D259" s="1">
        <v>21838</v>
      </c>
      <c r="E259" t="s">
        <v>25</v>
      </c>
      <c r="F259" t="s">
        <v>609</v>
      </c>
      <c r="G259">
        <v>23</v>
      </c>
      <c r="H259">
        <v>0</v>
      </c>
      <c r="I259">
        <v>0</v>
      </c>
      <c r="J259">
        <v>0</v>
      </c>
      <c r="K259">
        <v>0</v>
      </c>
      <c r="L259">
        <v>6</v>
      </c>
      <c r="M259">
        <v>2</v>
      </c>
      <c r="N259">
        <v>0</v>
      </c>
      <c r="Q259">
        <v>3</v>
      </c>
      <c r="V259">
        <v>1</v>
      </c>
      <c r="W259">
        <v>0</v>
      </c>
    </row>
    <row r="260" spans="1:23">
      <c r="A260" t="e">
        <f ca="1">E00251510244021</f>
        <v>#NAME?</v>
      </c>
      <c r="B260" t="s">
        <v>23</v>
      </c>
      <c r="C260" t="s">
        <v>610</v>
      </c>
      <c r="D260" s="1">
        <v>21231</v>
      </c>
      <c r="E260" t="s">
        <v>25</v>
      </c>
      <c r="F260" t="s">
        <v>611</v>
      </c>
      <c r="G260">
        <v>25</v>
      </c>
      <c r="H260">
        <v>0</v>
      </c>
      <c r="I260">
        <v>0</v>
      </c>
      <c r="J260">
        <v>0</v>
      </c>
      <c r="K260">
        <v>0</v>
      </c>
      <c r="L260">
        <v>9</v>
      </c>
      <c r="M260">
        <v>3</v>
      </c>
      <c r="N260">
        <v>1</v>
      </c>
      <c r="Q260">
        <v>3</v>
      </c>
      <c r="V260">
        <v>1</v>
      </c>
      <c r="W260">
        <v>0</v>
      </c>
    </row>
    <row r="261" spans="1:23">
      <c r="A261" t="e">
        <f ca="1">E00251510248921</f>
        <v>#NAME?</v>
      </c>
      <c r="B261" t="s">
        <v>23</v>
      </c>
      <c r="C261" t="s">
        <v>612</v>
      </c>
      <c r="D261" s="1">
        <v>26854</v>
      </c>
      <c r="E261" t="s">
        <v>25</v>
      </c>
      <c r="F261" t="s">
        <v>613</v>
      </c>
      <c r="G261">
        <v>16</v>
      </c>
      <c r="H261">
        <v>30</v>
      </c>
      <c r="I261">
        <v>0</v>
      </c>
      <c r="J261">
        <v>1</v>
      </c>
      <c r="K261">
        <v>2</v>
      </c>
      <c r="L261">
        <v>8</v>
      </c>
      <c r="M261">
        <v>2</v>
      </c>
      <c r="N261">
        <v>0</v>
      </c>
      <c r="O261">
        <v>18</v>
      </c>
      <c r="Q261">
        <v>2</v>
      </c>
      <c r="R261">
        <v>23</v>
      </c>
      <c r="S261">
        <v>0</v>
      </c>
      <c r="V261">
        <v>8</v>
      </c>
      <c r="W261">
        <v>1</v>
      </c>
    </row>
    <row r="262" spans="1:23">
      <c r="A262" t="e">
        <f ca="1">E00251510449421</f>
        <v>#NAME?</v>
      </c>
      <c r="B262" t="s">
        <v>29</v>
      </c>
      <c r="C262" t="s">
        <v>614</v>
      </c>
      <c r="D262" s="1">
        <v>25212</v>
      </c>
      <c r="E262" t="s">
        <v>25</v>
      </c>
      <c r="F262" t="s">
        <v>615</v>
      </c>
      <c r="G262">
        <v>14</v>
      </c>
      <c r="H262">
        <v>0</v>
      </c>
      <c r="I262">
        <v>0</v>
      </c>
      <c r="J262">
        <v>0</v>
      </c>
      <c r="K262">
        <v>1</v>
      </c>
      <c r="L262">
        <v>10</v>
      </c>
      <c r="M262">
        <v>3</v>
      </c>
      <c r="N262">
        <v>1</v>
      </c>
      <c r="O262">
        <v>16</v>
      </c>
      <c r="P262" t="s">
        <v>368</v>
      </c>
      <c r="Q262">
        <v>2</v>
      </c>
      <c r="R262">
        <v>18</v>
      </c>
      <c r="S262">
        <v>12</v>
      </c>
      <c r="T262" t="s">
        <v>226</v>
      </c>
      <c r="V262">
        <v>9</v>
      </c>
      <c r="W262">
        <v>1</v>
      </c>
    </row>
    <row r="263" spans="1:23">
      <c r="A263" t="e">
        <f ca="1">E00251510503721</f>
        <v>#NAME?</v>
      </c>
      <c r="B263" t="s">
        <v>29</v>
      </c>
      <c r="C263" t="s">
        <v>616</v>
      </c>
      <c r="D263" s="1">
        <v>27156</v>
      </c>
      <c r="E263" t="s">
        <v>25</v>
      </c>
      <c r="F263" t="s">
        <v>617</v>
      </c>
      <c r="G263">
        <v>16</v>
      </c>
      <c r="H263">
        <v>55</v>
      </c>
      <c r="I263">
        <v>0</v>
      </c>
      <c r="J263">
        <v>1</v>
      </c>
      <c r="K263">
        <v>3</v>
      </c>
      <c r="L263">
        <v>7</v>
      </c>
      <c r="M263">
        <v>2</v>
      </c>
      <c r="N263">
        <v>0</v>
      </c>
      <c r="Q263">
        <v>2</v>
      </c>
      <c r="V263">
        <v>7</v>
      </c>
      <c r="W263">
        <v>1</v>
      </c>
    </row>
    <row r="264" spans="1:23">
      <c r="A264" t="e">
        <f ca="1">E00251510544921</f>
        <v>#NAME?</v>
      </c>
      <c r="B264" t="s">
        <v>23</v>
      </c>
      <c r="C264" t="s">
        <v>618</v>
      </c>
      <c r="D264" s="1">
        <v>24163</v>
      </c>
      <c r="E264" t="s">
        <v>25</v>
      </c>
      <c r="F264" t="s">
        <v>619</v>
      </c>
      <c r="G264">
        <v>18</v>
      </c>
      <c r="H264">
        <v>10</v>
      </c>
      <c r="I264">
        <v>0</v>
      </c>
      <c r="J264">
        <v>1</v>
      </c>
      <c r="K264">
        <v>2</v>
      </c>
      <c r="L264">
        <v>6</v>
      </c>
      <c r="M264">
        <v>2</v>
      </c>
      <c r="N264">
        <v>0</v>
      </c>
      <c r="O264">
        <v>17</v>
      </c>
      <c r="Q264">
        <v>1</v>
      </c>
      <c r="R264">
        <v>32</v>
      </c>
      <c r="V264">
        <v>3</v>
      </c>
      <c r="W264">
        <v>1</v>
      </c>
    </row>
    <row r="265" spans="1:23">
      <c r="A265" t="e">
        <f ca="1">E00251510545921</f>
        <v>#NAME?</v>
      </c>
      <c r="B265" t="s">
        <v>23</v>
      </c>
      <c r="C265" t="s">
        <v>620</v>
      </c>
      <c r="D265" s="1">
        <v>21731</v>
      </c>
      <c r="E265" t="s">
        <v>25</v>
      </c>
      <c r="F265" t="s">
        <v>621</v>
      </c>
      <c r="G265">
        <v>7</v>
      </c>
      <c r="H265">
        <v>0</v>
      </c>
      <c r="I265">
        <v>0</v>
      </c>
      <c r="J265">
        <v>0</v>
      </c>
      <c r="K265">
        <v>0</v>
      </c>
      <c r="L265">
        <v>8</v>
      </c>
      <c r="M265">
        <v>2</v>
      </c>
      <c r="N265">
        <v>0</v>
      </c>
      <c r="O265">
        <v>11</v>
      </c>
      <c r="P265" t="s">
        <v>38</v>
      </c>
      <c r="Q265">
        <v>2</v>
      </c>
      <c r="R265">
        <v>39</v>
      </c>
      <c r="S265">
        <v>5</v>
      </c>
      <c r="T265" t="s">
        <v>622</v>
      </c>
      <c r="V265">
        <v>8</v>
      </c>
      <c r="W265">
        <v>1</v>
      </c>
    </row>
    <row r="266" spans="1:23">
      <c r="A266" t="e">
        <f ca="1">E00251510614621</f>
        <v>#NAME?</v>
      </c>
      <c r="B266" t="s">
        <v>29</v>
      </c>
      <c r="C266" t="s">
        <v>623</v>
      </c>
      <c r="D266" s="1">
        <v>22630</v>
      </c>
      <c r="E266" t="s">
        <v>25</v>
      </c>
      <c r="F266">
        <v>90</v>
      </c>
      <c r="G266">
        <v>18</v>
      </c>
      <c r="H266">
        <v>50</v>
      </c>
      <c r="I266">
        <v>0</v>
      </c>
      <c r="J266">
        <v>1</v>
      </c>
      <c r="K266">
        <v>3</v>
      </c>
      <c r="L266">
        <v>11</v>
      </c>
      <c r="M266">
        <v>3</v>
      </c>
      <c r="N266">
        <v>1</v>
      </c>
      <c r="Q266">
        <v>3</v>
      </c>
      <c r="V266">
        <v>1</v>
      </c>
      <c r="W266">
        <v>0</v>
      </c>
    </row>
    <row r="267" spans="1:23">
      <c r="A267" t="e">
        <f ca="1">E00251510648821</f>
        <v>#NAME?</v>
      </c>
      <c r="B267" t="s">
        <v>23</v>
      </c>
      <c r="C267" t="s">
        <v>624</v>
      </c>
      <c r="D267" s="1">
        <v>25389</v>
      </c>
      <c r="E267" t="s">
        <v>25</v>
      </c>
      <c r="F267" t="s">
        <v>625</v>
      </c>
      <c r="G267">
        <v>10</v>
      </c>
      <c r="L267">
        <v>9</v>
      </c>
      <c r="M267">
        <v>3</v>
      </c>
      <c r="N267">
        <v>1</v>
      </c>
      <c r="Q267">
        <v>3</v>
      </c>
      <c r="V267">
        <v>1</v>
      </c>
      <c r="W267">
        <v>0</v>
      </c>
    </row>
    <row r="268" spans="1:23">
      <c r="A268" t="e">
        <f ca="1">E00251510660421</f>
        <v>#NAME?</v>
      </c>
      <c r="B268" t="s">
        <v>23</v>
      </c>
      <c r="C268" t="s">
        <v>626</v>
      </c>
      <c r="D268" s="1">
        <v>26615</v>
      </c>
      <c r="E268" t="s">
        <v>25</v>
      </c>
      <c r="F268" t="s">
        <v>627</v>
      </c>
      <c r="G268">
        <v>25</v>
      </c>
      <c r="H268">
        <v>10</v>
      </c>
      <c r="I268">
        <v>0</v>
      </c>
      <c r="J268">
        <v>1</v>
      </c>
      <c r="K268">
        <v>2</v>
      </c>
      <c r="L268">
        <v>7</v>
      </c>
      <c r="M268">
        <v>2</v>
      </c>
      <c r="N268">
        <v>0</v>
      </c>
      <c r="O268">
        <v>14</v>
      </c>
      <c r="P268">
        <v>1</v>
      </c>
      <c r="Q268">
        <v>1</v>
      </c>
      <c r="R268">
        <v>28</v>
      </c>
      <c r="T268">
        <v>28</v>
      </c>
      <c r="U268">
        <v>2</v>
      </c>
      <c r="V268">
        <v>5</v>
      </c>
      <c r="W268">
        <v>1</v>
      </c>
    </row>
    <row r="269" spans="1:23">
      <c r="A269" t="e">
        <f ca="1">E00251510664921</f>
        <v>#NAME?</v>
      </c>
      <c r="B269" t="s">
        <v>23</v>
      </c>
      <c r="C269" t="s">
        <v>628</v>
      </c>
      <c r="D269" s="1">
        <v>25276</v>
      </c>
      <c r="E269" t="s">
        <v>25</v>
      </c>
      <c r="F269" t="s">
        <v>629</v>
      </c>
      <c r="G269">
        <v>28</v>
      </c>
      <c r="H269">
        <v>15</v>
      </c>
      <c r="I269">
        <v>0</v>
      </c>
      <c r="J269">
        <v>1</v>
      </c>
      <c r="K269">
        <v>2</v>
      </c>
      <c r="L269">
        <v>5</v>
      </c>
      <c r="M269">
        <v>2</v>
      </c>
      <c r="N269">
        <v>0</v>
      </c>
      <c r="O269">
        <v>17</v>
      </c>
      <c r="P269" t="s">
        <v>630</v>
      </c>
      <c r="Q269">
        <v>2</v>
      </c>
      <c r="R269">
        <v>13</v>
      </c>
      <c r="S269">
        <v>16</v>
      </c>
      <c r="T269" t="s">
        <v>631</v>
      </c>
      <c r="V269">
        <v>9</v>
      </c>
      <c r="W269">
        <v>1</v>
      </c>
    </row>
    <row r="270" spans="1:23">
      <c r="A270" t="e">
        <f ca="1">E00251510693521</f>
        <v>#NAME?</v>
      </c>
      <c r="B270" t="s">
        <v>29</v>
      </c>
      <c r="C270" t="s">
        <v>632</v>
      </c>
      <c r="D270" s="1">
        <v>23949</v>
      </c>
      <c r="E270" t="s">
        <v>25</v>
      </c>
      <c r="F270" t="s">
        <v>633</v>
      </c>
      <c r="G270">
        <v>27</v>
      </c>
      <c r="H270">
        <v>85</v>
      </c>
      <c r="I270">
        <v>0</v>
      </c>
      <c r="J270">
        <v>1</v>
      </c>
      <c r="K270">
        <v>3</v>
      </c>
      <c r="L270">
        <v>8</v>
      </c>
      <c r="M270">
        <v>2</v>
      </c>
      <c r="N270">
        <v>0</v>
      </c>
      <c r="O270">
        <v>18</v>
      </c>
      <c r="P270" t="s">
        <v>634</v>
      </c>
      <c r="Q270">
        <v>1</v>
      </c>
      <c r="R270">
        <v>31</v>
      </c>
      <c r="T270" t="s">
        <v>635</v>
      </c>
      <c r="U270">
        <v>0</v>
      </c>
      <c r="V270">
        <v>4</v>
      </c>
      <c r="W270">
        <v>1</v>
      </c>
    </row>
    <row r="271" spans="1:23">
      <c r="A271" t="e">
        <f ca="1">E00251510695321</f>
        <v>#NAME?</v>
      </c>
      <c r="B271" t="s">
        <v>23</v>
      </c>
      <c r="C271" t="s">
        <v>636</v>
      </c>
      <c r="D271" s="1">
        <v>23095</v>
      </c>
      <c r="E271" t="s">
        <v>25</v>
      </c>
      <c r="F271" t="s">
        <v>637</v>
      </c>
      <c r="G271">
        <v>20</v>
      </c>
      <c r="H271">
        <v>50</v>
      </c>
      <c r="I271">
        <v>0</v>
      </c>
      <c r="J271">
        <v>1</v>
      </c>
      <c r="K271">
        <v>3</v>
      </c>
      <c r="L271">
        <v>8</v>
      </c>
      <c r="M271">
        <v>2</v>
      </c>
      <c r="N271">
        <v>0</v>
      </c>
      <c r="O271">
        <v>22</v>
      </c>
      <c r="P271">
        <v>1</v>
      </c>
      <c r="Q271">
        <v>1</v>
      </c>
      <c r="R271">
        <v>30</v>
      </c>
      <c r="T271">
        <v>30</v>
      </c>
      <c r="U271">
        <v>3</v>
      </c>
      <c r="V271">
        <v>5</v>
      </c>
      <c r="W271">
        <v>1</v>
      </c>
    </row>
    <row r="272" spans="1:23">
      <c r="A272" t="e">
        <f ca="1">E00251510702121</f>
        <v>#NAME?</v>
      </c>
      <c r="B272" t="s">
        <v>29</v>
      </c>
      <c r="C272" t="s">
        <v>638</v>
      </c>
      <c r="D272" s="1">
        <v>25156</v>
      </c>
      <c r="E272" t="s">
        <v>25</v>
      </c>
      <c r="F272" t="s">
        <v>639</v>
      </c>
      <c r="G272">
        <v>21</v>
      </c>
      <c r="H272">
        <v>35</v>
      </c>
      <c r="I272">
        <v>0</v>
      </c>
      <c r="J272">
        <v>1</v>
      </c>
      <c r="K272">
        <v>2</v>
      </c>
      <c r="L272">
        <v>8</v>
      </c>
      <c r="M272">
        <v>2</v>
      </c>
      <c r="N272">
        <v>0</v>
      </c>
      <c r="Q272">
        <v>3</v>
      </c>
      <c r="V272">
        <v>1</v>
      </c>
      <c r="W272">
        <v>0</v>
      </c>
    </row>
    <row r="273" spans="1:23">
      <c r="A273" t="e">
        <f ca="1">E00251510731621</f>
        <v>#NAME?</v>
      </c>
      <c r="B273" t="s">
        <v>29</v>
      </c>
      <c r="C273" t="s">
        <v>640</v>
      </c>
      <c r="D273" s="1">
        <v>26174</v>
      </c>
      <c r="E273" t="s">
        <v>25</v>
      </c>
      <c r="F273" t="s">
        <v>641</v>
      </c>
      <c r="G273">
        <v>18</v>
      </c>
      <c r="H273">
        <v>15</v>
      </c>
      <c r="I273">
        <v>0</v>
      </c>
      <c r="J273">
        <v>1</v>
      </c>
      <c r="K273">
        <v>2</v>
      </c>
      <c r="L273">
        <v>10</v>
      </c>
      <c r="M273">
        <v>3</v>
      </c>
      <c r="N273">
        <v>1</v>
      </c>
      <c r="Q273">
        <v>3</v>
      </c>
      <c r="V273">
        <v>1</v>
      </c>
      <c r="W273">
        <v>0</v>
      </c>
    </row>
    <row r="274" spans="1:23">
      <c r="A274" t="e">
        <f ca="1">E00251510737521</f>
        <v>#NAME?</v>
      </c>
      <c r="B274" t="s">
        <v>29</v>
      </c>
      <c r="C274" t="s">
        <v>642</v>
      </c>
      <c r="D274" s="1">
        <v>18160</v>
      </c>
      <c r="E274" t="s">
        <v>643</v>
      </c>
      <c r="F274" t="s">
        <v>644</v>
      </c>
      <c r="G274">
        <v>34</v>
      </c>
      <c r="H274">
        <v>70</v>
      </c>
      <c r="I274">
        <v>0</v>
      </c>
      <c r="J274">
        <v>1</v>
      </c>
      <c r="K274">
        <v>3</v>
      </c>
      <c r="L274">
        <v>5</v>
      </c>
      <c r="M274">
        <v>2</v>
      </c>
      <c r="N274">
        <v>0</v>
      </c>
      <c r="O274">
        <v>25</v>
      </c>
      <c r="P274">
        <v>1</v>
      </c>
      <c r="Q274">
        <v>2</v>
      </c>
      <c r="R274">
        <v>23</v>
      </c>
      <c r="S274">
        <v>17</v>
      </c>
      <c r="T274">
        <v>23</v>
      </c>
      <c r="V274">
        <v>9</v>
      </c>
      <c r="W274">
        <v>1</v>
      </c>
    </row>
    <row r="275" spans="1:23">
      <c r="A275" t="e">
        <f ca="1">E00251510740021</f>
        <v>#NAME?</v>
      </c>
      <c r="B275" t="s">
        <v>29</v>
      </c>
      <c r="C275" t="s">
        <v>645</v>
      </c>
      <c r="D275" s="1">
        <v>23803</v>
      </c>
      <c r="E275" t="s">
        <v>25</v>
      </c>
      <c r="F275" t="s">
        <v>646</v>
      </c>
      <c r="G275">
        <v>20</v>
      </c>
      <c r="H275">
        <v>45</v>
      </c>
      <c r="I275">
        <v>0</v>
      </c>
      <c r="J275">
        <v>1</v>
      </c>
      <c r="K275">
        <v>3</v>
      </c>
      <c r="L275">
        <v>2</v>
      </c>
      <c r="M275">
        <v>1</v>
      </c>
      <c r="N275">
        <v>0</v>
      </c>
      <c r="O275">
        <v>20</v>
      </c>
      <c r="Q275">
        <v>2</v>
      </c>
      <c r="R275">
        <v>4</v>
      </c>
      <c r="S275">
        <v>26</v>
      </c>
      <c r="V275">
        <v>10</v>
      </c>
      <c r="W275">
        <v>1</v>
      </c>
    </row>
    <row r="276" spans="1:23">
      <c r="A276" t="e">
        <f ca="1">E00251510746621</f>
        <v>#NAME?</v>
      </c>
      <c r="B276" t="s">
        <v>29</v>
      </c>
      <c r="C276" t="s">
        <v>647</v>
      </c>
      <c r="D276" s="1">
        <v>26332</v>
      </c>
      <c r="E276" t="s">
        <v>25</v>
      </c>
      <c r="F276" t="s">
        <v>648</v>
      </c>
      <c r="G276">
        <v>28</v>
      </c>
      <c r="H276">
        <v>60</v>
      </c>
      <c r="I276">
        <v>0</v>
      </c>
      <c r="J276">
        <v>1</v>
      </c>
      <c r="K276">
        <v>3</v>
      </c>
      <c r="L276">
        <v>8</v>
      </c>
      <c r="M276">
        <v>2</v>
      </c>
      <c r="N276">
        <v>0</v>
      </c>
      <c r="O276">
        <v>20</v>
      </c>
      <c r="P276" t="s">
        <v>273</v>
      </c>
      <c r="Q276">
        <v>2</v>
      </c>
      <c r="R276">
        <v>1</v>
      </c>
      <c r="S276">
        <v>22</v>
      </c>
      <c r="T276" t="s">
        <v>273</v>
      </c>
      <c r="V276">
        <v>10</v>
      </c>
      <c r="W276">
        <v>1</v>
      </c>
    </row>
    <row r="277" spans="1:23">
      <c r="A277" t="e">
        <f ca="1">E00251510761421</f>
        <v>#NAME?</v>
      </c>
      <c r="B277" t="s">
        <v>29</v>
      </c>
      <c r="C277" t="s">
        <v>649</v>
      </c>
      <c r="D277" s="1">
        <v>24879</v>
      </c>
      <c r="E277" t="s">
        <v>25</v>
      </c>
      <c r="F277" t="s">
        <v>650</v>
      </c>
      <c r="G277">
        <v>7</v>
      </c>
      <c r="H277">
        <v>55</v>
      </c>
      <c r="I277">
        <v>0</v>
      </c>
      <c r="J277">
        <v>1</v>
      </c>
      <c r="K277">
        <v>3</v>
      </c>
      <c r="L277">
        <v>9</v>
      </c>
      <c r="M277">
        <v>3</v>
      </c>
      <c r="N277">
        <v>1</v>
      </c>
      <c r="O277">
        <v>13</v>
      </c>
      <c r="P277" t="s">
        <v>217</v>
      </c>
      <c r="Q277">
        <v>1</v>
      </c>
      <c r="R277">
        <v>33</v>
      </c>
      <c r="T277" t="s">
        <v>651</v>
      </c>
      <c r="U277">
        <v>4</v>
      </c>
      <c r="V277">
        <v>5</v>
      </c>
      <c r="W277">
        <v>1</v>
      </c>
    </row>
    <row r="278" spans="1:23">
      <c r="A278" t="e">
        <f ca="1">E00251510764721</f>
        <v>#NAME?</v>
      </c>
      <c r="B278" t="s">
        <v>29</v>
      </c>
      <c r="C278" t="s">
        <v>652</v>
      </c>
      <c r="D278" s="1">
        <v>24639</v>
      </c>
      <c r="E278" t="s">
        <v>25</v>
      </c>
      <c r="F278" t="s">
        <v>653</v>
      </c>
      <c r="G278">
        <v>11</v>
      </c>
      <c r="H278">
        <v>80</v>
      </c>
      <c r="I278">
        <v>0</v>
      </c>
      <c r="J278">
        <v>1</v>
      </c>
      <c r="K278">
        <v>3</v>
      </c>
      <c r="L278">
        <v>6</v>
      </c>
      <c r="M278">
        <v>2</v>
      </c>
      <c r="N278">
        <v>0</v>
      </c>
      <c r="Q278">
        <v>3</v>
      </c>
      <c r="V278">
        <v>1</v>
      </c>
      <c r="W278">
        <v>0</v>
      </c>
    </row>
    <row r="279" spans="1:23">
      <c r="A279" t="e">
        <f ca="1">E00251510806521</f>
        <v>#NAME?</v>
      </c>
      <c r="B279" t="s">
        <v>29</v>
      </c>
      <c r="C279" t="s">
        <v>654</v>
      </c>
      <c r="D279" s="1">
        <v>25234</v>
      </c>
      <c r="E279" t="s">
        <v>25</v>
      </c>
      <c r="F279" t="s">
        <v>655</v>
      </c>
      <c r="G279">
        <v>4</v>
      </c>
      <c r="H279">
        <v>10</v>
      </c>
      <c r="I279">
        <v>0</v>
      </c>
      <c r="J279">
        <v>1</v>
      </c>
      <c r="K279">
        <v>2</v>
      </c>
      <c r="L279">
        <v>5</v>
      </c>
      <c r="M279">
        <v>2</v>
      </c>
      <c r="N279">
        <v>0</v>
      </c>
      <c r="O279">
        <v>14</v>
      </c>
      <c r="P279" t="s">
        <v>407</v>
      </c>
      <c r="Q279">
        <v>1</v>
      </c>
      <c r="R279">
        <v>32</v>
      </c>
      <c r="T279">
        <v>40</v>
      </c>
      <c r="U279">
        <v>3</v>
      </c>
      <c r="V279">
        <v>5</v>
      </c>
      <c r="W279">
        <v>1</v>
      </c>
    </row>
    <row r="280" spans="1:23">
      <c r="A280" t="e">
        <f ca="1">E00251510813021</f>
        <v>#NAME?</v>
      </c>
      <c r="B280" t="s">
        <v>29</v>
      </c>
      <c r="C280" t="s">
        <v>656</v>
      </c>
      <c r="D280" s="1">
        <v>25153</v>
      </c>
      <c r="E280" t="s">
        <v>25</v>
      </c>
      <c r="F280" t="s">
        <v>657</v>
      </c>
      <c r="G280">
        <v>18</v>
      </c>
      <c r="H280">
        <v>0</v>
      </c>
      <c r="I280">
        <v>0</v>
      </c>
      <c r="J280">
        <v>0</v>
      </c>
      <c r="K280">
        <v>0</v>
      </c>
      <c r="L280">
        <v>7</v>
      </c>
      <c r="M280">
        <v>2</v>
      </c>
      <c r="N280">
        <v>0</v>
      </c>
      <c r="Q280">
        <v>3</v>
      </c>
      <c r="V280">
        <v>1</v>
      </c>
      <c r="W280">
        <v>0</v>
      </c>
    </row>
    <row r="281" spans="1:23">
      <c r="A281" t="e">
        <f ca="1">E00251510819821</f>
        <v>#NAME?</v>
      </c>
      <c r="B281" t="s">
        <v>23</v>
      </c>
      <c r="C281" t="s">
        <v>658</v>
      </c>
      <c r="D281" s="1">
        <v>23541</v>
      </c>
      <c r="E281" t="s">
        <v>25</v>
      </c>
      <c r="F281" t="s">
        <v>659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9</v>
      </c>
      <c r="M281">
        <v>3</v>
      </c>
      <c r="N281">
        <v>1</v>
      </c>
      <c r="O281">
        <v>17</v>
      </c>
      <c r="P281" t="s">
        <v>71</v>
      </c>
      <c r="Q281">
        <v>1</v>
      </c>
      <c r="R281">
        <v>33</v>
      </c>
      <c r="T281" t="s">
        <v>208</v>
      </c>
      <c r="U281">
        <v>1</v>
      </c>
      <c r="V281">
        <v>5</v>
      </c>
      <c r="W281">
        <v>1</v>
      </c>
    </row>
    <row r="282" spans="1:23">
      <c r="A282" t="e">
        <f ca="1">E00251510847621</f>
        <v>#NAME?</v>
      </c>
      <c r="B282" t="s">
        <v>29</v>
      </c>
      <c r="C282" t="s">
        <v>660</v>
      </c>
      <c r="D282" s="1">
        <v>20605</v>
      </c>
      <c r="E282" t="s">
        <v>25</v>
      </c>
      <c r="F282" t="s">
        <v>661</v>
      </c>
      <c r="G282">
        <v>9</v>
      </c>
      <c r="H282">
        <v>225</v>
      </c>
      <c r="I282">
        <v>0</v>
      </c>
      <c r="J282">
        <v>1</v>
      </c>
      <c r="K282">
        <v>4</v>
      </c>
      <c r="L282">
        <v>7</v>
      </c>
      <c r="M282">
        <v>2</v>
      </c>
      <c r="N282">
        <v>0</v>
      </c>
      <c r="O282">
        <v>20</v>
      </c>
      <c r="P282" t="s">
        <v>45</v>
      </c>
      <c r="Q282">
        <v>1</v>
      </c>
      <c r="R282">
        <v>39</v>
      </c>
      <c r="T282" t="s">
        <v>662</v>
      </c>
      <c r="U282">
        <v>1</v>
      </c>
      <c r="V282">
        <v>4</v>
      </c>
      <c r="W282">
        <v>1</v>
      </c>
    </row>
    <row r="283" spans="1:23">
      <c r="A283" t="e">
        <f ca="1">E00251511139621</f>
        <v>#NAME?</v>
      </c>
      <c r="B283" t="s">
        <v>23</v>
      </c>
      <c r="C283" t="s">
        <v>663</v>
      </c>
      <c r="D283" s="1">
        <v>22017</v>
      </c>
      <c r="E283" t="s">
        <v>25</v>
      </c>
      <c r="F283" t="s">
        <v>664</v>
      </c>
      <c r="G283">
        <v>9</v>
      </c>
      <c r="H283">
        <v>5</v>
      </c>
      <c r="I283">
        <v>0</v>
      </c>
      <c r="J283">
        <v>1</v>
      </c>
      <c r="K283">
        <v>2</v>
      </c>
      <c r="L283">
        <v>8</v>
      </c>
      <c r="M283">
        <v>2</v>
      </c>
      <c r="N283">
        <v>0</v>
      </c>
      <c r="Q283">
        <v>3</v>
      </c>
      <c r="V283">
        <v>1</v>
      </c>
      <c r="W283">
        <v>0</v>
      </c>
    </row>
    <row r="284" spans="1:23">
      <c r="A284" t="e">
        <f ca="1">E00251511140821</f>
        <v>#NAME?</v>
      </c>
      <c r="B284" t="s">
        <v>23</v>
      </c>
      <c r="C284" t="s">
        <v>665</v>
      </c>
      <c r="D284" s="1">
        <v>25041</v>
      </c>
      <c r="E284" t="s">
        <v>25</v>
      </c>
      <c r="F284" t="s">
        <v>666</v>
      </c>
      <c r="G284">
        <v>36</v>
      </c>
      <c r="H284">
        <v>20</v>
      </c>
      <c r="I284">
        <v>0</v>
      </c>
      <c r="J284">
        <v>1</v>
      </c>
      <c r="K284">
        <v>2</v>
      </c>
      <c r="L284">
        <v>6</v>
      </c>
      <c r="M284">
        <v>2</v>
      </c>
      <c r="N284">
        <v>0</v>
      </c>
      <c r="Q284">
        <v>2</v>
      </c>
      <c r="V284">
        <v>7</v>
      </c>
      <c r="W284">
        <v>1</v>
      </c>
    </row>
    <row r="285" spans="1:23">
      <c r="A285" t="e">
        <f ca="1">E00251511146121</f>
        <v>#NAME?</v>
      </c>
      <c r="B285" t="s">
        <v>29</v>
      </c>
      <c r="C285" t="s">
        <v>667</v>
      </c>
      <c r="D285" s="1">
        <v>21142</v>
      </c>
      <c r="E285" t="s">
        <v>25</v>
      </c>
      <c r="F285" t="s">
        <v>668</v>
      </c>
      <c r="G285">
        <v>14</v>
      </c>
      <c r="H285">
        <v>85</v>
      </c>
      <c r="I285">
        <v>0</v>
      </c>
      <c r="J285">
        <v>1</v>
      </c>
      <c r="K285">
        <v>3</v>
      </c>
      <c r="L285">
        <v>6</v>
      </c>
      <c r="M285">
        <v>2</v>
      </c>
      <c r="N285">
        <v>0</v>
      </c>
      <c r="Q285">
        <v>3</v>
      </c>
      <c r="V285">
        <v>1</v>
      </c>
      <c r="W285">
        <v>0</v>
      </c>
    </row>
    <row r="286" spans="1:23">
      <c r="A286" t="e">
        <f ca="1">E00251512114921</f>
        <v>#NAME?</v>
      </c>
      <c r="B286" t="s">
        <v>23</v>
      </c>
      <c r="C286" t="s">
        <v>669</v>
      </c>
      <c r="D286" s="1">
        <v>23011</v>
      </c>
      <c r="E286" t="s">
        <v>25</v>
      </c>
      <c r="F286" t="s">
        <v>670</v>
      </c>
      <c r="G286">
        <v>20</v>
      </c>
      <c r="H286">
        <v>190</v>
      </c>
      <c r="I286">
        <v>1</v>
      </c>
      <c r="J286">
        <v>2</v>
      </c>
      <c r="K286">
        <v>3</v>
      </c>
      <c r="L286">
        <v>7</v>
      </c>
      <c r="M286">
        <v>2</v>
      </c>
      <c r="N286">
        <v>0</v>
      </c>
      <c r="O286">
        <v>14</v>
      </c>
      <c r="P286">
        <v>1</v>
      </c>
      <c r="Q286">
        <v>2</v>
      </c>
      <c r="R286">
        <v>34</v>
      </c>
      <c r="S286">
        <v>4</v>
      </c>
      <c r="T286">
        <v>34</v>
      </c>
      <c r="V286">
        <v>8</v>
      </c>
      <c r="W286">
        <v>1</v>
      </c>
    </row>
    <row r="287" spans="1:23">
      <c r="A287" t="e">
        <f ca="1">E00251512197321</f>
        <v>#NAME?</v>
      </c>
      <c r="B287" t="s">
        <v>23</v>
      </c>
      <c r="C287" t="s">
        <v>671</v>
      </c>
      <c r="D287" s="1">
        <v>26510</v>
      </c>
      <c r="E287" t="s">
        <v>25</v>
      </c>
      <c r="F287" t="s">
        <v>672</v>
      </c>
      <c r="G287">
        <v>42</v>
      </c>
      <c r="H287">
        <v>5</v>
      </c>
      <c r="I287">
        <v>0</v>
      </c>
      <c r="J287">
        <v>1</v>
      </c>
      <c r="K287">
        <v>2</v>
      </c>
      <c r="L287">
        <v>7</v>
      </c>
      <c r="M287">
        <v>2</v>
      </c>
      <c r="N287">
        <v>0</v>
      </c>
      <c r="Q287">
        <v>3</v>
      </c>
      <c r="V287">
        <v>1</v>
      </c>
      <c r="W287">
        <v>0</v>
      </c>
    </row>
    <row r="288" spans="1:23">
      <c r="A288" t="e">
        <f ca="1">E00251512209421</f>
        <v>#NAME?</v>
      </c>
      <c r="B288" t="s">
        <v>29</v>
      </c>
      <c r="C288" t="s">
        <v>673</v>
      </c>
      <c r="D288" s="1">
        <v>20033</v>
      </c>
      <c r="E288" t="s">
        <v>25</v>
      </c>
      <c r="F288" t="s">
        <v>186</v>
      </c>
      <c r="G288">
        <v>25</v>
      </c>
      <c r="H288">
        <v>325</v>
      </c>
      <c r="I288">
        <v>1</v>
      </c>
      <c r="J288">
        <v>2</v>
      </c>
      <c r="K288">
        <v>4</v>
      </c>
      <c r="L288">
        <v>4</v>
      </c>
      <c r="M288">
        <v>1</v>
      </c>
      <c r="N288">
        <v>0</v>
      </c>
      <c r="O288">
        <v>18</v>
      </c>
      <c r="P288" t="s">
        <v>368</v>
      </c>
      <c r="Q288">
        <v>1</v>
      </c>
      <c r="R288">
        <v>42</v>
      </c>
      <c r="T288" t="s">
        <v>674</v>
      </c>
      <c r="U288">
        <v>3</v>
      </c>
      <c r="V288">
        <v>4</v>
      </c>
      <c r="W288">
        <v>1</v>
      </c>
    </row>
    <row r="289" spans="1:23">
      <c r="A289" t="e">
        <f ca="1">E00251512209521</f>
        <v>#NAME?</v>
      </c>
      <c r="B289" t="s">
        <v>29</v>
      </c>
      <c r="C289" t="s">
        <v>675</v>
      </c>
      <c r="D289" s="1">
        <v>25378</v>
      </c>
      <c r="E289" t="s">
        <v>25</v>
      </c>
      <c r="F289" t="s">
        <v>676</v>
      </c>
      <c r="G289">
        <v>16</v>
      </c>
      <c r="H289">
        <v>10</v>
      </c>
      <c r="I289">
        <v>0</v>
      </c>
      <c r="J289">
        <v>1</v>
      </c>
      <c r="K289">
        <v>2</v>
      </c>
      <c r="L289">
        <v>9</v>
      </c>
      <c r="M289">
        <v>3</v>
      </c>
      <c r="N289">
        <v>1</v>
      </c>
      <c r="O289">
        <v>16</v>
      </c>
      <c r="P289">
        <v>1</v>
      </c>
      <c r="Q289">
        <v>2</v>
      </c>
      <c r="R289">
        <v>5</v>
      </c>
      <c r="S289">
        <v>24</v>
      </c>
      <c r="T289">
        <v>5</v>
      </c>
      <c r="V289">
        <v>10</v>
      </c>
      <c r="W289">
        <v>1</v>
      </c>
    </row>
    <row r="290" spans="1:23">
      <c r="A290" t="e">
        <f ca="1">E00251512282321</f>
        <v>#NAME?</v>
      </c>
      <c r="B290" t="s">
        <v>23</v>
      </c>
      <c r="C290" t="s">
        <v>677</v>
      </c>
      <c r="D290" s="1">
        <v>20463</v>
      </c>
      <c r="E290" t="s">
        <v>25</v>
      </c>
      <c r="F290" t="s">
        <v>678</v>
      </c>
      <c r="G290">
        <v>18</v>
      </c>
      <c r="H290">
        <v>35</v>
      </c>
      <c r="I290">
        <v>0</v>
      </c>
      <c r="J290">
        <v>1</v>
      </c>
      <c r="K290">
        <v>2</v>
      </c>
      <c r="L290">
        <v>9</v>
      </c>
      <c r="M290">
        <v>3</v>
      </c>
      <c r="N290">
        <v>1</v>
      </c>
      <c r="O290">
        <v>20</v>
      </c>
      <c r="Q290">
        <v>2</v>
      </c>
      <c r="R290">
        <v>16</v>
      </c>
      <c r="S290">
        <v>23</v>
      </c>
      <c r="V290">
        <v>10</v>
      </c>
      <c r="W290">
        <v>1</v>
      </c>
    </row>
    <row r="291" spans="1:23">
      <c r="A291" t="e">
        <f ca="1">E00251512293621</f>
        <v>#NAME?</v>
      </c>
      <c r="B291" t="s">
        <v>29</v>
      </c>
      <c r="C291" t="s">
        <v>679</v>
      </c>
      <c r="D291" s="1">
        <v>23668</v>
      </c>
      <c r="E291" t="s">
        <v>25</v>
      </c>
      <c r="F291" t="s">
        <v>680</v>
      </c>
      <c r="G291">
        <v>16</v>
      </c>
      <c r="H291">
        <v>75</v>
      </c>
      <c r="I291">
        <v>0</v>
      </c>
      <c r="J291">
        <v>1</v>
      </c>
      <c r="K291">
        <v>3</v>
      </c>
      <c r="L291">
        <v>8</v>
      </c>
      <c r="M291">
        <v>2</v>
      </c>
      <c r="N291">
        <v>0</v>
      </c>
      <c r="O291">
        <v>23</v>
      </c>
      <c r="Q291">
        <v>2</v>
      </c>
      <c r="R291">
        <v>24</v>
      </c>
      <c r="S291">
        <v>3</v>
      </c>
      <c r="V291">
        <v>8</v>
      </c>
      <c r="W291">
        <v>1</v>
      </c>
    </row>
    <row r="292" spans="1:23">
      <c r="A292" t="e">
        <f ca="1">E00251512331321</f>
        <v>#NAME?</v>
      </c>
      <c r="B292" t="s">
        <v>23</v>
      </c>
      <c r="C292" t="s">
        <v>681</v>
      </c>
      <c r="D292" s="1">
        <v>21828</v>
      </c>
      <c r="E292" t="s">
        <v>25</v>
      </c>
      <c r="F292" t="s">
        <v>682</v>
      </c>
      <c r="G292">
        <v>14</v>
      </c>
      <c r="H292">
        <v>5</v>
      </c>
      <c r="I292">
        <v>0</v>
      </c>
      <c r="J292">
        <v>1</v>
      </c>
      <c r="K292">
        <v>2</v>
      </c>
      <c r="L292">
        <v>11</v>
      </c>
      <c r="M292">
        <v>3</v>
      </c>
      <c r="N292">
        <v>1</v>
      </c>
      <c r="Q292">
        <v>3</v>
      </c>
      <c r="V292">
        <v>1</v>
      </c>
      <c r="W292">
        <v>0</v>
      </c>
    </row>
    <row r="293" spans="1:23">
      <c r="A293" t="e">
        <f ca="1">E00251512340221</f>
        <v>#NAME?</v>
      </c>
      <c r="B293" t="s">
        <v>23</v>
      </c>
      <c r="C293" t="s">
        <v>683</v>
      </c>
      <c r="D293" s="1">
        <v>26731</v>
      </c>
      <c r="E293" t="s">
        <v>25</v>
      </c>
      <c r="F293" t="s">
        <v>684</v>
      </c>
      <c r="G293">
        <v>26</v>
      </c>
      <c r="H293">
        <v>25</v>
      </c>
      <c r="I293">
        <v>0</v>
      </c>
      <c r="J293">
        <v>1</v>
      </c>
      <c r="K293">
        <v>2</v>
      </c>
      <c r="L293">
        <v>7</v>
      </c>
      <c r="M293">
        <v>2</v>
      </c>
      <c r="N293">
        <v>0</v>
      </c>
      <c r="O293">
        <v>17</v>
      </c>
      <c r="P293" t="s">
        <v>45</v>
      </c>
      <c r="Q293">
        <v>2</v>
      </c>
      <c r="R293">
        <v>13</v>
      </c>
      <c r="S293">
        <v>12</v>
      </c>
      <c r="T293" t="s">
        <v>121</v>
      </c>
      <c r="V293">
        <v>9</v>
      </c>
      <c r="W293">
        <v>1</v>
      </c>
    </row>
    <row r="294" spans="1:23">
      <c r="A294" t="e">
        <f ca="1">E00251512346221</f>
        <v>#NAME?</v>
      </c>
      <c r="B294" t="s">
        <v>29</v>
      </c>
      <c r="C294" t="s">
        <v>685</v>
      </c>
      <c r="D294" s="1">
        <v>26227</v>
      </c>
      <c r="E294" t="s">
        <v>25</v>
      </c>
      <c r="F294" t="s">
        <v>686</v>
      </c>
      <c r="G294">
        <v>25</v>
      </c>
      <c r="H294">
        <v>15</v>
      </c>
      <c r="I294">
        <v>0</v>
      </c>
      <c r="J294">
        <v>1</v>
      </c>
      <c r="K294">
        <v>2</v>
      </c>
      <c r="L294">
        <v>4</v>
      </c>
      <c r="M294">
        <v>1</v>
      </c>
      <c r="N294">
        <v>0</v>
      </c>
      <c r="O294">
        <v>14</v>
      </c>
      <c r="P294" t="s">
        <v>38</v>
      </c>
      <c r="Q294">
        <v>2</v>
      </c>
      <c r="R294">
        <v>18</v>
      </c>
      <c r="S294">
        <v>11</v>
      </c>
      <c r="T294" t="s">
        <v>311</v>
      </c>
      <c r="V294">
        <v>9</v>
      </c>
      <c r="W294">
        <v>1</v>
      </c>
    </row>
    <row r="295" spans="1:23">
      <c r="A295" t="e">
        <f ca="1">E00251512346621</f>
        <v>#NAME?</v>
      </c>
      <c r="B295" t="s">
        <v>29</v>
      </c>
      <c r="C295" t="s">
        <v>687</v>
      </c>
      <c r="D295" s="1">
        <v>18559</v>
      </c>
      <c r="E295" t="s">
        <v>25</v>
      </c>
      <c r="F295" t="s">
        <v>688</v>
      </c>
      <c r="G295">
        <v>21</v>
      </c>
      <c r="H295">
        <v>245</v>
      </c>
      <c r="I295">
        <v>0</v>
      </c>
      <c r="J295">
        <v>1</v>
      </c>
      <c r="K295">
        <v>4</v>
      </c>
      <c r="L295">
        <v>12</v>
      </c>
      <c r="M295">
        <v>3</v>
      </c>
      <c r="N295">
        <v>1</v>
      </c>
      <c r="O295">
        <v>19</v>
      </c>
      <c r="P295" t="s">
        <v>237</v>
      </c>
      <c r="Q295">
        <v>2</v>
      </c>
      <c r="R295">
        <v>12</v>
      </c>
      <c r="S295">
        <v>33</v>
      </c>
      <c r="T295" t="s">
        <v>674</v>
      </c>
      <c r="V295">
        <v>10</v>
      </c>
      <c r="W295">
        <v>1</v>
      </c>
    </row>
    <row r="296" spans="1:23">
      <c r="A296" t="e">
        <f ca="1">E00251512351721</f>
        <v>#NAME?</v>
      </c>
      <c r="B296" t="s">
        <v>29</v>
      </c>
      <c r="C296" t="s">
        <v>689</v>
      </c>
      <c r="D296" s="1">
        <v>24559</v>
      </c>
      <c r="E296" t="s">
        <v>25</v>
      </c>
      <c r="F296" t="s">
        <v>523</v>
      </c>
      <c r="G296">
        <v>11</v>
      </c>
      <c r="H296">
        <v>25</v>
      </c>
      <c r="I296">
        <v>0</v>
      </c>
      <c r="J296">
        <v>1</v>
      </c>
      <c r="K296">
        <v>2</v>
      </c>
      <c r="L296">
        <v>10</v>
      </c>
      <c r="M296">
        <v>3</v>
      </c>
      <c r="N296">
        <v>1</v>
      </c>
      <c r="O296">
        <v>17</v>
      </c>
      <c r="P296">
        <v>1</v>
      </c>
      <c r="Q296">
        <v>1</v>
      </c>
      <c r="R296">
        <v>31</v>
      </c>
      <c r="T296">
        <v>31</v>
      </c>
      <c r="U296">
        <v>3</v>
      </c>
      <c r="V296">
        <v>5</v>
      </c>
      <c r="W296">
        <v>1</v>
      </c>
    </row>
    <row r="297" spans="1:23">
      <c r="A297" t="e">
        <f ca="1">E00251512352121</f>
        <v>#NAME?</v>
      </c>
      <c r="B297" t="s">
        <v>29</v>
      </c>
      <c r="C297" t="s">
        <v>690</v>
      </c>
      <c r="D297" s="1">
        <v>22486</v>
      </c>
      <c r="E297" t="s">
        <v>25</v>
      </c>
      <c r="F297" t="s">
        <v>442</v>
      </c>
      <c r="G297">
        <v>14</v>
      </c>
      <c r="H297">
        <v>100</v>
      </c>
      <c r="I297">
        <v>0</v>
      </c>
      <c r="J297">
        <v>1</v>
      </c>
      <c r="K297">
        <v>3</v>
      </c>
      <c r="L297">
        <v>6</v>
      </c>
      <c r="M297">
        <v>2</v>
      </c>
      <c r="N297">
        <v>0</v>
      </c>
      <c r="Q297">
        <v>3</v>
      </c>
      <c r="V297">
        <v>1</v>
      </c>
      <c r="W297">
        <v>0</v>
      </c>
    </row>
    <row r="298" spans="1:23">
      <c r="A298" t="e">
        <f ca="1">E00251512430021</f>
        <v>#NAME?</v>
      </c>
      <c r="B298" t="s">
        <v>23</v>
      </c>
      <c r="C298" t="s">
        <v>691</v>
      </c>
      <c r="D298" s="1">
        <v>24964</v>
      </c>
      <c r="E298" t="s">
        <v>25</v>
      </c>
      <c r="F298" t="s">
        <v>692</v>
      </c>
      <c r="G298">
        <v>11</v>
      </c>
      <c r="H298">
        <v>0</v>
      </c>
      <c r="I298">
        <v>0</v>
      </c>
      <c r="J298">
        <v>0</v>
      </c>
      <c r="K298">
        <v>0</v>
      </c>
      <c r="L298">
        <v>3</v>
      </c>
      <c r="M298">
        <v>1</v>
      </c>
      <c r="N298">
        <v>0</v>
      </c>
      <c r="Q298">
        <v>3</v>
      </c>
      <c r="V298">
        <v>1</v>
      </c>
      <c r="W298">
        <v>0</v>
      </c>
    </row>
    <row r="299" spans="1:23">
      <c r="A299" t="e">
        <f ca="1">E00251512430321</f>
        <v>#NAME?</v>
      </c>
      <c r="B299" t="s">
        <v>23</v>
      </c>
      <c r="C299" t="s">
        <v>693</v>
      </c>
      <c r="D299" s="1">
        <v>26019</v>
      </c>
      <c r="E299" t="s">
        <v>25</v>
      </c>
      <c r="F299" t="s">
        <v>694</v>
      </c>
      <c r="G299">
        <v>13</v>
      </c>
      <c r="H299">
        <v>5</v>
      </c>
      <c r="I299">
        <v>0</v>
      </c>
      <c r="J299">
        <v>1</v>
      </c>
      <c r="K299">
        <v>2</v>
      </c>
      <c r="L299">
        <v>6</v>
      </c>
      <c r="M299">
        <v>2</v>
      </c>
      <c r="N299">
        <v>0</v>
      </c>
      <c r="O299">
        <v>20</v>
      </c>
      <c r="P299" t="s">
        <v>142</v>
      </c>
      <c r="Q299">
        <v>2</v>
      </c>
      <c r="R299">
        <v>10</v>
      </c>
      <c r="S299">
        <v>13</v>
      </c>
      <c r="T299">
        <v>4</v>
      </c>
      <c r="V299">
        <v>9</v>
      </c>
      <c r="W299">
        <v>1</v>
      </c>
    </row>
    <row r="300" spans="1:23">
      <c r="A300" t="e">
        <f ca="1">E00251512443421</f>
        <v>#NAME?</v>
      </c>
      <c r="B300" t="s">
        <v>23</v>
      </c>
      <c r="C300" t="s">
        <v>695</v>
      </c>
      <c r="D300" s="1">
        <v>21907</v>
      </c>
      <c r="E300" t="s">
        <v>25</v>
      </c>
      <c r="F300" t="s">
        <v>696</v>
      </c>
      <c r="G300">
        <v>7</v>
      </c>
      <c r="H300">
        <v>15</v>
      </c>
      <c r="I300">
        <v>0</v>
      </c>
      <c r="J300">
        <v>1</v>
      </c>
      <c r="K300">
        <v>2</v>
      </c>
      <c r="L300">
        <v>8</v>
      </c>
      <c r="M300">
        <v>2</v>
      </c>
      <c r="N300">
        <v>0</v>
      </c>
      <c r="Q300">
        <v>3</v>
      </c>
      <c r="V300">
        <v>1</v>
      </c>
      <c r="W300">
        <v>0</v>
      </c>
    </row>
    <row r="301" spans="1:23">
      <c r="A301" t="e">
        <f ca="1">E00251512459221</f>
        <v>#NAME?</v>
      </c>
      <c r="B301" t="s">
        <v>23</v>
      </c>
      <c r="C301" t="s">
        <v>697</v>
      </c>
      <c r="D301" s="1">
        <v>26112</v>
      </c>
      <c r="E301" t="s">
        <v>25</v>
      </c>
      <c r="F301" t="s">
        <v>698</v>
      </c>
      <c r="G301">
        <v>16</v>
      </c>
      <c r="H301">
        <v>55</v>
      </c>
      <c r="I301">
        <v>0</v>
      </c>
      <c r="J301">
        <v>1</v>
      </c>
      <c r="K301">
        <v>3</v>
      </c>
      <c r="L301">
        <v>10</v>
      </c>
      <c r="M301">
        <v>3</v>
      </c>
      <c r="N301">
        <v>1</v>
      </c>
      <c r="O301">
        <v>17</v>
      </c>
      <c r="P301" t="s">
        <v>368</v>
      </c>
      <c r="Q301">
        <v>2</v>
      </c>
      <c r="R301">
        <v>24</v>
      </c>
      <c r="S301">
        <v>2</v>
      </c>
      <c r="T301" t="s">
        <v>699</v>
      </c>
      <c r="V301">
        <v>8</v>
      </c>
      <c r="W301">
        <v>1</v>
      </c>
    </row>
    <row r="302" spans="1:23">
      <c r="A302" t="e">
        <f ca="1">E00251512501921</f>
        <v>#NAME?</v>
      </c>
      <c r="B302" t="s">
        <v>23</v>
      </c>
      <c r="C302" t="s">
        <v>700</v>
      </c>
      <c r="D302" s="1">
        <v>26281</v>
      </c>
      <c r="E302" t="s">
        <v>25</v>
      </c>
      <c r="F302" t="s">
        <v>701</v>
      </c>
      <c r="G302">
        <v>11</v>
      </c>
      <c r="H302">
        <v>35</v>
      </c>
      <c r="I302">
        <v>0</v>
      </c>
      <c r="J302">
        <v>1</v>
      </c>
      <c r="K302">
        <v>2</v>
      </c>
      <c r="L302">
        <v>6</v>
      </c>
      <c r="M302">
        <v>2</v>
      </c>
      <c r="N302">
        <v>0</v>
      </c>
      <c r="O302">
        <v>17</v>
      </c>
      <c r="P302" t="s">
        <v>368</v>
      </c>
      <c r="Q302">
        <v>1</v>
      </c>
      <c r="R302">
        <v>26</v>
      </c>
      <c r="T302" t="s">
        <v>394</v>
      </c>
      <c r="U302">
        <v>2</v>
      </c>
      <c r="V302">
        <v>4</v>
      </c>
      <c r="W302">
        <v>1</v>
      </c>
    </row>
    <row r="303" spans="1:23">
      <c r="A303" t="e">
        <f ca="1">E00251512504921</f>
        <v>#NAME?</v>
      </c>
      <c r="B303" t="s">
        <v>29</v>
      </c>
      <c r="C303" t="s">
        <v>702</v>
      </c>
      <c r="D303" s="1">
        <v>22932</v>
      </c>
      <c r="E303" t="s">
        <v>25</v>
      </c>
      <c r="F303" t="s">
        <v>703</v>
      </c>
      <c r="G303">
        <v>25</v>
      </c>
      <c r="H303">
        <v>10</v>
      </c>
      <c r="I303">
        <v>0</v>
      </c>
      <c r="J303">
        <v>1</v>
      </c>
      <c r="K303">
        <v>2</v>
      </c>
      <c r="L303">
        <v>8</v>
      </c>
      <c r="M303">
        <v>2</v>
      </c>
      <c r="N303">
        <v>0</v>
      </c>
      <c r="Q303">
        <v>3</v>
      </c>
      <c r="V303">
        <v>1</v>
      </c>
      <c r="W303">
        <v>0</v>
      </c>
    </row>
    <row r="304" spans="1:23">
      <c r="A304" t="e">
        <f ca="1">E00251512523921</f>
        <v>#NAME?</v>
      </c>
      <c r="B304" t="s">
        <v>29</v>
      </c>
      <c r="C304" t="s">
        <v>704</v>
      </c>
      <c r="D304" s="1">
        <v>23633</v>
      </c>
      <c r="E304" t="s">
        <v>25</v>
      </c>
      <c r="F304" t="s">
        <v>705</v>
      </c>
      <c r="G304">
        <v>14</v>
      </c>
      <c r="H304">
        <v>300</v>
      </c>
      <c r="I304">
        <v>1</v>
      </c>
      <c r="J304">
        <v>2</v>
      </c>
      <c r="K304">
        <v>4</v>
      </c>
      <c r="L304">
        <v>5</v>
      </c>
      <c r="M304">
        <v>2</v>
      </c>
      <c r="N304">
        <v>0</v>
      </c>
      <c r="O304">
        <v>15</v>
      </c>
      <c r="P304" t="s">
        <v>38</v>
      </c>
      <c r="Q304">
        <v>1</v>
      </c>
      <c r="R304">
        <v>35</v>
      </c>
      <c r="T304" t="s">
        <v>250</v>
      </c>
      <c r="U304">
        <v>3</v>
      </c>
      <c r="V304">
        <v>4</v>
      </c>
      <c r="W304">
        <v>1</v>
      </c>
    </row>
    <row r="305" spans="1:23">
      <c r="A305" t="e">
        <f ca="1">E00251512525621</f>
        <v>#NAME?</v>
      </c>
      <c r="B305" t="s">
        <v>29</v>
      </c>
      <c r="C305" t="s">
        <v>706</v>
      </c>
      <c r="D305" s="1">
        <v>18143</v>
      </c>
      <c r="E305" t="s">
        <v>25</v>
      </c>
      <c r="F305" t="s">
        <v>707</v>
      </c>
      <c r="G305">
        <v>16</v>
      </c>
      <c r="H305">
        <v>295</v>
      </c>
      <c r="I305">
        <v>1</v>
      </c>
      <c r="J305">
        <v>2</v>
      </c>
      <c r="K305">
        <v>4</v>
      </c>
      <c r="L305">
        <v>7</v>
      </c>
      <c r="M305">
        <v>2</v>
      </c>
      <c r="N305">
        <v>0</v>
      </c>
      <c r="Q305">
        <v>3</v>
      </c>
      <c r="V305">
        <v>1</v>
      </c>
      <c r="W305">
        <v>0</v>
      </c>
    </row>
    <row r="306" spans="1:23">
      <c r="A306" t="e">
        <f ca="1">E00251512526121</f>
        <v>#NAME?</v>
      </c>
      <c r="B306" t="s">
        <v>29</v>
      </c>
      <c r="C306" t="s">
        <v>708</v>
      </c>
      <c r="D306" s="1">
        <v>23964</v>
      </c>
      <c r="E306" t="s">
        <v>25</v>
      </c>
      <c r="F306" t="s">
        <v>709</v>
      </c>
      <c r="G306">
        <v>7</v>
      </c>
      <c r="H306">
        <v>315</v>
      </c>
      <c r="I306">
        <v>1</v>
      </c>
      <c r="J306">
        <v>2</v>
      </c>
      <c r="K306">
        <v>4</v>
      </c>
      <c r="L306">
        <v>8</v>
      </c>
      <c r="M306">
        <v>2</v>
      </c>
      <c r="N306">
        <v>0</v>
      </c>
      <c r="O306">
        <v>13</v>
      </c>
      <c r="P306">
        <v>1</v>
      </c>
      <c r="Q306">
        <v>2</v>
      </c>
      <c r="R306">
        <v>27</v>
      </c>
      <c r="S306">
        <v>9</v>
      </c>
      <c r="T306">
        <v>27</v>
      </c>
      <c r="V306">
        <v>8</v>
      </c>
      <c r="W306">
        <v>1</v>
      </c>
    </row>
    <row r="307" spans="1:23">
      <c r="A307" t="e">
        <f ca="1">E00251512530021</f>
        <v>#NAME?</v>
      </c>
      <c r="B307" t="s">
        <v>23</v>
      </c>
      <c r="C307" t="s">
        <v>710</v>
      </c>
      <c r="D307" s="1">
        <v>25516</v>
      </c>
      <c r="E307" t="s">
        <v>25</v>
      </c>
      <c r="F307" t="s">
        <v>711</v>
      </c>
      <c r="G307">
        <v>18</v>
      </c>
      <c r="H307">
        <v>10</v>
      </c>
      <c r="I307">
        <v>0</v>
      </c>
      <c r="J307">
        <v>1</v>
      </c>
      <c r="K307">
        <v>2</v>
      </c>
      <c r="L307">
        <v>11</v>
      </c>
      <c r="M307">
        <v>3</v>
      </c>
      <c r="N307">
        <v>1</v>
      </c>
      <c r="Q307">
        <v>3</v>
      </c>
      <c r="V307">
        <v>1</v>
      </c>
      <c r="W307">
        <v>0</v>
      </c>
    </row>
    <row r="308" spans="1:23">
      <c r="A308" t="e">
        <f ca="1">E00251512560421</f>
        <v>#NAME?</v>
      </c>
      <c r="B308" t="s">
        <v>29</v>
      </c>
      <c r="C308" t="s">
        <v>712</v>
      </c>
      <c r="D308" s="1">
        <v>22398</v>
      </c>
      <c r="E308" t="s">
        <v>25</v>
      </c>
      <c r="F308" t="s">
        <v>713</v>
      </c>
      <c r="G308">
        <v>40</v>
      </c>
      <c r="H308">
        <v>235</v>
      </c>
      <c r="I308">
        <v>0</v>
      </c>
      <c r="J308">
        <v>1</v>
      </c>
      <c r="K308">
        <v>4</v>
      </c>
      <c r="L308">
        <v>10</v>
      </c>
      <c r="M308">
        <v>3</v>
      </c>
      <c r="N308">
        <v>1</v>
      </c>
      <c r="O308">
        <v>14</v>
      </c>
      <c r="P308">
        <v>1</v>
      </c>
      <c r="Q308">
        <v>2</v>
      </c>
      <c r="R308">
        <v>40</v>
      </c>
      <c r="S308">
        <v>0</v>
      </c>
      <c r="T308">
        <v>40</v>
      </c>
      <c r="V308">
        <v>8</v>
      </c>
      <c r="W308">
        <v>1</v>
      </c>
    </row>
    <row r="309" spans="1:23">
      <c r="A309" t="e">
        <f ca="1">E00251512591221</f>
        <v>#NAME?</v>
      </c>
      <c r="B309" t="s">
        <v>29</v>
      </c>
      <c r="C309" t="s">
        <v>714</v>
      </c>
      <c r="D309" s="1">
        <v>26081</v>
      </c>
      <c r="E309" t="s">
        <v>25</v>
      </c>
      <c r="F309" t="s">
        <v>715</v>
      </c>
      <c r="G309">
        <v>9</v>
      </c>
      <c r="H309">
        <v>20</v>
      </c>
      <c r="I309">
        <v>0</v>
      </c>
      <c r="J309">
        <v>1</v>
      </c>
      <c r="K309">
        <v>2</v>
      </c>
      <c r="L309">
        <v>11</v>
      </c>
      <c r="M309">
        <v>3</v>
      </c>
      <c r="N309">
        <v>1</v>
      </c>
      <c r="Q309">
        <v>3</v>
      </c>
      <c r="V309">
        <v>1</v>
      </c>
      <c r="W309">
        <v>0</v>
      </c>
    </row>
    <row r="310" spans="1:23">
      <c r="A310" t="e">
        <f ca="1">E00251512591621</f>
        <v>#NAME?</v>
      </c>
      <c r="B310" t="s">
        <v>29</v>
      </c>
      <c r="C310" t="s">
        <v>716</v>
      </c>
      <c r="D310" s="1">
        <v>27537</v>
      </c>
      <c r="E310" t="s">
        <v>25</v>
      </c>
      <c r="F310" t="s">
        <v>717</v>
      </c>
      <c r="G310">
        <v>7</v>
      </c>
      <c r="H310">
        <v>25</v>
      </c>
      <c r="I310">
        <v>0</v>
      </c>
      <c r="J310">
        <v>1</v>
      </c>
      <c r="K310">
        <v>2</v>
      </c>
      <c r="L310">
        <v>11</v>
      </c>
      <c r="M310">
        <v>3</v>
      </c>
      <c r="N310">
        <v>1</v>
      </c>
      <c r="Q310">
        <v>3</v>
      </c>
      <c r="V310">
        <v>1</v>
      </c>
      <c r="W310">
        <v>0</v>
      </c>
    </row>
    <row r="311" spans="1:23">
      <c r="A311" t="e">
        <f ca="1">E00251512591921</f>
        <v>#NAME?</v>
      </c>
      <c r="B311" t="s">
        <v>23</v>
      </c>
      <c r="C311" t="s">
        <v>718</v>
      </c>
      <c r="D311" s="1">
        <v>26881</v>
      </c>
      <c r="E311" t="s">
        <v>25</v>
      </c>
      <c r="F311" t="s">
        <v>719</v>
      </c>
      <c r="G311">
        <v>9</v>
      </c>
      <c r="H311">
        <v>230</v>
      </c>
      <c r="I311">
        <v>1</v>
      </c>
      <c r="J311">
        <v>2</v>
      </c>
      <c r="K311">
        <v>4</v>
      </c>
      <c r="L311">
        <v>8</v>
      </c>
      <c r="M311">
        <v>2</v>
      </c>
      <c r="N311">
        <v>0</v>
      </c>
      <c r="O311">
        <v>18</v>
      </c>
      <c r="P311" t="s">
        <v>630</v>
      </c>
      <c r="Q311">
        <v>2</v>
      </c>
      <c r="R311">
        <v>13</v>
      </c>
      <c r="S311">
        <v>10</v>
      </c>
      <c r="T311" t="s">
        <v>631</v>
      </c>
      <c r="V311">
        <v>8</v>
      </c>
      <c r="W311">
        <v>1</v>
      </c>
    </row>
    <row r="312" spans="1:23">
      <c r="A312" t="e">
        <f ca="1">E00251512648621</f>
        <v>#NAME?</v>
      </c>
      <c r="B312" t="s">
        <v>29</v>
      </c>
      <c r="C312" t="s">
        <v>720</v>
      </c>
      <c r="D312" s="1">
        <v>24424</v>
      </c>
      <c r="E312" t="s">
        <v>25</v>
      </c>
      <c r="F312" t="s">
        <v>721</v>
      </c>
      <c r="G312">
        <v>25</v>
      </c>
      <c r="H312">
        <v>35</v>
      </c>
      <c r="I312">
        <v>0</v>
      </c>
      <c r="J312">
        <v>1</v>
      </c>
      <c r="K312">
        <v>2</v>
      </c>
      <c r="L312">
        <v>6</v>
      </c>
      <c r="M312">
        <v>2</v>
      </c>
      <c r="N312">
        <v>0</v>
      </c>
      <c r="Q312">
        <v>3</v>
      </c>
      <c r="V312">
        <v>1</v>
      </c>
      <c r="W312">
        <v>0</v>
      </c>
    </row>
    <row r="313" spans="1:23">
      <c r="A313" t="e">
        <f ca="1">E00251512648921</f>
        <v>#NAME?</v>
      </c>
      <c r="B313" t="s">
        <v>23</v>
      </c>
      <c r="C313" t="s">
        <v>722</v>
      </c>
      <c r="D313" s="1">
        <v>21302</v>
      </c>
      <c r="E313" t="s">
        <v>25</v>
      </c>
      <c r="F313" t="s">
        <v>723</v>
      </c>
      <c r="G313">
        <v>32</v>
      </c>
      <c r="H313">
        <v>30</v>
      </c>
      <c r="I313">
        <v>0</v>
      </c>
      <c r="J313">
        <v>1</v>
      </c>
      <c r="K313">
        <v>2</v>
      </c>
      <c r="L313">
        <v>8</v>
      </c>
      <c r="M313">
        <v>2</v>
      </c>
      <c r="N313">
        <v>0</v>
      </c>
      <c r="O313">
        <v>20</v>
      </c>
      <c r="P313" t="s">
        <v>38</v>
      </c>
      <c r="Q313">
        <v>1</v>
      </c>
      <c r="R313">
        <v>37</v>
      </c>
      <c r="T313" t="s">
        <v>724</v>
      </c>
      <c r="U313">
        <v>3</v>
      </c>
      <c r="V313">
        <v>4</v>
      </c>
      <c r="W313">
        <v>1</v>
      </c>
    </row>
    <row r="314" spans="1:23">
      <c r="A314" t="e">
        <f ca="1">E00251512715021</f>
        <v>#NAME?</v>
      </c>
      <c r="B314" t="s">
        <v>23</v>
      </c>
      <c r="C314" t="s">
        <v>725</v>
      </c>
      <c r="D314" s="1">
        <v>24135</v>
      </c>
      <c r="E314" t="s">
        <v>25</v>
      </c>
      <c r="F314" t="s">
        <v>726</v>
      </c>
      <c r="G314">
        <v>27</v>
      </c>
      <c r="H314">
        <v>15</v>
      </c>
      <c r="I314">
        <v>0</v>
      </c>
      <c r="J314">
        <v>1</v>
      </c>
      <c r="K314">
        <v>2</v>
      </c>
      <c r="L314">
        <v>2</v>
      </c>
      <c r="M314">
        <v>1</v>
      </c>
      <c r="N314">
        <v>0</v>
      </c>
      <c r="Q314">
        <v>3</v>
      </c>
      <c r="V314">
        <v>1</v>
      </c>
      <c r="W314">
        <v>0</v>
      </c>
    </row>
    <row r="315" spans="1:23">
      <c r="A315" t="e">
        <f ca="1">E00251512748921</f>
        <v>#NAME?</v>
      </c>
      <c r="B315" t="s">
        <v>29</v>
      </c>
      <c r="C315" t="s">
        <v>727</v>
      </c>
      <c r="D315" s="1">
        <v>25789</v>
      </c>
      <c r="E315" t="s">
        <v>25</v>
      </c>
      <c r="F315" t="s">
        <v>728</v>
      </c>
      <c r="G315">
        <v>22</v>
      </c>
      <c r="H315">
        <v>160</v>
      </c>
      <c r="I315">
        <v>0</v>
      </c>
      <c r="J315">
        <v>1</v>
      </c>
      <c r="K315">
        <v>3</v>
      </c>
      <c r="L315">
        <v>11</v>
      </c>
      <c r="M315">
        <v>3</v>
      </c>
      <c r="N315">
        <v>1</v>
      </c>
      <c r="O315">
        <v>30</v>
      </c>
      <c r="P315" t="s">
        <v>217</v>
      </c>
      <c r="Q315">
        <v>2</v>
      </c>
      <c r="R315">
        <v>10</v>
      </c>
      <c r="S315">
        <v>5</v>
      </c>
      <c r="T315">
        <v>9</v>
      </c>
      <c r="V315">
        <v>8</v>
      </c>
      <c r="W315">
        <v>1</v>
      </c>
    </row>
    <row r="316" spans="1:23">
      <c r="A316" t="e">
        <f ca="1">E00251512915421</f>
        <v>#NAME?</v>
      </c>
      <c r="B316" t="s">
        <v>23</v>
      </c>
      <c r="C316" t="s">
        <v>729</v>
      </c>
      <c r="D316" s="1">
        <v>20686</v>
      </c>
      <c r="E316" t="s">
        <v>25</v>
      </c>
      <c r="F316" t="s">
        <v>730</v>
      </c>
      <c r="G316">
        <v>32</v>
      </c>
      <c r="H316">
        <v>30</v>
      </c>
      <c r="I316">
        <v>0</v>
      </c>
      <c r="J316">
        <v>1</v>
      </c>
      <c r="K316">
        <v>2</v>
      </c>
      <c r="L316">
        <v>6</v>
      </c>
      <c r="M316">
        <v>2</v>
      </c>
      <c r="N316">
        <v>0</v>
      </c>
      <c r="Q316">
        <v>3</v>
      </c>
      <c r="V316">
        <v>1</v>
      </c>
      <c r="W316">
        <v>0</v>
      </c>
    </row>
    <row r="317" spans="1:23">
      <c r="A317" t="e">
        <f ca="1">E00251513007421</f>
        <v>#NAME?</v>
      </c>
      <c r="B317" t="s">
        <v>29</v>
      </c>
      <c r="C317" t="s">
        <v>731</v>
      </c>
      <c r="D317" s="1">
        <v>20391</v>
      </c>
      <c r="E317" t="s">
        <v>25</v>
      </c>
      <c r="F317" t="s">
        <v>732</v>
      </c>
      <c r="G317">
        <v>28</v>
      </c>
      <c r="H317">
        <v>25</v>
      </c>
      <c r="I317">
        <v>0</v>
      </c>
      <c r="J317">
        <v>1</v>
      </c>
      <c r="K317">
        <v>2</v>
      </c>
      <c r="L317">
        <v>8</v>
      </c>
      <c r="M317">
        <v>2</v>
      </c>
      <c r="N317">
        <v>0</v>
      </c>
      <c r="O317">
        <v>19</v>
      </c>
      <c r="P317" t="s">
        <v>368</v>
      </c>
      <c r="Q317">
        <v>2</v>
      </c>
      <c r="R317">
        <v>9</v>
      </c>
      <c r="S317">
        <v>31</v>
      </c>
      <c r="T317" t="s">
        <v>733</v>
      </c>
      <c r="V317">
        <v>10</v>
      </c>
      <c r="W317">
        <v>1</v>
      </c>
    </row>
    <row r="318" spans="1:23">
      <c r="A318" t="e">
        <f ca="1">E00251513010121</f>
        <v>#NAME?</v>
      </c>
      <c r="B318" t="s">
        <v>23</v>
      </c>
      <c r="C318" t="s">
        <v>734</v>
      </c>
      <c r="D318" s="1">
        <v>25921</v>
      </c>
      <c r="E318" t="s">
        <v>25</v>
      </c>
      <c r="F318" t="s">
        <v>735</v>
      </c>
      <c r="G318">
        <v>0</v>
      </c>
      <c r="H318">
        <v>0</v>
      </c>
      <c r="I318">
        <v>0</v>
      </c>
      <c r="J318">
        <v>0</v>
      </c>
      <c r="K318">
        <v>1</v>
      </c>
      <c r="L318">
        <v>8</v>
      </c>
      <c r="M318">
        <v>2</v>
      </c>
      <c r="N318">
        <v>0</v>
      </c>
      <c r="O318">
        <v>17</v>
      </c>
      <c r="P318" t="s">
        <v>368</v>
      </c>
      <c r="Q318">
        <v>1</v>
      </c>
      <c r="R318">
        <v>27</v>
      </c>
      <c r="T318" t="s">
        <v>736</v>
      </c>
      <c r="U318">
        <v>1</v>
      </c>
      <c r="V318">
        <v>4</v>
      </c>
      <c r="W318">
        <v>1</v>
      </c>
    </row>
    <row r="319" spans="1:23">
      <c r="A319" t="e">
        <f ca="1">E00251513050821</f>
        <v>#NAME?</v>
      </c>
      <c r="B319" t="s">
        <v>23</v>
      </c>
      <c r="C319" t="s">
        <v>737</v>
      </c>
      <c r="D319" s="1">
        <v>21899</v>
      </c>
      <c r="E319" t="s">
        <v>25</v>
      </c>
      <c r="F319" t="s">
        <v>738</v>
      </c>
      <c r="G319">
        <v>28</v>
      </c>
      <c r="H319">
        <v>25</v>
      </c>
      <c r="I319">
        <v>0</v>
      </c>
      <c r="J319">
        <v>1</v>
      </c>
      <c r="K319">
        <v>2</v>
      </c>
      <c r="L319">
        <v>8</v>
      </c>
      <c r="M319">
        <v>2</v>
      </c>
      <c r="N319">
        <v>0</v>
      </c>
      <c r="O319">
        <v>17</v>
      </c>
      <c r="P319" t="s">
        <v>273</v>
      </c>
      <c r="Q319">
        <v>1</v>
      </c>
      <c r="R319">
        <v>38</v>
      </c>
      <c r="T319" t="s">
        <v>274</v>
      </c>
      <c r="U319">
        <v>1</v>
      </c>
      <c r="V319">
        <v>4</v>
      </c>
      <c r="W319">
        <v>1</v>
      </c>
    </row>
    <row r="320" spans="1:23">
      <c r="A320" t="e">
        <f ca="1">E00251513253421</f>
        <v>#NAME?</v>
      </c>
      <c r="B320" t="s">
        <v>29</v>
      </c>
      <c r="C320" t="s">
        <v>739</v>
      </c>
      <c r="D320" s="1">
        <v>23938</v>
      </c>
      <c r="E320" t="s">
        <v>25</v>
      </c>
      <c r="F320" t="s">
        <v>740</v>
      </c>
      <c r="G320">
        <v>16</v>
      </c>
      <c r="H320">
        <v>190</v>
      </c>
      <c r="I320">
        <v>0</v>
      </c>
      <c r="J320">
        <v>1</v>
      </c>
      <c r="K320">
        <v>3</v>
      </c>
      <c r="L320">
        <v>7</v>
      </c>
      <c r="M320">
        <v>2</v>
      </c>
      <c r="N320">
        <v>0</v>
      </c>
      <c r="O320">
        <v>12</v>
      </c>
      <c r="P320" t="s">
        <v>156</v>
      </c>
      <c r="Q320">
        <v>2</v>
      </c>
      <c r="R320">
        <v>27</v>
      </c>
      <c r="S320">
        <v>10</v>
      </c>
      <c r="T320" t="s">
        <v>741</v>
      </c>
      <c r="V320">
        <v>8</v>
      </c>
      <c r="W320">
        <v>1</v>
      </c>
    </row>
    <row r="321" spans="1:23">
      <c r="A321" t="e">
        <f ca="1">E00251513270121</f>
        <v>#NAME?</v>
      </c>
      <c r="B321" t="s">
        <v>29</v>
      </c>
      <c r="C321" t="s">
        <v>742</v>
      </c>
      <c r="D321" s="1">
        <v>25425</v>
      </c>
      <c r="E321" t="s">
        <v>25</v>
      </c>
      <c r="F321" t="s">
        <v>743</v>
      </c>
      <c r="G321">
        <v>18</v>
      </c>
      <c r="H321">
        <v>55</v>
      </c>
      <c r="I321">
        <v>0</v>
      </c>
      <c r="J321">
        <v>1</v>
      </c>
      <c r="K321">
        <v>3</v>
      </c>
      <c r="L321">
        <v>6</v>
      </c>
      <c r="M321">
        <v>2</v>
      </c>
      <c r="N321">
        <v>0</v>
      </c>
      <c r="O321">
        <v>25</v>
      </c>
      <c r="Q321">
        <v>2</v>
      </c>
      <c r="R321">
        <v>15</v>
      </c>
      <c r="S321">
        <v>5</v>
      </c>
      <c r="V321">
        <v>8</v>
      </c>
      <c r="W321">
        <v>1</v>
      </c>
    </row>
    <row r="322" spans="1:23">
      <c r="A322" t="e">
        <f ca="1">E00251513276921</f>
        <v>#NAME?</v>
      </c>
      <c r="B322" t="s">
        <v>29</v>
      </c>
      <c r="C322" t="s">
        <v>744</v>
      </c>
      <c r="D322" s="1">
        <v>21253</v>
      </c>
      <c r="E322" t="s">
        <v>25</v>
      </c>
      <c r="F322" t="s">
        <v>745</v>
      </c>
      <c r="G322">
        <v>20</v>
      </c>
      <c r="H322">
        <v>150</v>
      </c>
      <c r="I322">
        <v>0</v>
      </c>
      <c r="J322">
        <v>1</v>
      </c>
      <c r="K322">
        <v>3</v>
      </c>
      <c r="L322">
        <v>7</v>
      </c>
      <c r="M322">
        <v>2</v>
      </c>
      <c r="N322">
        <v>0</v>
      </c>
      <c r="Q322">
        <v>3</v>
      </c>
      <c r="V322">
        <v>1</v>
      </c>
      <c r="W322">
        <v>0</v>
      </c>
    </row>
    <row r="323" spans="1:23">
      <c r="A323" t="e">
        <f ca="1">E00251513292821</f>
        <v>#NAME?</v>
      </c>
      <c r="B323" t="s">
        <v>23</v>
      </c>
      <c r="C323" t="s">
        <v>746</v>
      </c>
      <c r="D323" s="1">
        <v>21619</v>
      </c>
      <c r="E323" t="s">
        <v>25</v>
      </c>
      <c r="F323" t="s">
        <v>747</v>
      </c>
      <c r="G323">
        <v>9</v>
      </c>
      <c r="H323">
        <v>5</v>
      </c>
      <c r="I323">
        <v>0</v>
      </c>
      <c r="J323">
        <v>1</v>
      </c>
      <c r="K323">
        <v>2</v>
      </c>
      <c r="L323">
        <v>9</v>
      </c>
      <c r="M323">
        <v>3</v>
      </c>
      <c r="N323">
        <v>1</v>
      </c>
      <c r="Q323">
        <v>3</v>
      </c>
      <c r="V323">
        <v>1</v>
      </c>
      <c r="W323">
        <v>0</v>
      </c>
    </row>
    <row r="324" spans="1:23">
      <c r="A324" t="e">
        <f ca="1">E00251513343121</f>
        <v>#NAME?</v>
      </c>
      <c r="B324" t="s">
        <v>23</v>
      </c>
      <c r="C324" t="s">
        <v>748</v>
      </c>
      <c r="D324" s="1">
        <v>20576</v>
      </c>
      <c r="E324" t="s">
        <v>25</v>
      </c>
      <c r="F324" t="s">
        <v>749</v>
      </c>
      <c r="G324">
        <v>9</v>
      </c>
      <c r="H324">
        <v>30</v>
      </c>
      <c r="I324">
        <v>0</v>
      </c>
      <c r="J324">
        <v>1</v>
      </c>
      <c r="K324">
        <v>2</v>
      </c>
      <c r="L324">
        <v>6</v>
      </c>
      <c r="M324">
        <v>2</v>
      </c>
      <c r="N324">
        <v>0</v>
      </c>
      <c r="Q324">
        <v>3</v>
      </c>
      <c r="V324">
        <v>1</v>
      </c>
      <c r="W324">
        <v>0</v>
      </c>
    </row>
    <row r="325" spans="1:23">
      <c r="A325" t="e">
        <f ca="1">E00251513359021</f>
        <v>#NAME?</v>
      </c>
      <c r="B325" t="s">
        <v>29</v>
      </c>
      <c r="C325" t="s">
        <v>750</v>
      </c>
      <c r="D325" s="1">
        <v>20141</v>
      </c>
      <c r="E325" t="s">
        <v>25</v>
      </c>
      <c r="F325" t="s">
        <v>751</v>
      </c>
      <c r="G325">
        <v>16</v>
      </c>
      <c r="H325">
        <v>275</v>
      </c>
      <c r="I325">
        <v>0</v>
      </c>
      <c r="J325">
        <v>1</v>
      </c>
      <c r="K325">
        <v>4</v>
      </c>
      <c r="L325">
        <v>6</v>
      </c>
      <c r="M325">
        <v>2</v>
      </c>
      <c r="N325">
        <v>0</v>
      </c>
      <c r="Q325">
        <v>3</v>
      </c>
      <c r="V325">
        <v>1</v>
      </c>
      <c r="W325">
        <v>0</v>
      </c>
    </row>
    <row r="326" spans="1:23">
      <c r="A326" t="e">
        <f ca="1">E00251513362921</f>
        <v>#NAME?</v>
      </c>
      <c r="B326" t="s">
        <v>29</v>
      </c>
      <c r="C326" t="s">
        <v>752</v>
      </c>
      <c r="D326" s="1">
        <v>23591</v>
      </c>
      <c r="E326" t="s">
        <v>25</v>
      </c>
      <c r="F326" t="s">
        <v>753</v>
      </c>
      <c r="G326">
        <v>11</v>
      </c>
      <c r="H326">
        <v>70</v>
      </c>
      <c r="I326">
        <v>0</v>
      </c>
      <c r="J326">
        <v>1</v>
      </c>
      <c r="K326">
        <v>3</v>
      </c>
      <c r="L326">
        <v>7</v>
      </c>
      <c r="M326">
        <v>2</v>
      </c>
      <c r="N326">
        <v>0</v>
      </c>
      <c r="Q326">
        <v>3</v>
      </c>
      <c r="V326">
        <v>1</v>
      </c>
      <c r="W326">
        <v>0</v>
      </c>
    </row>
    <row r="327" spans="1:23">
      <c r="A327" t="e">
        <f ca="1">E00251513363121</f>
        <v>#NAME?</v>
      </c>
      <c r="B327" t="s">
        <v>23</v>
      </c>
      <c r="C327" t="s">
        <v>754</v>
      </c>
      <c r="D327" s="1">
        <v>18483</v>
      </c>
      <c r="E327" t="s">
        <v>25</v>
      </c>
      <c r="F327" t="s">
        <v>755</v>
      </c>
      <c r="G327">
        <v>27</v>
      </c>
      <c r="H327">
        <v>75</v>
      </c>
      <c r="I327">
        <v>0</v>
      </c>
      <c r="J327">
        <v>1</v>
      </c>
      <c r="K327">
        <v>3</v>
      </c>
      <c r="L327">
        <v>9</v>
      </c>
      <c r="M327">
        <v>3</v>
      </c>
      <c r="N327">
        <v>1</v>
      </c>
      <c r="O327">
        <v>22</v>
      </c>
      <c r="P327">
        <v>1</v>
      </c>
      <c r="Q327">
        <v>2</v>
      </c>
      <c r="R327">
        <v>13</v>
      </c>
      <c r="S327">
        <v>29</v>
      </c>
      <c r="T327">
        <v>13</v>
      </c>
      <c r="V327">
        <v>10</v>
      </c>
      <c r="W327">
        <v>1</v>
      </c>
    </row>
    <row r="328" spans="1:23">
      <c r="A328" t="e">
        <f ca="1">E00251513365321</f>
        <v>#NAME?</v>
      </c>
      <c r="B328" t="s">
        <v>23</v>
      </c>
      <c r="C328" t="s">
        <v>756</v>
      </c>
      <c r="D328" s="1">
        <v>27094</v>
      </c>
      <c r="E328" t="s">
        <v>25</v>
      </c>
      <c r="F328" t="s">
        <v>757</v>
      </c>
      <c r="G328">
        <v>4</v>
      </c>
      <c r="H328">
        <v>5</v>
      </c>
      <c r="I328">
        <v>0</v>
      </c>
      <c r="J328">
        <v>1</v>
      </c>
      <c r="K328">
        <v>2</v>
      </c>
      <c r="L328">
        <v>6</v>
      </c>
      <c r="M328">
        <v>2</v>
      </c>
      <c r="N328">
        <v>0</v>
      </c>
      <c r="Q328">
        <v>3</v>
      </c>
      <c r="V328">
        <v>1</v>
      </c>
      <c r="W328">
        <v>0</v>
      </c>
    </row>
    <row r="329" spans="1:23">
      <c r="A329" t="e">
        <f ca="1">E00251513369121</f>
        <v>#NAME?</v>
      </c>
      <c r="B329" t="s">
        <v>23</v>
      </c>
      <c r="C329" t="s">
        <v>758</v>
      </c>
      <c r="D329" s="1">
        <v>22009</v>
      </c>
      <c r="E329" t="s">
        <v>25</v>
      </c>
      <c r="F329" t="s">
        <v>759</v>
      </c>
      <c r="G329">
        <v>21</v>
      </c>
      <c r="H329">
        <v>35</v>
      </c>
      <c r="I329">
        <v>0</v>
      </c>
      <c r="J329">
        <v>1</v>
      </c>
      <c r="K329">
        <v>2</v>
      </c>
      <c r="L329">
        <v>7</v>
      </c>
      <c r="M329">
        <v>2</v>
      </c>
      <c r="N329">
        <v>0</v>
      </c>
      <c r="Q329">
        <v>3</v>
      </c>
      <c r="V329">
        <v>1</v>
      </c>
      <c r="W329">
        <v>0</v>
      </c>
    </row>
    <row r="330" spans="1:23">
      <c r="A330" t="e">
        <f ca="1">E00251513434021</f>
        <v>#NAME?</v>
      </c>
      <c r="B330" t="s">
        <v>29</v>
      </c>
      <c r="C330" t="s">
        <v>760</v>
      </c>
      <c r="D330" s="1">
        <v>24682</v>
      </c>
      <c r="E330" t="s">
        <v>25</v>
      </c>
      <c r="F330" t="s">
        <v>761</v>
      </c>
      <c r="G330">
        <v>11</v>
      </c>
      <c r="H330">
        <v>20</v>
      </c>
      <c r="I330">
        <v>0</v>
      </c>
      <c r="J330">
        <v>1</v>
      </c>
      <c r="K330">
        <v>2</v>
      </c>
      <c r="L330">
        <v>8</v>
      </c>
      <c r="M330">
        <v>2</v>
      </c>
      <c r="N330">
        <v>0</v>
      </c>
      <c r="O330">
        <v>16</v>
      </c>
      <c r="P330">
        <v>1</v>
      </c>
      <c r="Q330">
        <v>2</v>
      </c>
      <c r="R330">
        <v>21</v>
      </c>
      <c r="S330">
        <v>10</v>
      </c>
      <c r="T330">
        <v>21</v>
      </c>
      <c r="V330">
        <v>8</v>
      </c>
      <c r="W330">
        <v>1</v>
      </c>
    </row>
    <row r="331" spans="1:23">
      <c r="A331" t="e">
        <f ca="1">E00251513453021</f>
        <v>#NAME?</v>
      </c>
      <c r="B331" t="s">
        <v>23</v>
      </c>
      <c r="C331" t="s">
        <v>762</v>
      </c>
      <c r="D331" s="1">
        <v>22999</v>
      </c>
      <c r="E331" t="s">
        <v>25</v>
      </c>
      <c r="F331" t="s">
        <v>763</v>
      </c>
      <c r="G331">
        <v>16</v>
      </c>
      <c r="H331">
        <v>10</v>
      </c>
      <c r="I331">
        <v>0</v>
      </c>
      <c r="J331">
        <v>1</v>
      </c>
      <c r="K331">
        <v>2</v>
      </c>
      <c r="L331">
        <v>8</v>
      </c>
      <c r="M331">
        <v>2</v>
      </c>
      <c r="N331">
        <v>0</v>
      </c>
      <c r="O331">
        <v>16</v>
      </c>
      <c r="P331" t="s">
        <v>97</v>
      </c>
      <c r="Q331">
        <v>1</v>
      </c>
      <c r="R331">
        <v>36</v>
      </c>
      <c r="T331">
        <v>18</v>
      </c>
      <c r="U331">
        <v>2</v>
      </c>
      <c r="V331">
        <v>4</v>
      </c>
      <c r="W331">
        <v>1</v>
      </c>
    </row>
    <row r="332" spans="1:23">
      <c r="A332" t="e">
        <f ca="1">E00251513682721</f>
        <v>#NAME?</v>
      </c>
      <c r="B332" t="s">
        <v>23</v>
      </c>
      <c r="C332" t="s">
        <v>764</v>
      </c>
      <c r="D332" s="1">
        <v>23133</v>
      </c>
      <c r="E332" t="s">
        <v>25</v>
      </c>
      <c r="F332" t="s">
        <v>765</v>
      </c>
      <c r="G332">
        <v>9</v>
      </c>
      <c r="H332">
        <v>25</v>
      </c>
      <c r="I332">
        <v>0</v>
      </c>
      <c r="J332">
        <v>1</v>
      </c>
      <c r="K332">
        <v>2</v>
      </c>
      <c r="L332">
        <v>7</v>
      </c>
      <c r="M332">
        <v>2</v>
      </c>
      <c r="N332">
        <v>0</v>
      </c>
      <c r="O332">
        <v>18</v>
      </c>
      <c r="P332" t="s">
        <v>53</v>
      </c>
      <c r="Q332">
        <v>2</v>
      </c>
      <c r="R332">
        <v>26</v>
      </c>
      <c r="S332">
        <v>7</v>
      </c>
      <c r="T332">
        <v>39</v>
      </c>
      <c r="V332">
        <v>8</v>
      </c>
      <c r="W332">
        <v>1</v>
      </c>
    </row>
    <row r="333" spans="1:23">
      <c r="A333" t="e">
        <f ca="1">E00251513734821</f>
        <v>#NAME?</v>
      </c>
      <c r="B333" t="s">
        <v>23</v>
      </c>
      <c r="C333" t="s">
        <v>766</v>
      </c>
      <c r="D333" s="1">
        <v>23901</v>
      </c>
      <c r="E333" t="s">
        <v>25</v>
      </c>
      <c r="F333" t="s">
        <v>767</v>
      </c>
      <c r="G333">
        <v>42</v>
      </c>
      <c r="H333">
        <v>0</v>
      </c>
      <c r="I333">
        <v>0</v>
      </c>
      <c r="J333">
        <v>0</v>
      </c>
      <c r="K333">
        <v>1</v>
      </c>
      <c r="L333">
        <v>10</v>
      </c>
      <c r="M333">
        <v>3</v>
      </c>
      <c r="N333">
        <v>1</v>
      </c>
      <c r="O333">
        <v>18</v>
      </c>
      <c r="P333" t="s">
        <v>38</v>
      </c>
      <c r="Q333">
        <v>1</v>
      </c>
      <c r="R333">
        <v>31</v>
      </c>
      <c r="T333" t="s">
        <v>768</v>
      </c>
      <c r="U333">
        <v>2</v>
      </c>
      <c r="V333">
        <v>4</v>
      </c>
      <c r="W333">
        <v>1</v>
      </c>
    </row>
    <row r="334" spans="1:23">
      <c r="A334" t="e">
        <f ca="1">E00251513752721</f>
        <v>#NAME?</v>
      </c>
      <c r="B334" t="s">
        <v>23</v>
      </c>
      <c r="C334" t="s">
        <v>769</v>
      </c>
      <c r="D334" s="1">
        <v>21863</v>
      </c>
      <c r="E334" t="s">
        <v>25</v>
      </c>
      <c r="F334" t="s">
        <v>770</v>
      </c>
      <c r="G334">
        <v>27</v>
      </c>
      <c r="H334">
        <v>0</v>
      </c>
      <c r="I334">
        <v>0</v>
      </c>
      <c r="J334">
        <v>0</v>
      </c>
      <c r="K334">
        <v>0</v>
      </c>
      <c r="L334">
        <v>10</v>
      </c>
      <c r="M334">
        <v>3</v>
      </c>
      <c r="N334">
        <v>1</v>
      </c>
      <c r="O334">
        <v>30</v>
      </c>
      <c r="P334" t="s">
        <v>45</v>
      </c>
      <c r="Q334">
        <v>1</v>
      </c>
      <c r="R334">
        <v>25</v>
      </c>
      <c r="T334" t="s">
        <v>180</v>
      </c>
      <c r="U334">
        <v>1</v>
      </c>
      <c r="V334">
        <v>4</v>
      </c>
      <c r="W334">
        <v>1</v>
      </c>
    </row>
    <row r="335" spans="1:23">
      <c r="A335" t="e">
        <f ca="1">E00251513901221</f>
        <v>#NAME?</v>
      </c>
      <c r="B335" t="s">
        <v>23</v>
      </c>
      <c r="C335" t="s">
        <v>771</v>
      </c>
      <c r="D335" s="1">
        <v>20759</v>
      </c>
      <c r="E335" t="s">
        <v>25</v>
      </c>
      <c r="F335" t="s">
        <v>60</v>
      </c>
      <c r="G335">
        <v>45</v>
      </c>
      <c r="H335">
        <v>5</v>
      </c>
      <c r="I335">
        <v>0</v>
      </c>
      <c r="J335">
        <v>1</v>
      </c>
      <c r="K335">
        <v>2</v>
      </c>
      <c r="L335">
        <v>9</v>
      </c>
      <c r="M335">
        <v>3</v>
      </c>
      <c r="N335">
        <v>1</v>
      </c>
      <c r="Q335">
        <v>3</v>
      </c>
      <c r="V335">
        <v>1</v>
      </c>
      <c r="W335">
        <v>0</v>
      </c>
    </row>
    <row r="336" spans="1:23">
      <c r="A336" t="e">
        <f ca="1">E00251513958321</f>
        <v>#NAME?</v>
      </c>
      <c r="B336" t="s">
        <v>23</v>
      </c>
      <c r="C336" t="s">
        <v>772</v>
      </c>
      <c r="D336" s="1">
        <v>24282</v>
      </c>
      <c r="E336" t="s">
        <v>25</v>
      </c>
      <c r="F336" t="s">
        <v>773</v>
      </c>
      <c r="G336">
        <v>36</v>
      </c>
      <c r="H336">
        <v>0</v>
      </c>
      <c r="I336">
        <v>0</v>
      </c>
      <c r="J336">
        <v>0</v>
      </c>
      <c r="K336">
        <v>0</v>
      </c>
      <c r="L336">
        <v>8</v>
      </c>
      <c r="M336">
        <v>2</v>
      </c>
      <c r="N336">
        <v>0</v>
      </c>
      <c r="Q336">
        <v>3</v>
      </c>
      <c r="V336">
        <v>1</v>
      </c>
      <c r="W336">
        <v>0</v>
      </c>
    </row>
    <row r="337" spans="1:23">
      <c r="A337" t="e">
        <f ca="1">E00251513961521</f>
        <v>#NAME?</v>
      </c>
      <c r="B337" t="s">
        <v>23</v>
      </c>
      <c r="C337" t="s">
        <v>774</v>
      </c>
      <c r="D337" s="1">
        <v>27330</v>
      </c>
      <c r="E337" t="s">
        <v>25</v>
      </c>
      <c r="F337" t="s">
        <v>775</v>
      </c>
      <c r="G337">
        <v>19</v>
      </c>
      <c r="H337">
        <v>35</v>
      </c>
      <c r="I337">
        <v>0</v>
      </c>
      <c r="J337">
        <v>1</v>
      </c>
      <c r="K337">
        <v>2</v>
      </c>
      <c r="L337">
        <v>7</v>
      </c>
      <c r="M337">
        <v>2</v>
      </c>
      <c r="N337">
        <v>0</v>
      </c>
      <c r="O337">
        <v>28</v>
      </c>
      <c r="P337">
        <v>1</v>
      </c>
      <c r="Q337">
        <v>2</v>
      </c>
      <c r="R337">
        <v>5</v>
      </c>
      <c r="S337">
        <v>7</v>
      </c>
      <c r="T337">
        <v>5</v>
      </c>
      <c r="V337">
        <v>8</v>
      </c>
      <c r="W337">
        <v>1</v>
      </c>
    </row>
    <row r="338" spans="1:23">
      <c r="A338" t="e">
        <f ca="1">E00251514033621</f>
        <v>#NAME?</v>
      </c>
      <c r="B338" t="s">
        <v>23</v>
      </c>
      <c r="C338" t="s">
        <v>776</v>
      </c>
      <c r="D338" s="1">
        <v>18847</v>
      </c>
      <c r="E338" t="s">
        <v>25</v>
      </c>
      <c r="F338" t="s">
        <v>777</v>
      </c>
      <c r="G338">
        <v>42</v>
      </c>
      <c r="H338">
        <v>90</v>
      </c>
      <c r="I338">
        <v>0</v>
      </c>
      <c r="J338">
        <v>1</v>
      </c>
      <c r="K338">
        <v>3</v>
      </c>
      <c r="L338">
        <v>11</v>
      </c>
      <c r="M338">
        <v>3</v>
      </c>
      <c r="N338">
        <v>1</v>
      </c>
      <c r="O338">
        <v>13</v>
      </c>
      <c r="Q338">
        <v>2</v>
      </c>
      <c r="R338">
        <v>31</v>
      </c>
      <c r="S338">
        <v>19</v>
      </c>
      <c r="V338">
        <v>9</v>
      </c>
      <c r="W338">
        <v>1</v>
      </c>
    </row>
    <row r="339" spans="1:23">
      <c r="A339" t="e">
        <f ca="1">E00251514125621</f>
        <v>#NAME?</v>
      </c>
      <c r="B339" t="s">
        <v>29</v>
      </c>
      <c r="C339" t="s">
        <v>778</v>
      </c>
      <c r="D339" s="1">
        <v>23490</v>
      </c>
      <c r="E339" t="s">
        <v>25</v>
      </c>
      <c r="F339">
        <v>140</v>
      </c>
      <c r="G339">
        <v>23</v>
      </c>
      <c r="H339">
        <v>110</v>
      </c>
      <c r="I339">
        <v>0</v>
      </c>
      <c r="J339">
        <v>1</v>
      </c>
      <c r="K339">
        <v>3</v>
      </c>
      <c r="L339">
        <v>7</v>
      </c>
      <c r="M339">
        <v>2</v>
      </c>
      <c r="N339">
        <v>0</v>
      </c>
      <c r="Q339">
        <v>3</v>
      </c>
      <c r="V339">
        <v>1</v>
      </c>
      <c r="W339">
        <v>0</v>
      </c>
    </row>
    <row r="340" spans="1:23">
      <c r="A340" t="e">
        <f ca="1">E00251514152121</f>
        <v>#NAME?</v>
      </c>
      <c r="B340" t="s">
        <v>23</v>
      </c>
      <c r="C340" t="s">
        <v>779</v>
      </c>
      <c r="D340" s="1">
        <v>20860</v>
      </c>
      <c r="E340" t="s">
        <v>25</v>
      </c>
      <c r="F340" t="s">
        <v>780</v>
      </c>
      <c r="G340">
        <v>13</v>
      </c>
      <c r="H340">
        <v>105</v>
      </c>
      <c r="I340">
        <v>0</v>
      </c>
      <c r="J340">
        <v>1</v>
      </c>
      <c r="K340">
        <v>3</v>
      </c>
      <c r="L340">
        <v>8</v>
      </c>
      <c r="M340">
        <v>2</v>
      </c>
      <c r="N340">
        <v>0</v>
      </c>
      <c r="Q340">
        <v>3</v>
      </c>
      <c r="V340">
        <v>1</v>
      </c>
      <c r="W340">
        <v>0</v>
      </c>
    </row>
    <row r="341" spans="1:23">
      <c r="A341" t="e">
        <f ca="1">E00251514212821</f>
        <v>#NAME?</v>
      </c>
      <c r="B341" t="s">
        <v>29</v>
      </c>
      <c r="C341" t="s">
        <v>781</v>
      </c>
      <c r="D341" s="1">
        <v>20825</v>
      </c>
      <c r="E341" t="s">
        <v>25</v>
      </c>
      <c r="F341" t="s">
        <v>782</v>
      </c>
      <c r="G341">
        <v>9</v>
      </c>
      <c r="H341">
        <v>50</v>
      </c>
      <c r="I341">
        <v>0</v>
      </c>
      <c r="J341">
        <v>1</v>
      </c>
      <c r="K341">
        <v>3</v>
      </c>
      <c r="L341">
        <v>8</v>
      </c>
      <c r="M341">
        <v>2</v>
      </c>
      <c r="N341">
        <v>0</v>
      </c>
      <c r="O341">
        <v>19</v>
      </c>
      <c r="P341" t="s">
        <v>156</v>
      </c>
      <c r="Q341">
        <v>2</v>
      </c>
      <c r="R341">
        <v>31</v>
      </c>
      <c r="S341">
        <v>8</v>
      </c>
      <c r="T341" t="s">
        <v>783</v>
      </c>
      <c r="V341">
        <v>8</v>
      </c>
      <c r="W341">
        <v>1</v>
      </c>
    </row>
    <row r="342" spans="1:23">
      <c r="A342" t="e">
        <f ca="1">E00251514218521</f>
        <v>#NAME?</v>
      </c>
      <c r="B342" t="s">
        <v>23</v>
      </c>
      <c r="C342" t="s">
        <v>784</v>
      </c>
      <c r="D342" s="1">
        <v>21764</v>
      </c>
      <c r="E342" t="s">
        <v>25</v>
      </c>
      <c r="F342" t="s">
        <v>785</v>
      </c>
      <c r="G342">
        <v>23</v>
      </c>
      <c r="H342">
        <v>0</v>
      </c>
      <c r="I342">
        <v>0</v>
      </c>
      <c r="J342">
        <v>0</v>
      </c>
      <c r="K342">
        <v>0</v>
      </c>
      <c r="L342">
        <v>9</v>
      </c>
      <c r="M342">
        <v>3</v>
      </c>
      <c r="N342">
        <v>1</v>
      </c>
      <c r="Q342">
        <v>3</v>
      </c>
      <c r="V342">
        <v>1</v>
      </c>
      <c r="W342">
        <v>0</v>
      </c>
    </row>
    <row r="343" spans="1:23">
      <c r="A343" t="e">
        <f ca="1">E00251514226921</f>
        <v>#NAME?</v>
      </c>
      <c r="B343" t="s">
        <v>23</v>
      </c>
      <c r="C343" t="s">
        <v>786</v>
      </c>
      <c r="D343" s="1">
        <v>25478</v>
      </c>
      <c r="E343" t="s">
        <v>25</v>
      </c>
      <c r="F343" t="s">
        <v>787</v>
      </c>
      <c r="G343">
        <v>9</v>
      </c>
      <c r="H343">
        <v>40</v>
      </c>
      <c r="I343">
        <v>0</v>
      </c>
      <c r="J343">
        <v>1</v>
      </c>
      <c r="K343">
        <v>3</v>
      </c>
      <c r="L343">
        <v>6</v>
      </c>
      <c r="M343">
        <v>2</v>
      </c>
      <c r="N343">
        <v>0</v>
      </c>
      <c r="Q343">
        <v>2</v>
      </c>
      <c r="V343">
        <v>7</v>
      </c>
      <c r="W343">
        <v>1</v>
      </c>
    </row>
    <row r="344" spans="1:23">
      <c r="A344" t="e">
        <f ca="1">E00251514238021</f>
        <v>#NAME?</v>
      </c>
      <c r="B344" t="s">
        <v>23</v>
      </c>
      <c r="C344" t="s">
        <v>788</v>
      </c>
      <c r="D344" s="1">
        <v>25791</v>
      </c>
      <c r="E344" t="s">
        <v>25</v>
      </c>
      <c r="F344" t="s">
        <v>789</v>
      </c>
      <c r="G344">
        <v>27</v>
      </c>
      <c r="H344">
        <v>0</v>
      </c>
      <c r="I344">
        <v>0</v>
      </c>
      <c r="J344">
        <v>0</v>
      </c>
      <c r="K344">
        <v>1</v>
      </c>
      <c r="L344">
        <v>8</v>
      </c>
      <c r="M344">
        <v>2</v>
      </c>
      <c r="N344">
        <v>0</v>
      </c>
      <c r="Q344">
        <v>3</v>
      </c>
      <c r="V344">
        <v>1</v>
      </c>
      <c r="W344">
        <v>0</v>
      </c>
    </row>
    <row r="345" spans="1:23">
      <c r="A345" t="e">
        <f ca="1">E00251514242521</f>
        <v>#NAME?</v>
      </c>
      <c r="B345" t="s">
        <v>23</v>
      </c>
      <c r="C345" t="s">
        <v>790</v>
      </c>
      <c r="D345" s="1">
        <v>21793</v>
      </c>
      <c r="E345" t="s">
        <v>25</v>
      </c>
      <c r="F345" t="s">
        <v>791</v>
      </c>
      <c r="G345">
        <v>36</v>
      </c>
      <c r="H345">
        <v>25</v>
      </c>
      <c r="I345">
        <v>0</v>
      </c>
      <c r="J345">
        <v>1</v>
      </c>
      <c r="K345">
        <v>2</v>
      </c>
      <c r="L345">
        <v>7</v>
      </c>
      <c r="M345">
        <v>2</v>
      </c>
      <c r="N345">
        <v>0</v>
      </c>
      <c r="Q345">
        <v>3</v>
      </c>
      <c r="V345">
        <v>1</v>
      </c>
      <c r="W345">
        <v>0</v>
      </c>
    </row>
    <row r="346" spans="1:23">
      <c r="A346" t="e">
        <f ca="1">E00251514243921</f>
        <v>#NAME?</v>
      </c>
      <c r="B346" t="s">
        <v>23</v>
      </c>
      <c r="C346" t="s">
        <v>792</v>
      </c>
      <c r="D346" s="1">
        <v>23612</v>
      </c>
      <c r="E346" t="s">
        <v>25</v>
      </c>
      <c r="F346" t="s">
        <v>793</v>
      </c>
      <c r="G346">
        <v>9</v>
      </c>
      <c r="H346">
        <v>0</v>
      </c>
      <c r="I346">
        <v>0</v>
      </c>
      <c r="J346">
        <v>0</v>
      </c>
      <c r="K346">
        <v>1</v>
      </c>
      <c r="L346">
        <v>8</v>
      </c>
      <c r="M346">
        <v>2</v>
      </c>
      <c r="N346">
        <v>0</v>
      </c>
      <c r="O346">
        <v>15</v>
      </c>
      <c r="P346" t="s">
        <v>97</v>
      </c>
      <c r="Q346">
        <v>1</v>
      </c>
      <c r="R346">
        <v>35</v>
      </c>
      <c r="T346" t="s">
        <v>468</v>
      </c>
      <c r="U346">
        <v>2</v>
      </c>
      <c r="V346">
        <v>4</v>
      </c>
      <c r="W346">
        <v>1</v>
      </c>
    </row>
    <row r="347" spans="1:23">
      <c r="A347" t="e">
        <f ca="1">E00251514247321</f>
        <v>#NAME?</v>
      </c>
      <c r="B347" t="s">
        <v>23</v>
      </c>
      <c r="C347" t="s">
        <v>794</v>
      </c>
      <c r="D347" s="1">
        <v>19605</v>
      </c>
      <c r="E347" t="s">
        <v>25</v>
      </c>
      <c r="F347" t="s">
        <v>795</v>
      </c>
      <c r="G347">
        <v>42</v>
      </c>
      <c r="H347">
        <v>20</v>
      </c>
      <c r="I347">
        <v>0</v>
      </c>
      <c r="J347">
        <v>1</v>
      </c>
      <c r="K347">
        <v>2</v>
      </c>
      <c r="L347">
        <v>5</v>
      </c>
      <c r="M347">
        <v>2</v>
      </c>
      <c r="N347">
        <v>0</v>
      </c>
      <c r="O347">
        <v>48</v>
      </c>
      <c r="P347">
        <v>2</v>
      </c>
      <c r="Q347">
        <v>1</v>
      </c>
      <c r="R347">
        <v>13</v>
      </c>
      <c r="T347">
        <v>26</v>
      </c>
      <c r="U347">
        <v>6</v>
      </c>
      <c r="V347">
        <v>6</v>
      </c>
      <c r="W347">
        <v>1</v>
      </c>
    </row>
    <row r="348" spans="1:23">
      <c r="A348" t="e">
        <f ca="1">E00251514252121</f>
        <v>#NAME?</v>
      </c>
      <c r="B348" t="s">
        <v>23</v>
      </c>
      <c r="C348" t="s">
        <v>796</v>
      </c>
      <c r="D348" s="1">
        <v>24780</v>
      </c>
      <c r="E348" t="s">
        <v>25</v>
      </c>
      <c r="F348" t="s">
        <v>797</v>
      </c>
      <c r="G348">
        <v>13</v>
      </c>
      <c r="H348">
        <v>15</v>
      </c>
      <c r="I348">
        <v>0</v>
      </c>
      <c r="J348">
        <v>1</v>
      </c>
      <c r="K348">
        <v>2</v>
      </c>
      <c r="L348">
        <v>6</v>
      </c>
      <c r="M348">
        <v>2</v>
      </c>
      <c r="N348">
        <v>0</v>
      </c>
      <c r="O348">
        <v>17</v>
      </c>
      <c r="P348" t="s">
        <v>368</v>
      </c>
      <c r="Q348">
        <v>1</v>
      </c>
      <c r="R348">
        <v>30</v>
      </c>
      <c r="T348">
        <v>18</v>
      </c>
      <c r="U348">
        <v>3</v>
      </c>
      <c r="V348">
        <v>4</v>
      </c>
      <c r="W348">
        <v>1</v>
      </c>
    </row>
    <row r="349" spans="1:23">
      <c r="A349" t="e">
        <f ca="1">E00251514257621</f>
        <v>#NAME?</v>
      </c>
      <c r="B349" t="s">
        <v>23</v>
      </c>
      <c r="C349" t="s">
        <v>798</v>
      </c>
      <c r="D349" s="1">
        <v>22648</v>
      </c>
      <c r="E349" t="s">
        <v>25</v>
      </c>
      <c r="F349" t="s">
        <v>799</v>
      </c>
      <c r="G349">
        <v>19</v>
      </c>
      <c r="H349">
        <v>0</v>
      </c>
      <c r="I349">
        <v>0</v>
      </c>
      <c r="J349">
        <v>0</v>
      </c>
      <c r="K349">
        <v>1</v>
      </c>
      <c r="L349">
        <v>8</v>
      </c>
      <c r="M349">
        <v>2</v>
      </c>
      <c r="N349">
        <v>0</v>
      </c>
      <c r="O349">
        <v>18</v>
      </c>
      <c r="P349" t="s">
        <v>368</v>
      </c>
      <c r="Q349">
        <v>2</v>
      </c>
      <c r="R349">
        <v>32</v>
      </c>
      <c r="S349">
        <v>3</v>
      </c>
      <c r="T349" t="s">
        <v>800</v>
      </c>
      <c r="V349">
        <v>8</v>
      </c>
      <c r="W349">
        <v>1</v>
      </c>
    </row>
    <row r="350" spans="1:23">
      <c r="A350" t="e">
        <f ca="1">E00251514257921</f>
        <v>#NAME?</v>
      </c>
      <c r="B350" t="s">
        <v>23</v>
      </c>
      <c r="C350" t="s">
        <v>801</v>
      </c>
      <c r="D350" s="1">
        <v>21236</v>
      </c>
      <c r="E350" t="s">
        <v>25</v>
      </c>
      <c r="F350" t="s">
        <v>802</v>
      </c>
      <c r="G350">
        <v>20</v>
      </c>
      <c r="H350">
        <v>80</v>
      </c>
      <c r="I350">
        <v>0</v>
      </c>
      <c r="J350">
        <v>1</v>
      </c>
      <c r="K350">
        <v>3</v>
      </c>
      <c r="L350">
        <v>9</v>
      </c>
      <c r="M350">
        <v>3</v>
      </c>
      <c r="N350">
        <v>1</v>
      </c>
      <c r="O350">
        <v>15</v>
      </c>
      <c r="P350" t="s">
        <v>38</v>
      </c>
      <c r="Q350">
        <v>2</v>
      </c>
      <c r="R350">
        <v>15</v>
      </c>
      <c r="S350">
        <v>26</v>
      </c>
      <c r="T350" t="s">
        <v>803</v>
      </c>
      <c r="V350">
        <v>10</v>
      </c>
      <c r="W350">
        <v>1</v>
      </c>
    </row>
    <row r="351" spans="1:23">
      <c r="A351" t="e">
        <f ca="1">E00251514273221</f>
        <v>#NAME?</v>
      </c>
      <c r="B351" t="s">
        <v>23</v>
      </c>
      <c r="C351" t="s">
        <v>804</v>
      </c>
      <c r="D351" s="1">
        <v>21403</v>
      </c>
      <c r="E351" t="s">
        <v>25</v>
      </c>
      <c r="F351" t="s">
        <v>805</v>
      </c>
      <c r="G351">
        <v>20</v>
      </c>
      <c r="H351">
        <v>10</v>
      </c>
      <c r="I351">
        <v>0</v>
      </c>
      <c r="J351">
        <v>1</v>
      </c>
      <c r="K351">
        <v>2</v>
      </c>
      <c r="L351">
        <v>8</v>
      </c>
      <c r="M351">
        <v>2</v>
      </c>
      <c r="N351">
        <v>0</v>
      </c>
      <c r="O351">
        <v>21</v>
      </c>
      <c r="P351" t="s">
        <v>38</v>
      </c>
      <c r="Q351">
        <v>1</v>
      </c>
      <c r="R351">
        <v>35</v>
      </c>
      <c r="T351" t="s">
        <v>250</v>
      </c>
      <c r="U351">
        <v>2</v>
      </c>
      <c r="V351">
        <v>4</v>
      </c>
      <c r="W351">
        <v>1</v>
      </c>
    </row>
    <row r="352" spans="1:23">
      <c r="A352" t="e">
        <f ca="1">E00251514273321</f>
        <v>#NAME?</v>
      </c>
      <c r="B352" t="s">
        <v>23</v>
      </c>
      <c r="C352" t="s">
        <v>806</v>
      </c>
      <c r="D352" s="1">
        <v>22300</v>
      </c>
      <c r="E352" t="s">
        <v>25</v>
      </c>
      <c r="F352" t="s">
        <v>807</v>
      </c>
      <c r="G352">
        <v>18</v>
      </c>
      <c r="H352">
        <v>0</v>
      </c>
      <c r="I352">
        <v>0</v>
      </c>
      <c r="J352">
        <v>0</v>
      </c>
      <c r="K352">
        <v>1</v>
      </c>
      <c r="L352">
        <v>5</v>
      </c>
      <c r="M352">
        <v>2</v>
      </c>
      <c r="N352">
        <v>0</v>
      </c>
      <c r="O352">
        <v>20</v>
      </c>
      <c r="P352" t="s">
        <v>407</v>
      </c>
      <c r="Q352">
        <v>1</v>
      </c>
      <c r="R352">
        <v>34</v>
      </c>
      <c r="T352" t="s">
        <v>487</v>
      </c>
      <c r="U352">
        <v>4</v>
      </c>
      <c r="V352">
        <v>5</v>
      </c>
      <c r="W352">
        <v>1</v>
      </c>
    </row>
    <row r="353" spans="1:23">
      <c r="A353" t="e">
        <f ca="1">E00251514274321</f>
        <v>#NAME?</v>
      </c>
      <c r="B353" t="s">
        <v>23</v>
      </c>
      <c r="C353" t="s">
        <v>808</v>
      </c>
      <c r="D353" s="1">
        <v>19029</v>
      </c>
      <c r="E353" t="s">
        <v>25</v>
      </c>
      <c r="F353" t="s">
        <v>105</v>
      </c>
      <c r="G353">
        <v>21</v>
      </c>
      <c r="H353">
        <v>10</v>
      </c>
      <c r="I353">
        <v>0</v>
      </c>
      <c r="J353">
        <v>1</v>
      </c>
      <c r="K353">
        <v>2</v>
      </c>
      <c r="L353">
        <v>9</v>
      </c>
      <c r="M353">
        <v>3</v>
      </c>
      <c r="N353">
        <v>1</v>
      </c>
      <c r="O353">
        <v>22</v>
      </c>
      <c r="P353" t="s">
        <v>273</v>
      </c>
      <c r="Q353">
        <v>1</v>
      </c>
      <c r="R353">
        <v>41</v>
      </c>
      <c r="T353" t="s">
        <v>809</v>
      </c>
      <c r="U353">
        <v>1</v>
      </c>
      <c r="V353">
        <v>4</v>
      </c>
      <c r="W353">
        <v>1</v>
      </c>
    </row>
    <row r="354" spans="1:23">
      <c r="A354" t="e">
        <f ca="1">E00251514279221</f>
        <v>#NAME?</v>
      </c>
      <c r="B354" t="s">
        <v>23</v>
      </c>
      <c r="C354" t="s">
        <v>810</v>
      </c>
      <c r="D354" s="1">
        <v>25987</v>
      </c>
      <c r="E354" t="s">
        <v>25</v>
      </c>
      <c r="F354" t="s">
        <v>811</v>
      </c>
      <c r="G354">
        <v>18</v>
      </c>
      <c r="H354">
        <v>0</v>
      </c>
      <c r="I354">
        <v>0</v>
      </c>
      <c r="J354">
        <v>0</v>
      </c>
      <c r="K354">
        <v>1</v>
      </c>
      <c r="L354">
        <v>8</v>
      </c>
      <c r="M354">
        <v>2</v>
      </c>
      <c r="N354">
        <v>0</v>
      </c>
      <c r="O354">
        <v>23</v>
      </c>
      <c r="P354" t="s">
        <v>368</v>
      </c>
      <c r="Q354">
        <v>1</v>
      </c>
      <c r="R354">
        <v>21</v>
      </c>
      <c r="T354" t="s">
        <v>812</v>
      </c>
      <c r="U354">
        <v>4</v>
      </c>
      <c r="V354">
        <v>4</v>
      </c>
      <c r="W354">
        <v>1</v>
      </c>
    </row>
    <row r="355" spans="1:23">
      <c r="A355" t="e">
        <f ca="1">E00251514283421</f>
        <v>#NAME?</v>
      </c>
      <c r="B355" t="s">
        <v>29</v>
      </c>
      <c r="C355" t="s">
        <v>813</v>
      </c>
      <c r="D355" s="1">
        <v>21351</v>
      </c>
      <c r="E355" t="s">
        <v>25</v>
      </c>
      <c r="F355" t="s">
        <v>814</v>
      </c>
      <c r="G355">
        <v>12</v>
      </c>
      <c r="H355">
        <v>15</v>
      </c>
      <c r="I355">
        <v>0</v>
      </c>
      <c r="J355">
        <v>1</v>
      </c>
      <c r="K355">
        <v>2</v>
      </c>
      <c r="L355">
        <v>9</v>
      </c>
      <c r="M355">
        <v>3</v>
      </c>
      <c r="N355">
        <v>1</v>
      </c>
      <c r="O355">
        <v>20</v>
      </c>
      <c r="P355">
        <v>1</v>
      </c>
      <c r="Q355">
        <v>2</v>
      </c>
      <c r="R355">
        <v>15</v>
      </c>
      <c r="S355">
        <v>21</v>
      </c>
      <c r="T355">
        <v>15</v>
      </c>
      <c r="V355">
        <v>10</v>
      </c>
      <c r="W355">
        <v>1</v>
      </c>
    </row>
    <row r="356" spans="1:23">
      <c r="A356" t="e">
        <f ca="1">E00251514285421</f>
        <v>#NAME?</v>
      </c>
      <c r="B356" t="s">
        <v>23</v>
      </c>
      <c r="C356" t="s">
        <v>815</v>
      </c>
      <c r="D356" s="1">
        <v>22797</v>
      </c>
      <c r="E356" t="s">
        <v>25</v>
      </c>
      <c r="F356" t="s">
        <v>816</v>
      </c>
      <c r="G356">
        <v>28</v>
      </c>
      <c r="H356">
        <v>180</v>
      </c>
      <c r="I356">
        <v>1</v>
      </c>
      <c r="J356">
        <v>2</v>
      </c>
      <c r="K356">
        <v>3</v>
      </c>
      <c r="L356">
        <v>11</v>
      </c>
      <c r="M356">
        <v>3</v>
      </c>
      <c r="N356">
        <v>1</v>
      </c>
      <c r="O356">
        <v>30</v>
      </c>
      <c r="P356" t="s">
        <v>97</v>
      </c>
      <c r="Q356">
        <v>2</v>
      </c>
      <c r="R356">
        <v>15</v>
      </c>
      <c r="S356">
        <v>7</v>
      </c>
      <c r="T356" t="s">
        <v>180</v>
      </c>
      <c r="V356">
        <v>8</v>
      </c>
      <c r="W356">
        <v>1</v>
      </c>
    </row>
    <row r="357" spans="1:23">
      <c r="A357" t="e">
        <f ca="1">E00251514287121</f>
        <v>#NAME?</v>
      </c>
      <c r="B357" t="s">
        <v>23</v>
      </c>
      <c r="C357" t="s">
        <v>817</v>
      </c>
      <c r="D357" s="1">
        <v>21888</v>
      </c>
      <c r="E357" t="s">
        <v>25</v>
      </c>
      <c r="F357" t="s">
        <v>108</v>
      </c>
      <c r="G357">
        <v>11</v>
      </c>
      <c r="H357">
        <v>5</v>
      </c>
      <c r="I357">
        <v>0</v>
      </c>
      <c r="J357">
        <v>1</v>
      </c>
      <c r="K357">
        <v>2</v>
      </c>
      <c r="L357">
        <v>6</v>
      </c>
      <c r="M357">
        <v>2</v>
      </c>
      <c r="N357">
        <v>0</v>
      </c>
      <c r="Q357">
        <v>3</v>
      </c>
      <c r="V357">
        <v>1</v>
      </c>
      <c r="W357">
        <v>0</v>
      </c>
    </row>
    <row r="358" spans="1:23">
      <c r="A358" t="e">
        <f ca="1">E00251514288221</f>
        <v>#NAME?</v>
      </c>
      <c r="B358" t="s">
        <v>23</v>
      </c>
      <c r="C358" t="s">
        <v>818</v>
      </c>
      <c r="D358" s="1">
        <v>21322</v>
      </c>
      <c r="E358" t="s">
        <v>25</v>
      </c>
      <c r="F358" t="s">
        <v>819</v>
      </c>
      <c r="G358">
        <v>39</v>
      </c>
      <c r="H358">
        <v>215</v>
      </c>
      <c r="I358">
        <v>1</v>
      </c>
      <c r="J358">
        <v>2</v>
      </c>
      <c r="K358">
        <v>4</v>
      </c>
      <c r="L358">
        <v>8</v>
      </c>
      <c r="M358">
        <v>2</v>
      </c>
      <c r="N358">
        <v>0</v>
      </c>
      <c r="O358">
        <v>18</v>
      </c>
      <c r="P358" t="s">
        <v>53</v>
      </c>
      <c r="Q358">
        <v>2</v>
      </c>
      <c r="R358">
        <v>10</v>
      </c>
      <c r="S358">
        <v>28</v>
      </c>
      <c r="T358">
        <v>15</v>
      </c>
      <c r="V358">
        <v>10</v>
      </c>
      <c r="W358">
        <v>1</v>
      </c>
    </row>
    <row r="359" spans="1:23">
      <c r="A359" t="e">
        <f ca="1">E00251514288421</f>
        <v>#NAME?</v>
      </c>
      <c r="B359" t="s">
        <v>23</v>
      </c>
      <c r="C359" t="s">
        <v>820</v>
      </c>
      <c r="D359" s="1">
        <v>20416</v>
      </c>
      <c r="E359" t="s">
        <v>25</v>
      </c>
      <c r="F359" t="s">
        <v>821</v>
      </c>
      <c r="G359">
        <v>42</v>
      </c>
      <c r="H359">
        <v>5</v>
      </c>
      <c r="I359">
        <v>0</v>
      </c>
      <c r="J359">
        <v>1</v>
      </c>
      <c r="K359">
        <v>2</v>
      </c>
      <c r="L359">
        <v>8</v>
      </c>
      <c r="M359">
        <v>2</v>
      </c>
      <c r="N359">
        <v>0</v>
      </c>
      <c r="O359">
        <v>17</v>
      </c>
      <c r="P359" t="s">
        <v>97</v>
      </c>
      <c r="Q359">
        <v>1</v>
      </c>
      <c r="R359">
        <v>42</v>
      </c>
      <c r="T359">
        <v>21</v>
      </c>
      <c r="U359">
        <v>1</v>
      </c>
      <c r="V359">
        <v>4</v>
      </c>
      <c r="W359">
        <v>1</v>
      </c>
    </row>
    <row r="360" spans="1:23">
      <c r="A360" t="e">
        <f ca="1">E00251514302321</f>
        <v>#NAME?</v>
      </c>
      <c r="B360" t="s">
        <v>23</v>
      </c>
      <c r="C360" t="s">
        <v>822</v>
      </c>
      <c r="D360" s="1">
        <v>24450</v>
      </c>
      <c r="E360" t="s">
        <v>25</v>
      </c>
      <c r="F360" t="s">
        <v>823</v>
      </c>
      <c r="G360">
        <v>30</v>
      </c>
      <c r="H360">
        <v>0</v>
      </c>
      <c r="I360">
        <v>0</v>
      </c>
      <c r="J360">
        <v>0</v>
      </c>
      <c r="K360">
        <v>0</v>
      </c>
      <c r="L360">
        <v>7</v>
      </c>
      <c r="M360">
        <v>2</v>
      </c>
      <c r="N360">
        <v>0</v>
      </c>
      <c r="Q360">
        <v>3</v>
      </c>
      <c r="V360">
        <v>1</v>
      </c>
      <c r="W360">
        <v>0</v>
      </c>
    </row>
    <row r="361" spans="1:23">
      <c r="A361" t="e">
        <f ca="1">E00251514317621</f>
        <v>#NAME?</v>
      </c>
      <c r="B361" t="s">
        <v>29</v>
      </c>
      <c r="C361" t="s">
        <v>824</v>
      </c>
      <c r="D361" s="1">
        <v>26593</v>
      </c>
      <c r="E361" t="s">
        <v>25</v>
      </c>
      <c r="F361" t="s">
        <v>825</v>
      </c>
      <c r="G361">
        <v>18</v>
      </c>
      <c r="H361">
        <v>455</v>
      </c>
      <c r="I361">
        <v>1</v>
      </c>
      <c r="J361">
        <v>3</v>
      </c>
      <c r="K361">
        <v>4</v>
      </c>
      <c r="L361">
        <v>8</v>
      </c>
      <c r="M361">
        <v>2</v>
      </c>
      <c r="N361">
        <v>0</v>
      </c>
      <c r="O361">
        <v>20</v>
      </c>
      <c r="P361" t="s">
        <v>120</v>
      </c>
      <c r="Q361">
        <v>2</v>
      </c>
      <c r="R361">
        <v>20</v>
      </c>
      <c r="S361">
        <v>2</v>
      </c>
      <c r="T361">
        <v>2</v>
      </c>
      <c r="V361">
        <v>8</v>
      </c>
      <c r="W361">
        <v>1</v>
      </c>
    </row>
    <row r="362" spans="1:23">
      <c r="A362" t="e">
        <f ca="1">E00251514452721</f>
        <v>#NAME?</v>
      </c>
      <c r="B362" t="s">
        <v>23</v>
      </c>
      <c r="C362" t="s">
        <v>826</v>
      </c>
      <c r="D362" s="1">
        <v>25176</v>
      </c>
      <c r="E362" t="s">
        <v>25</v>
      </c>
      <c r="F362" t="s">
        <v>827</v>
      </c>
      <c r="G362">
        <v>22</v>
      </c>
      <c r="H362">
        <v>10</v>
      </c>
      <c r="I362">
        <v>0</v>
      </c>
      <c r="J362">
        <v>1</v>
      </c>
      <c r="K362">
        <v>2</v>
      </c>
      <c r="L362">
        <v>7</v>
      </c>
      <c r="M362">
        <v>2</v>
      </c>
      <c r="N362">
        <v>0</v>
      </c>
      <c r="Q362">
        <v>3</v>
      </c>
      <c r="V362">
        <v>1</v>
      </c>
      <c r="W362">
        <v>0</v>
      </c>
    </row>
    <row r="363" spans="1:23">
      <c r="A363" t="e">
        <f ca="1">E00251514454421</f>
        <v>#NAME?</v>
      </c>
      <c r="B363" t="s">
        <v>23</v>
      </c>
      <c r="C363" t="s">
        <v>828</v>
      </c>
      <c r="D363" s="1">
        <v>22589</v>
      </c>
      <c r="E363" t="s">
        <v>25</v>
      </c>
      <c r="F363" t="s">
        <v>829</v>
      </c>
      <c r="G363">
        <v>56</v>
      </c>
      <c r="H363">
        <v>0</v>
      </c>
      <c r="I363">
        <v>0</v>
      </c>
      <c r="J363">
        <v>0</v>
      </c>
      <c r="K363">
        <v>0</v>
      </c>
      <c r="L363">
        <v>3</v>
      </c>
      <c r="M363">
        <v>1</v>
      </c>
      <c r="N363">
        <v>0</v>
      </c>
      <c r="O363">
        <v>15</v>
      </c>
      <c r="P363" t="s">
        <v>38</v>
      </c>
      <c r="Q363">
        <v>2</v>
      </c>
      <c r="R363">
        <v>31</v>
      </c>
      <c r="S363">
        <v>7</v>
      </c>
      <c r="T363" t="s">
        <v>768</v>
      </c>
      <c r="V363">
        <v>8</v>
      </c>
      <c r="W363">
        <v>1</v>
      </c>
    </row>
    <row r="364" spans="1:23">
      <c r="A364" t="e">
        <f ca="1">E00251514459821</f>
        <v>#NAME?</v>
      </c>
      <c r="B364" t="s">
        <v>23</v>
      </c>
      <c r="C364" t="s">
        <v>830</v>
      </c>
      <c r="D364" s="1">
        <v>25021</v>
      </c>
      <c r="E364" t="s">
        <v>25</v>
      </c>
      <c r="F364" t="s">
        <v>831</v>
      </c>
      <c r="G364">
        <v>17</v>
      </c>
      <c r="H364">
        <v>5</v>
      </c>
      <c r="I364">
        <v>0</v>
      </c>
      <c r="J364">
        <v>1</v>
      </c>
      <c r="K364">
        <v>2</v>
      </c>
      <c r="L364">
        <v>5</v>
      </c>
      <c r="M364">
        <v>2</v>
      </c>
      <c r="N364">
        <v>0</v>
      </c>
      <c r="Q364">
        <v>2</v>
      </c>
      <c r="V364">
        <v>7</v>
      </c>
      <c r="W364">
        <v>1</v>
      </c>
    </row>
    <row r="365" spans="1:23">
      <c r="A365" t="e">
        <f ca="1">E00251514465821</f>
        <v>#NAME?</v>
      </c>
      <c r="B365" t="s">
        <v>23</v>
      </c>
      <c r="C365" t="s">
        <v>832</v>
      </c>
      <c r="D365" s="1">
        <v>23878</v>
      </c>
      <c r="E365" t="s">
        <v>25</v>
      </c>
      <c r="F365" t="s">
        <v>833</v>
      </c>
      <c r="G365">
        <v>20</v>
      </c>
      <c r="H365">
        <v>10</v>
      </c>
      <c r="I365">
        <v>0</v>
      </c>
      <c r="J365">
        <v>1</v>
      </c>
      <c r="K365">
        <v>2</v>
      </c>
      <c r="L365">
        <v>5</v>
      </c>
      <c r="M365">
        <v>2</v>
      </c>
      <c r="N365">
        <v>0</v>
      </c>
      <c r="O365">
        <v>20</v>
      </c>
      <c r="P365" t="s">
        <v>38</v>
      </c>
      <c r="Q365">
        <v>1</v>
      </c>
      <c r="R365">
        <v>29</v>
      </c>
      <c r="T365" t="s">
        <v>126</v>
      </c>
      <c r="U365">
        <v>2</v>
      </c>
      <c r="V365">
        <v>4</v>
      </c>
      <c r="W365">
        <v>1</v>
      </c>
    </row>
    <row r="366" spans="1:23">
      <c r="A366" t="e">
        <f ca="1">E00251514580521</f>
        <v>#NAME?</v>
      </c>
      <c r="B366" t="s">
        <v>23</v>
      </c>
      <c r="C366" t="s">
        <v>834</v>
      </c>
      <c r="D366" s="1">
        <v>24490</v>
      </c>
      <c r="E366" t="s">
        <v>25</v>
      </c>
      <c r="F366" t="s">
        <v>835</v>
      </c>
      <c r="G366">
        <v>30</v>
      </c>
      <c r="H366">
        <v>175</v>
      </c>
      <c r="I366">
        <v>1</v>
      </c>
      <c r="J366">
        <v>2</v>
      </c>
      <c r="K366">
        <v>3</v>
      </c>
      <c r="L366">
        <v>10</v>
      </c>
      <c r="M366">
        <v>3</v>
      </c>
      <c r="N366">
        <v>1</v>
      </c>
      <c r="O366">
        <v>11</v>
      </c>
      <c r="P366" t="s">
        <v>836</v>
      </c>
      <c r="Q366">
        <v>1</v>
      </c>
      <c r="R366">
        <v>37</v>
      </c>
      <c r="T366" t="s">
        <v>837</v>
      </c>
      <c r="U366">
        <v>4</v>
      </c>
      <c r="V366">
        <v>4</v>
      </c>
      <c r="W366">
        <v>1</v>
      </c>
    </row>
    <row r="367" spans="1:23">
      <c r="A367" t="e">
        <f ca="1">E00251514692621</f>
        <v>#NAME?</v>
      </c>
      <c r="B367" t="s">
        <v>29</v>
      </c>
      <c r="C367" t="s">
        <v>838</v>
      </c>
      <c r="D367" s="1">
        <v>25901</v>
      </c>
      <c r="E367" t="s">
        <v>25</v>
      </c>
      <c r="F367" t="s">
        <v>839</v>
      </c>
      <c r="G367">
        <v>18</v>
      </c>
      <c r="H367">
        <v>45</v>
      </c>
      <c r="I367">
        <v>0</v>
      </c>
      <c r="J367">
        <v>1</v>
      </c>
      <c r="K367">
        <v>3</v>
      </c>
      <c r="L367">
        <v>6</v>
      </c>
      <c r="M367">
        <v>2</v>
      </c>
      <c r="N367">
        <v>0</v>
      </c>
      <c r="Q367">
        <v>3</v>
      </c>
      <c r="V367">
        <v>1</v>
      </c>
      <c r="W367">
        <v>0</v>
      </c>
    </row>
    <row r="368" spans="1:23">
      <c r="A368" t="e">
        <f ca="1">E00251514720821</f>
        <v>#NAME?</v>
      </c>
      <c r="B368" t="s">
        <v>29</v>
      </c>
      <c r="C368" t="s">
        <v>840</v>
      </c>
      <c r="D368" s="1">
        <v>27310</v>
      </c>
      <c r="E368" t="s">
        <v>25</v>
      </c>
      <c r="F368" t="s">
        <v>841</v>
      </c>
      <c r="G368">
        <v>17</v>
      </c>
      <c r="H368">
        <v>500</v>
      </c>
      <c r="I368">
        <v>1</v>
      </c>
      <c r="J368">
        <v>3</v>
      </c>
      <c r="K368">
        <v>4</v>
      </c>
      <c r="L368">
        <v>10</v>
      </c>
      <c r="M368">
        <v>3</v>
      </c>
      <c r="N368">
        <v>1</v>
      </c>
      <c r="Q368">
        <v>3</v>
      </c>
      <c r="V368">
        <v>1</v>
      </c>
      <c r="W368">
        <v>0</v>
      </c>
    </row>
    <row r="369" spans="1:23">
      <c r="A369" t="e">
        <f ca="1">E00251514723521</f>
        <v>#NAME?</v>
      </c>
      <c r="B369" t="s">
        <v>23</v>
      </c>
      <c r="C369" t="s">
        <v>842</v>
      </c>
      <c r="D369" s="1">
        <v>25622</v>
      </c>
      <c r="E369" t="s">
        <v>25</v>
      </c>
      <c r="F369" t="s">
        <v>843</v>
      </c>
      <c r="G369">
        <v>18</v>
      </c>
      <c r="H369">
        <v>0</v>
      </c>
      <c r="I369">
        <v>0</v>
      </c>
      <c r="J369">
        <v>0</v>
      </c>
      <c r="K369">
        <v>1</v>
      </c>
      <c r="L369">
        <v>6</v>
      </c>
      <c r="M369">
        <v>2</v>
      </c>
      <c r="N369">
        <v>0</v>
      </c>
      <c r="Q369">
        <v>3</v>
      </c>
      <c r="V369">
        <v>1</v>
      </c>
      <c r="W369">
        <v>0</v>
      </c>
    </row>
    <row r="370" spans="1:23">
      <c r="A370" t="e">
        <f ca="1">E00251514725021</f>
        <v>#NAME?</v>
      </c>
      <c r="B370" t="s">
        <v>23</v>
      </c>
      <c r="C370" t="s">
        <v>844</v>
      </c>
      <c r="D370" s="1">
        <v>26387</v>
      </c>
      <c r="E370" t="s">
        <v>25</v>
      </c>
      <c r="F370" t="s">
        <v>845</v>
      </c>
      <c r="G370">
        <v>10</v>
      </c>
      <c r="H370">
        <v>0</v>
      </c>
      <c r="I370">
        <v>0</v>
      </c>
      <c r="J370">
        <v>0</v>
      </c>
      <c r="K370">
        <v>1</v>
      </c>
      <c r="L370">
        <v>4</v>
      </c>
      <c r="M370">
        <v>1</v>
      </c>
      <c r="N370">
        <v>0</v>
      </c>
      <c r="Q370">
        <v>3</v>
      </c>
      <c r="V370">
        <v>1</v>
      </c>
      <c r="W370">
        <v>0</v>
      </c>
    </row>
    <row r="371" spans="1:23">
      <c r="A371" t="e">
        <f ca="1">E00251514725221</f>
        <v>#NAME?</v>
      </c>
      <c r="B371" t="s">
        <v>29</v>
      </c>
      <c r="C371" t="s">
        <v>846</v>
      </c>
      <c r="D371" s="1">
        <v>23900</v>
      </c>
      <c r="E371" t="s">
        <v>25</v>
      </c>
      <c r="F371" t="s">
        <v>847</v>
      </c>
      <c r="G371">
        <v>12</v>
      </c>
      <c r="H371">
        <v>30</v>
      </c>
      <c r="I371">
        <v>0</v>
      </c>
      <c r="J371">
        <v>1</v>
      </c>
      <c r="K371">
        <v>2</v>
      </c>
      <c r="L371">
        <v>4</v>
      </c>
      <c r="M371">
        <v>1</v>
      </c>
      <c r="N371">
        <v>0</v>
      </c>
      <c r="Q371">
        <v>3</v>
      </c>
      <c r="V371">
        <v>1</v>
      </c>
      <c r="W371">
        <v>0</v>
      </c>
    </row>
    <row r="372" spans="1:23">
      <c r="A372" t="e">
        <f ca="1">E00251514729821</f>
        <v>#NAME?</v>
      </c>
      <c r="B372" t="s">
        <v>23</v>
      </c>
      <c r="C372" t="s">
        <v>848</v>
      </c>
      <c r="D372" s="1">
        <v>27163</v>
      </c>
      <c r="E372" t="s">
        <v>25</v>
      </c>
      <c r="F372" t="s">
        <v>849</v>
      </c>
      <c r="G372">
        <v>12</v>
      </c>
      <c r="H372">
        <v>20</v>
      </c>
      <c r="I372">
        <v>0</v>
      </c>
      <c r="J372">
        <v>1</v>
      </c>
      <c r="K372">
        <v>2</v>
      </c>
      <c r="L372">
        <v>8</v>
      </c>
      <c r="M372">
        <v>2</v>
      </c>
      <c r="N372">
        <v>0</v>
      </c>
      <c r="Q372">
        <v>3</v>
      </c>
      <c r="V372">
        <v>1</v>
      </c>
      <c r="W372">
        <v>0</v>
      </c>
    </row>
    <row r="373" spans="1:23">
      <c r="A373" t="e">
        <f ca="1">E00251514730021</f>
        <v>#NAME?</v>
      </c>
      <c r="B373" t="s">
        <v>23</v>
      </c>
      <c r="C373" t="s">
        <v>850</v>
      </c>
      <c r="D373" s="1">
        <v>26780</v>
      </c>
      <c r="E373" t="s">
        <v>25</v>
      </c>
      <c r="F373" t="s">
        <v>851</v>
      </c>
      <c r="G373">
        <v>18</v>
      </c>
      <c r="H373">
        <v>25</v>
      </c>
      <c r="I373">
        <v>0</v>
      </c>
      <c r="J373">
        <v>1</v>
      </c>
      <c r="K373">
        <v>2</v>
      </c>
      <c r="L373">
        <v>7</v>
      </c>
      <c r="M373">
        <v>2</v>
      </c>
      <c r="N373">
        <v>0</v>
      </c>
      <c r="Q373">
        <v>3</v>
      </c>
      <c r="V373">
        <v>1</v>
      </c>
      <c r="W373">
        <v>0</v>
      </c>
    </row>
    <row r="374" spans="1:23">
      <c r="A374" t="e">
        <f ca="1">E00251514733321</f>
        <v>#NAME?</v>
      </c>
      <c r="B374" t="s">
        <v>23</v>
      </c>
      <c r="C374" t="s">
        <v>852</v>
      </c>
      <c r="D374" s="1">
        <v>21683</v>
      </c>
      <c r="E374" t="s">
        <v>25</v>
      </c>
      <c r="F374" t="s">
        <v>853</v>
      </c>
      <c r="G374">
        <v>11</v>
      </c>
      <c r="H374">
        <v>35</v>
      </c>
      <c r="I374">
        <v>0</v>
      </c>
      <c r="J374">
        <v>1</v>
      </c>
      <c r="K374">
        <v>2</v>
      </c>
      <c r="L374">
        <v>10</v>
      </c>
      <c r="M374">
        <v>3</v>
      </c>
      <c r="N374">
        <v>1</v>
      </c>
      <c r="O374">
        <v>18</v>
      </c>
      <c r="P374" t="s">
        <v>38</v>
      </c>
      <c r="Q374">
        <v>2</v>
      </c>
      <c r="R374">
        <v>32</v>
      </c>
      <c r="S374">
        <v>5</v>
      </c>
      <c r="T374">
        <v>24</v>
      </c>
      <c r="V374">
        <v>8</v>
      </c>
      <c r="W374">
        <v>1</v>
      </c>
    </row>
    <row r="375" spans="1:23">
      <c r="A375" t="e">
        <f ca="1">E00251514740821</f>
        <v>#NAME?</v>
      </c>
      <c r="B375" t="s">
        <v>23</v>
      </c>
      <c r="C375" t="s">
        <v>854</v>
      </c>
      <c r="D375" s="1">
        <v>26653</v>
      </c>
      <c r="E375" t="s">
        <v>25</v>
      </c>
      <c r="F375" t="s">
        <v>855</v>
      </c>
      <c r="G375">
        <v>18</v>
      </c>
      <c r="H375">
        <v>25</v>
      </c>
      <c r="I375">
        <v>0</v>
      </c>
      <c r="J375">
        <v>1</v>
      </c>
      <c r="K375">
        <v>2</v>
      </c>
      <c r="L375">
        <v>7</v>
      </c>
      <c r="M375">
        <v>2</v>
      </c>
      <c r="N375">
        <v>0</v>
      </c>
      <c r="Q375">
        <v>3</v>
      </c>
      <c r="V375">
        <v>1</v>
      </c>
      <c r="W375">
        <v>0</v>
      </c>
    </row>
    <row r="376" spans="1:23">
      <c r="A376" t="e">
        <f ca="1">E00251514752621</f>
        <v>#NAME?</v>
      </c>
      <c r="B376" t="s">
        <v>23</v>
      </c>
      <c r="C376" t="s">
        <v>856</v>
      </c>
      <c r="D376" s="1">
        <v>21802</v>
      </c>
      <c r="E376" t="s">
        <v>25</v>
      </c>
      <c r="F376" t="s">
        <v>857</v>
      </c>
      <c r="G376">
        <v>32</v>
      </c>
      <c r="H376">
        <v>55</v>
      </c>
      <c r="I376">
        <v>0</v>
      </c>
      <c r="J376">
        <v>1</v>
      </c>
      <c r="K376">
        <v>3</v>
      </c>
      <c r="L376">
        <v>9</v>
      </c>
      <c r="M376">
        <v>3</v>
      </c>
      <c r="N376">
        <v>1</v>
      </c>
      <c r="Q376">
        <v>3</v>
      </c>
      <c r="V376">
        <v>1</v>
      </c>
      <c r="W376">
        <v>0</v>
      </c>
    </row>
    <row r="377" spans="1:23">
      <c r="A377" t="e">
        <f ca="1">E00251514757121</f>
        <v>#NAME?</v>
      </c>
      <c r="B377" t="s">
        <v>29</v>
      </c>
      <c r="C377" t="s">
        <v>858</v>
      </c>
      <c r="D377" s="1">
        <v>27216</v>
      </c>
      <c r="E377" t="s">
        <v>25</v>
      </c>
      <c r="F377" t="s">
        <v>859</v>
      </c>
      <c r="G377">
        <v>13</v>
      </c>
      <c r="H377">
        <v>70</v>
      </c>
      <c r="I377">
        <v>0</v>
      </c>
      <c r="J377">
        <v>1</v>
      </c>
      <c r="K377">
        <v>3</v>
      </c>
      <c r="L377">
        <v>8</v>
      </c>
      <c r="M377">
        <v>2</v>
      </c>
      <c r="N377">
        <v>0</v>
      </c>
      <c r="Q377">
        <v>3</v>
      </c>
      <c r="V377">
        <v>1</v>
      </c>
      <c r="W377">
        <v>0</v>
      </c>
    </row>
    <row r="378" spans="1:23">
      <c r="A378" t="e">
        <f ca="1">E00251514761221</f>
        <v>#NAME?</v>
      </c>
      <c r="B378" t="s">
        <v>23</v>
      </c>
      <c r="C378" t="s">
        <v>860</v>
      </c>
      <c r="D378" s="1">
        <v>21802</v>
      </c>
      <c r="E378" t="s">
        <v>25</v>
      </c>
      <c r="F378" t="s">
        <v>861</v>
      </c>
      <c r="G378">
        <v>23</v>
      </c>
      <c r="H378">
        <v>40</v>
      </c>
      <c r="I378">
        <v>0</v>
      </c>
      <c r="J378">
        <v>1</v>
      </c>
      <c r="K378">
        <v>3</v>
      </c>
      <c r="L378">
        <v>6</v>
      </c>
      <c r="M378">
        <v>2</v>
      </c>
      <c r="N378">
        <v>0</v>
      </c>
      <c r="Q378">
        <v>3</v>
      </c>
      <c r="V378">
        <v>1</v>
      </c>
      <c r="W378">
        <v>0</v>
      </c>
    </row>
    <row r="379" spans="1:23">
      <c r="A379" t="e">
        <f ca="1">E00251514762521</f>
        <v>#NAME?</v>
      </c>
      <c r="B379" t="s">
        <v>23</v>
      </c>
      <c r="C379" t="s">
        <v>862</v>
      </c>
      <c r="D379" s="1">
        <v>24763</v>
      </c>
      <c r="E379" t="s">
        <v>25</v>
      </c>
      <c r="F379" t="s">
        <v>863</v>
      </c>
      <c r="G379">
        <v>9</v>
      </c>
      <c r="H379">
        <v>5</v>
      </c>
      <c r="I379">
        <v>0</v>
      </c>
      <c r="J379">
        <v>1</v>
      </c>
      <c r="K379">
        <v>2</v>
      </c>
      <c r="L379">
        <v>9</v>
      </c>
      <c r="M379">
        <v>3</v>
      </c>
      <c r="N379">
        <v>1</v>
      </c>
      <c r="O379">
        <v>17</v>
      </c>
      <c r="P379" t="s">
        <v>49</v>
      </c>
      <c r="Q379">
        <v>1</v>
      </c>
      <c r="R379">
        <v>30</v>
      </c>
      <c r="T379" t="s">
        <v>864</v>
      </c>
      <c r="U379">
        <v>0</v>
      </c>
      <c r="V379">
        <v>4</v>
      </c>
      <c r="W379">
        <v>1</v>
      </c>
    </row>
    <row r="380" spans="1:23">
      <c r="A380" t="e">
        <f ca="1">E00251514781621</f>
        <v>#NAME?</v>
      </c>
      <c r="B380" t="s">
        <v>29</v>
      </c>
      <c r="C380" t="s">
        <v>865</v>
      </c>
      <c r="D380" s="1">
        <v>22039</v>
      </c>
      <c r="E380" t="s">
        <v>25</v>
      </c>
      <c r="F380" t="s">
        <v>866</v>
      </c>
      <c r="G380">
        <v>19</v>
      </c>
      <c r="H380">
        <v>85</v>
      </c>
      <c r="I380">
        <v>0</v>
      </c>
      <c r="J380">
        <v>1</v>
      </c>
      <c r="K380">
        <v>3</v>
      </c>
      <c r="L380">
        <v>9</v>
      </c>
      <c r="M380">
        <v>3</v>
      </c>
      <c r="N380">
        <v>1</v>
      </c>
      <c r="O380">
        <v>14</v>
      </c>
      <c r="P380" t="s">
        <v>156</v>
      </c>
      <c r="Q380">
        <v>2</v>
      </c>
      <c r="R380">
        <v>27</v>
      </c>
      <c r="S380">
        <v>14</v>
      </c>
      <c r="T380" t="s">
        <v>741</v>
      </c>
      <c r="V380">
        <v>9</v>
      </c>
      <c r="W380">
        <v>1</v>
      </c>
    </row>
    <row r="381" spans="1:23">
      <c r="A381" t="e">
        <f ca="1">E00251514829721</f>
        <v>#NAME?</v>
      </c>
      <c r="B381" t="s">
        <v>29</v>
      </c>
      <c r="C381" t="s">
        <v>867</v>
      </c>
      <c r="D381" s="1">
        <v>26737</v>
      </c>
      <c r="E381" t="s">
        <v>25</v>
      </c>
      <c r="F381" t="s">
        <v>868</v>
      </c>
      <c r="G381">
        <v>7</v>
      </c>
      <c r="H381">
        <v>40</v>
      </c>
      <c r="I381">
        <v>0</v>
      </c>
      <c r="J381">
        <v>1</v>
      </c>
      <c r="K381">
        <v>3</v>
      </c>
      <c r="L381">
        <v>9</v>
      </c>
      <c r="M381">
        <v>3</v>
      </c>
      <c r="N381">
        <v>1</v>
      </c>
      <c r="O381">
        <v>16</v>
      </c>
      <c r="P381" t="s">
        <v>142</v>
      </c>
      <c r="Q381">
        <v>2</v>
      </c>
      <c r="R381">
        <v>24</v>
      </c>
      <c r="S381">
        <v>2</v>
      </c>
      <c r="T381" t="s">
        <v>869</v>
      </c>
      <c r="V381">
        <v>8</v>
      </c>
      <c r="W381">
        <v>1</v>
      </c>
    </row>
    <row r="382" spans="1:23">
      <c r="A382" t="e">
        <f ca="1">E00251514849321</f>
        <v>#NAME?</v>
      </c>
      <c r="B382" t="s">
        <v>29</v>
      </c>
      <c r="C382" t="s">
        <v>870</v>
      </c>
      <c r="D382" s="1">
        <v>24555</v>
      </c>
      <c r="E382" t="s">
        <v>25</v>
      </c>
      <c r="F382" t="s">
        <v>871</v>
      </c>
      <c r="G382">
        <v>25</v>
      </c>
      <c r="H382">
        <v>20</v>
      </c>
      <c r="I382">
        <v>0</v>
      </c>
      <c r="J382">
        <v>1</v>
      </c>
      <c r="K382">
        <v>2</v>
      </c>
      <c r="L382">
        <v>9</v>
      </c>
      <c r="M382">
        <v>3</v>
      </c>
      <c r="N382">
        <v>1</v>
      </c>
      <c r="Q382">
        <v>3</v>
      </c>
      <c r="V382">
        <v>1</v>
      </c>
      <c r="W382">
        <v>0</v>
      </c>
    </row>
    <row r="383" spans="1:23">
      <c r="A383" t="e">
        <f ca="1">E00251514850521</f>
        <v>#NAME?</v>
      </c>
      <c r="B383" t="s">
        <v>29</v>
      </c>
      <c r="C383" t="s">
        <v>872</v>
      </c>
      <c r="D383" s="1">
        <v>23803</v>
      </c>
      <c r="E383" t="s">
        <v>25</v>
      </c>
      <c r="F383" t="s">
        <v>873</v>
      </c>
      <c r="G383">
        <v>25</v>
      </c>
      <c r="H383">
        <v>30</v>
      </c>
      <c r="I383">
        <v>0</v>
      </c>
      <c r="J383">
        <v>1</v>
      </c>
      <c r="K383">
        <v>2</v>
      </c>
      <c r="L383">
        <v>9</v>
      </c>
      <c r="M383">
        <v>3</v>
      </c>
      <c r="N383">
        <v>1</v>
      </c>
      <c r="Q383">
        <v>3</v>
      </c>
      <c r="V383">
        <v>1</v>
      </c>
      <c r="W383">
        <v>0</v>
      </c>
    </row>
    <row r="384" spans="1:23">
      <c r="A384" t="e">
        <f ca="1">E00251514878421</f>
        <v>#NAME?</v>
      </c>
      <c r="B384" t="s">
        <v>23</v>
      </c>
      <c r="C384" t="s">
        <v>874</v>
      </c>
      <c r="D384" s="1">
        <v>21238</v>
      </c>
      <c r="E384" t="s">
        <v>25</v>
      </c>
      <c r="F384" t="s">
        <v>875</v>
      </c>
      <c r="G384">
        <v>11</v>
      </c>
      <c r="H384">
        <v>0</v>
      </c>
      <c r="I384">
        <v>0</v>
      </c>
      <c r="J384">
        <v>0</v>
      </c>
      <c r="K384">
        <v>1</v>
      </c>
      <c r="L384">
        <v>9</v>
      </c>
      <c r="M384">
        <v>3</v>
      </c>
      <c r="N384">
        <v>1</v>
      </c>
      <c r="O384">
        <v>15</v>
      </c>
      <c r="P384" t="s">
        <v>876</v>
      </c>
      <c r="Q384">
        <v>2</v>
      </c>
      <c r="R384">
        <v>35</v>
      </c>
      <c r="S384">
        <v>7</v>
      </c>
      <c r="T384" t="s">
        <v>877</v>
      </c>
      <c r="V384">
        <v>8</v>
      </c>
      <c r="W384">
        <v>1</v>
      </c>
    </row>
    <row r="385" spans="1:23">
      <c r="A385" t="e">
        <f ca="1">E00251514879521</f>
        <v>#NAME?</v>
      </c>
      <c r="B385" t="s">
        <v>23</v>
      </c>
      <c r="C385" t="s">
        <v>878</v>
      </c>
      <c r="D385" s="1">
        <v>26203</v>
      </c>
      <c r="E385" t="s">
        <v>25</v>
      </c>
      <c r="F385" t="s">
        <v>879</v>
      </c>
      <c r="G385">
        <v>56</v>
      </c>
      <c r="H385">
        <v>0</v>
      </c>
      <c r="I385">
        <v>0</v>
      </c>
      <c r="J385">
        <v>0</v>
      </c>
      <c r="K385">
        <v>1</v>
      </c>
      <c r="L385">
        <v>8</v>
      </c>
      <c r="M385">
        <v>2</v>
      </c>
      <c r="N385">
        <v>0</v>
      </c>
      <c r="O385">
        <v>15</v>
      </c>
      <c r="P385">
        <v>1</v>
      </c>
      <c r="Q385">
        <v>1</v>
      </c>
      <c r="R385">
        <v>28</v>
      </c>
      <c r="T385">
        <v>28</v>
      </c>
      <c r="U385">
        <v>3</v>
      </c>
      <c r="V385">
        <v>5</v>
      </c>
      <c r="W385">
        <v>1</v>
      </c>
    </row>
    <row r="386" spans="1:23">
      <c r="A386" t="e">
        <f ca="1">E00251515059521</f>
        <v>#NAME?</v>
      </c>
      <c r="B386" t="s">
        <v>29</v>
      </c>
      <c r="C386" t="s">
        <v>880</v>
      </c>
      <c r="D386" s="1">
        <v>23125</v>
      </c>
      <c r="E386" t="s">
        <v>25</v>
      </c>
      <c r="F386" t="s">
        <v>881</v>
      </c>
      <c r="G386">
        <v>18</v>
      </c>
      <c r="H386">
        <v>25</v>
      </c>
      <c r="I386">
        <v>0</v>
      </c>
      <c r="J386">
        <v>1</v>
      </c>
      <c r="K386">
        <v>2</v>
      </c>
      <c r="L386">
        <v>6</v>
      </c>
      <c r="M386">
        <v>2</v>
      </c>
      <c r="N386">
        <v>0</v>
      </c>
      <c r="O386">
        <v>16</v>
      </c>
      <c r="P386" t="s">
        <v>120</v>
      </c>
      <c r="Q386">
        <v>1</v>
      </c>
      <c r="R386">
        <v>35</v>
      </c>
      <c r="T386" t="s">
        <v>882</v>
      </c>
      <c r="U386">
        <v>0</v>
      </c>
      <c r="V386">
        <v>4</v>
      </c>
      <c r="W386">
        <v>1</v>
      </c>
    </row>
    <row r="387" spans="1:23">
      <c r="A387" t="e">
        <f ca="1">E00251515098921</f>
        <v>#NAME?</v>
      </c>
      <c r="B387" t="s">
        <v>29</v>
      </c>
      <c r="C387" t="s">
        <v>883</v>
      </c>
      <c r="D387" s="1">
        <v>22901</v>
      </c>
      <c r="E387" t="s">
        <v>25</v>
      </c>
      <c r="F387" t="s">
        <v>884</v>
      </c>
      <c r="G387">
        <v>18</v>
      </c>
      <c r="H387">
        <v>390</v>
      </c>
      <c r="I387">
        <v>1</v>
      </c>
      <c r="J387">
        <v>2</v>
      </c>
      <c r="K387">
        <v>4</v>
      </c>
      <c r="L387">
        <v>7</v>
      </c>
      <c r="M387">
        <v>2</v>
      </c>
      <c r="N387">
        <v>0</v>
      </c>
      <c r="O387">
        <v>11</v>
      </c>
      <c r="P387" t="s">
        <v>142</v>
      </c>
      <c r="Q387">
        <v>2</v>
      </c>
      <c r="R387">
        <v>14</v>
      </c>
      <c r="S387">
        <v>27</v>
      </c>
      <c r="T387" t="s">
        <v>885</v>
      </c>
      <c r="V387">
        <v>10</v>
      </c>
      <c r="W387">
        <v>1</v>
      </c>
    </row>
    <row r="388" spans="1:23">
      <c r="A388" t="e">
        <f ca="1">E00251515235421</f>
        <v>#NAME?</v>
      </c>
      <c r="B388" t="s">
        <v>23</v>
      </c>
      <c r="C388" t="s">
        <v>886</v>
      </c>
      <c r="D388" s="1">
        <v>20047</v>
      </c>
      <c r="E388" t="s">
        <v>25</v>
      </c>
      <c r="F388" t="s">
        <v>232</v>
      </c>
      <c r="G388">
        <v>21</v>
      </c>
      <c r="H388">
        <v>0</v>
      </c>
      <c r="I388">
        <v>0</v>
      </c>
      <c r="J388">
        <v>0</v>
      </c>
      <c r="K388">
        <v>1</v>
      </c>
      <c r="L388">
        <v>8</v>
      </c>
      <c r="M388">
        <v>2</v>
      </c>
      <c r="N388">
        <v>0</v>
      </c>
      <c r="Q388">
        <v>3</v>
      </c>
      <c r="V388">
        <v>1</v>
      </c>
      <c r="W388">
        <v>0</v>
      </c>
    </row>
    <row r="389" spans="1:23">
      <c r="A389" t="e">
        <f ca="1">E00251515312421</f>
        <v>#NAME?</v>
      </c>
      <c r="B389" t="s">
        <v>29</v>
      </c>
      <c r="C389" t="s">
        <v>887</v>
      </c>
      <c r="D389" s="1">
        <v>25971</v>
      </c>
      <c r="E389" t="s">
        <v>25</v>
      </c>
      <c r="F389" t="s">
        <v>888</v>
      </c>
      <c r="G389">
        <v>18</v>
      </c>
      <c r="H389">
        <v>20</v>
      </c>
      <c r="I389">
        <v>0</v>
      </c>
      <c r="J389">
        <v>1</v>
      </c>
      <c r="K389">
        <v>2</v>
      </c>
      <c r="L389">
        <v>10</v>
      </c>
      <c r="M389">
        <v>3</v>
      </c>
      <c r="N389">
        <v>1</v>
      </c>
      <c r="Q389">
        <v>3</v>
      </c>
      <c r="V389">
        <v>1</v>
      </c>
      <c r="W389">
        <v>0</v>
      </c>
    </row>
    <row r="390" spans="1:23">
      <c r="A390" t="e">
        <f ca="1">E00251515316621</f>
        <v>#NAME?</v>
      </c>
      <c r="B390" t="s">
        <v>29</v>
      </c>
      <c r="C390" t="s">
        <v>889</v>
      </c>
      <c r="D390" s="1">
        <v>25279</v>
      </c>
      <c r="E390" t="s">
        <v>25</v>
      </c>
      <c r="F390" t="s">
        <v>890</v>
      </c>
      <c r="G390">
        <v>13</v>
      </c>
      <c r="H390">
        <v>40</v>
      </c>
      <c r="I390">
        <v>0</v>
      </c>
      <c r="J390">
        <v>1</v>
      </c>
      <c r="K390">
        <v>3</v>
      </c>
      <c r="L390">
        <v>8</v>
      </c>
      <c r="M390">
        <v>2</v>
      </c>
      <c r="N390">
        <v>0</v>
      </c>
      <c r="O390">
        <v>16</v>
      </c>
      <c r="P390">
        <v>1</v>
      </c>
      <c r="Q390">
        <v>2</v>
      </c>
      <c r="R390">
        <v>26</v>
      </c>
      <c r="S390">
        <v>4</v>
      </c>
      <c r="T390">
        <v>26</v>
      </c>
      <c r="V390">
        <v>8</v>
      </c>
      <c r="W390">
        <v>1</v>
      </c>
    </row>
    <row r="391" spans="1:23">
      <c r="A391" t="e">
        <f ca="1">E00251515326121</f>
        <v>#NAME?</v>
      </c>
      <c r="B391" t="s">
        <v>29</v>
      </c>
      <c r="C391" t="s">
        <v>891</v>
      </c>
      <c r="D391" s="1">
        <v>26179</v>
      </c>
      <c r="E391" t="s">
        <v>25</v>
      </c>
      <c r="F391" t="s">
        <v>892</v>
      </c>
      <c r="G391">
        <v>20</v>
      </c>
      <c r="H391">
        <v>195</v>
      </c>
      <c r="I391">
        <v>0</v>
      </c>
      <c r="J391">
        <v>1</v>
      </c>
      <c r="K391">
        <v>3</v>
      </c>
      <c r="L391">
        <v>9</v>
      </c>
      <c r="M391">
        <v>3</v>
      </c>
      <c r="N391">
        <v>1</v>
      </c>
      <c r="O391">
        <v>18</v>
      </c>
      <c r="P391" t="s">
        <v>407</v>
      </c>
      <c r="Q391">
        <v>2</v>
      </c>
      <c r="R391">
        <v>17</v>
      </c>
      <c r="S391">
        <v>8</v>
      </c>
      <c r="T391" t="s">
        <v>893</v>
      </c>
      <c r="V391">
        <v>8</v>
      </c>
      <c r="W391">
        <v>1</v>
      </c>
    </row>
    <row r="392" spans="1:23">
      <c r="A392" t="e">
        <f ca="1">E00251515343921</f>
        <v>#NAME?</v>
      </c>
      <c r="B392" t="s">
        <v>29</v>
      </c>
      <c r="C392" t="s">
        <v>894</v>
      </c>
      <c r="D392" s="1">
        <v>23732</v>
      </c>
      <c r="E392" t="s">
        <v>25</v>
      </c>
      <c r="F392" t="s">
        <v>895</v>
      </c>
      <c r="G392">
        <v>18</v>
      </c>
      <c r="H392">
        <v>115</v>
      </c>
      <c r="I392">
        <v>0</v>
      </c>
      <c r="J392">
        <v>1</v>
      </c>
      <c r="K392">
        <v>3</v>
      </c>
      <c r="L392">
        <v>8</v>
      </c>
      <c r="M392">
        <v>2</v>
      </c>
      <c r="N392">
        <v>0</v>
      </c>
      <c r="O392">
        <v>18</v>
      </c>
      <c r="P392">
        <v>1</v>
      </c>
      <c r="Q392">
        <v>2</v>
      </c>
      <c r="R392">
        <v>20</v>
      </c>
      <c r="S392">
        <v>12</v>
      </c>
      <c r="T392">
        <v>20</v>
      </c>
      <c r="V392">
        <v>9</v>
      </c>
      <c r="W392">
        <v>1</v>
      </c>
    </row>
    <row r="393" spans="1:23">
      <c r="A393" t="e">
        <f ca="1">E00251516975021</f>
        <v>#NAME?</v>
      </c>
      <c r="B393" t="s">
        <v>23</v>
      </c>
      <c r="C393" t="s">
        <v>896</v>
      </c>
      <c r="D393" s="1">
        <v>26443</v>
      </c>
      <c r="E393" t="s">
        <v>25</v>
      </c>
      <c r="F393" t="s">
        <v>897</v>
      </c>
      <c r="G393">
        <v>14</v>
      </c>
      <c r="H393">
        <v>0</v>
      </c>
      <c r="I393">
        <v>0</v>
      </c>
      <c r="J393">
        <v>0</v>
      </c>
      <c r="K393">
        <v>0</v>
      </c>
      <c r="L393">
        <v>9</v>
      </c>
      <c r="M393">
        <v>3</v>
      </c>
      <c r="N393">
        <v>1</v>
      </c>
      <c r="O393">
        <v>25</v>
      </c>
      <c r="P393" t="s">
        <v>97</v>
      </c>
      <c r="Q393">
        <v>1</v>
      </c>
      <c r="R393">
        <v>18</v>
      </c>
      <c r="T393">
        <v>9</v>
      </c>
      <c r="U393">
        <v>2</v>
      </c>
      <c r="V393">
        <v>4</v>
      </c>
      <c r="W393">
        <v>1</v>
      </c>
    </row>
    <row r="394" spans="1:23">
      <c r="A394" t="e">
        <f ca="1">E00251516995721</f>
        <v>#NAME?</v>
      </c>
      <c r="B394" t="s">
        <v>23</v>
      </c>
      <c r="C394" t="s">
        <v>898</v>
      </c>
      <c r="D394" s="1">
        <v>26631</v>
      </c>
      <c r="E394" t="s">
        <v>25</v>
      </c>
      <c r="F394" t="s">
        <v>899</v>
      </c>
      <c r="G394">
        <v>14</v>
      </c>
      <c r="H394">
        <v>0</v>
      </c>
      <c r="I394">
        <v>0</v>
      </c>
      <c r="J394">
        <v>0</v>
      </c>
      <c r="K394">
        <v>1</v>
      </c>
      <c r="L394">
        <v>8</v>
      </c>
      <c r="M394">
        <v>2</v>
      </c>
      <c r="N394">
        <v>0</v>
      </c>
      <c r="Q394">
        <v>3</v>
      </c>
      <c r="V394">
        <v>1</v>
      </c>
      <c r="W394">
        <v>0</v>
      </c>
    </row>
    <row r="395" spans="1:23">
      <c r="A395" t="e">
        <f ca="1">E00251517759721</f>
        <v>#NAME?</v>
      </c>
      <c r="B395" t="s">
        <v>23</v>
      </c>
      <c r="C395" t="s">
        <v>900</v>
      </c>
      <c r="D395" s="1">
        <v>20624</v>
      </c>
      <c r="E395" t="s">
        <v>25</v>
      </c>
      <c r="F395" t="s">
        <v>901</v>
      </c>
      <c r="G395">
        <v>7</v>
      </c>
      <c r="H395">
        <v>0</v>
      </c>
      <c r="I395">
        <v>0</v>
      </c>
      <c r="J395">
        <v>0</v>
      </c>
      <c r="K395">
        <v>0</v>
      </c>
      <c r="L395">
        <v>8</v>
      </c>
      <c r="M395">
        <v>2</v>
      </c>
      <c r="N395">
        <v>0</v>
      </c>
      <c r="O395">
        <v>18</v>
      </c>
      <c r="P395" t="s">
        <v>273</v>
      </c>
      <c r="Q395">
        <v>1</v>
      </c>
      <c r="R395">
        <v>40</v>
      </c>
      <c r="T395">
        <v>8</v>
      </c>
      <c r="U395">
        <v>0</v>
      </c>
      <c r="V395">
        <v>4</v>
      </c>
      <c r="W395">
        <v>1</v>
      </c>
    </row>
    <row r="396" spans="1:23">
      <c r="A396" t="e">
        <f ca="1">E00251518518221</f>
        <v>#NAME?</v>
      </c>
      <c r="B396" t="s">
        <v>29</v>
      </c>
      <c r="C396" t="s">
        <v>902</v>
      </c>
      <c r="D396" s="1">
        <v>23163</v>
      </c>
      <c r="E396" t="s">
        <v>25</v>
      </c>
      <c r="F396" t="s">
        <v>903</v>
      </c>
      <c r="G396">
        <v>11</v>
      </c>
      <c r="H396">
        <v>235</v>
      </c>
      <c r="I396">
        <v>0</v>
      </c>
      <c r="J396">
        <v>1</v>
      </c>
      <c r="K396">
        <v>4</v>
      </c>
      <c r="L396">
        <v>8</v>
      </c>
      <c r="M396">
        <v>2</v>
      </c>
      <c r="N396">
        <v>0</v>
      </c>
      <c r="O396">
        <v>19</v>
      </c>
      <c r="P396" t="s">
        <v>273</v>
      </c>
      <c r="Q396">
        <v>2</v>
      </c>
      <c r="R396">
        <v>11</v>
      </c>
      <c r="S396">
        <v>21</v>
      </c>
      <c r="T396" t="s">
        <v>904</v>
      </c>
      <c r="V396">
        <v>10</v>
      </c>
      <c r="W396">
        <v>1</v>
      </c>
    </row>
    <row r="397" spans="1:23">
      <c r="A397" t="e">
        <f ca="1">E00251518518421</f>
        <v>#NAME?</v>
      </c>
      <c r="B397" t="s">
        <v>29</v>
      </c>
      <c r="C397" t="s">
        <v>905</v>
      </c>
      <c r="D397" s="1">
        <v>19341</v>
      </c>
      <c r="E397" t="s">
        <v>25</v>
      </c>
      <c r="F397" t="s">
        <v>906</v>
      </c>
      <c r="G397">
        <v>16</v>
      </c>
      <c r="H397">
        <v>205</v>
      </c>
      <c r="I397">
        <v>0</v>
      </c>
      <c r="J397">
        <v>1</v>
      </c>
      <c r="K397">
        <v>3</v>
      </c>
      <c r="L397">
        <v>11</v>
      </c>
      <c r="M397">
        <v>3</v>
      </c>
      <c r="N397">
        <v>1</v>
      </c>
      <c r="O397">
        <v>6</v>
      </c>
      <c r="P397" t="s">
        <v>97</v>
      </c>
      <c r="Q397">
        <v>2</v>
      </c>
      <c r="R397">
        <v>31</v>
      </c>
      <c r="S397">
        <v>25</v>
      </c>
      <c r="T397" t="s">
        <v>907</v>
      </c>
      <c r="V397">
        <v>10</v>
      </c>
      <c r="W397">
        <v>1</v>
      </c>
    </row>
    <row r="398" spans="1:23">
      <c r="A398" t="e">
        <f ca="1">E00251518582921</f>
        <v>#NAME?</v>
      </c>
      <c r="B398" t="s">
        <v>23</v>
      </c>
      <c r="C398" t="s">
        <v>908</v>
      </c>
      <c r="D398" s="1">
        <v>23562</v>
      </c>
      <c r="E398" t="s">
        <v>25</v>
      </c>
      <c r="F398" t="s">
        <v>909</v>
      </c>
      <c r="G398">
        <v>18</v>
      </c>
      <c r="H398">
        <v>20</v>
      </c>
      <c r="I398">
        <v>0</v>
      </c>
      <c r="J398">
        <v>1</v>
      </c>
      <c r="K398">
        <v>2</v>
      </c>
      <c r="L398">
        <v>6</v>
      </c>
      <c r="M398">
        <v>2</v>
      </c>
      <c r="N398">
        <v>0</v>
      </c>
      <c r="Q398">
        <v>3</v>
      </c>
      <c r="V398">
        <v>1</v>
      </c>
      <c r="W398">
        <v>0</v>
      </c>
    </row>
    <row r="399" spans="1:23">
      <c r="A399" t="e">
        <f ca="1">E00251518585821</f>
        <v>#NAME?</v>
      </c>
      <c r="B399" t="s">
        <v>23</v>
      </c>
      <c r="C399" t="s">
        <v>910</v>
      </c>
      <c r="D399" s="1">
        <v>19480</v>
      </c>
      <c r="E399" t="s">
        <v>25</v>
      </c>
      <c r="F399" t="s">
        <v>911</v>
      </c>
      <c r="G399">
        <v>23</v>
      </c>
      <c r="H399">
        <v>35</v>
      </c>
      <c r="I399">
        <v>0</v>
      </c>
      <c r="J399">
        <v>1</v>
      </c>
      <c r="K399">
        <v>2</v>
      </c>
      <c r="L399">
        <v>10</v>
      </c>
      <c r="M399">
        <v>3</v>
      </c>
      <c r="N399">
        <v>1</v>
      </c>
      <c r="O399">
        <v>24</v>
      </c>
      <c r="P399" t="s">
        <v>217</v>
      </c>
      <c r="Q399">
        <v>2</v>
      </c>
      <c r="R399">
        <v>23</v>
      </c>
      <c r="S399">
        <v>14</v>
      </c>
      <c r="T399" t="s">
        <v>912</v>
      </c>
      <c r="V399">
        <v>9</v>
      </c>
      <c r="W399">
        <v>1</v>
      </c>
    </row>
    <row r="400" spans="1:23">
      <c r="A400" t="e">
        <f ca="1">E00251518587221</f>
        <v>#NAME?</v>
      </c>
      <c r="B400" t="s">
        <v>23</v>
      </c>
      <c r="C400" t="s">
        <v>913</v>
      </c>
      <c r="D400" s="1">
        <v>26488</v>
      </c>
      <c r="E400" t="s">
        <v>25</v>
      </c>
      <c r="F400" t="s">
        <v>914</v>
      </c>
      <c r="G400">
        <v>9</v>
      </c>
      <c r="H400">
        <v>15</v>
      </c>
      <c r="I400">
        <v>0</v>
      </c>
      <c r="J400">
        <v>1</v>
      </c>
      <c r="K400">
        <v>2</v>
      </c>
      <c r="L400">
        <v>5</v>
      </c>
      <c r="M400">
        <v>2</v>
      </c>
      <c r="N400">
        <v>0</v>
      </c>
      <c r="Q400">
        <v>3</v>
      </c>
      <c r="V400">
        <v>1</v>
      </c>
      <c r="W400">
        <v>0</v>
      </c>
    </row>
    <row r="401" spans="1:23">
      <c r="A401" t="e">
        <f ca="1">E00251518589021</f>
        <v>#NAME?</v>
      </c>
      <c r="B401" t="s">
        <v>23</v>
      </c>
      <c r="C401" t="s">
        <v>915</v>
      </c>
      <c r="D401" s="1">
        <v>24959</v>
      </c>
      <c r="E401" t="s">
        <v>25</v>
      </c>
      <c r="F401" t="s">
        <v>916</v>
      </c>
      <c r="G401">
        <v>9</v>
      </c>
      <c r="H401">
        <v>0</v>
      </c>
      <c r="I401">
        <v>0</v>
      </c>
      <c r="J401">
        <v>0</v>
      </c>
      <c r="K401">
        <v>1</v>
      </c>
      <c r="L401">
        <v>6</v>
      </c>
      <c r="M401">
        <v>2</v>
      </c>
      <c r="N401">
        <v>0</v>
      </c>
      <c r="Q401">
        <v>3</v>
      </c>
      <c r="V401">
        <v>1</v>
      </c>
      <c r="W401">
        <v>0</v>
      </c>
    </row>
    <row r="402" spans="1:23">
      <c r="A402" t="e">
        <f ca="1">E00251518589721</f>
        <v>#NAME?</v>
      </c>
      <c r="B402" t="s">
        <v>23</v>
      </c>
      <c r="C402" t="s">
        <v>917</v>
      </c>
      <c r="D402" s="1">
        <v>23875</v>
      </c>
      <c r="E402" t="s">
        <v>25</v>
      </c>
      <c r="F402" t="s">
        <v>918</v>
      </c>
      <c r="G402">
        <v>15</v>
      </c>
      <c r="H402">
        <v>45</v>
      </c>
      <c r="I402">
        <v>0</v>
      </c>
      <c r="J402">
        <v>1</v>
      </c>
      <c r="K402">
        <v>3</v>
      </c>
      <c r="L402">
        <v>10</v>
      </c>
      <c r="M402">
        <v>3</v>
      </c>
      <c r="N402">
        <v>1</v>
      </c>
      <c r="Q402">
        <v>2</v>
      </c>
      <c r="V402">
        <v>7</v>
      </c>
      <c r="W402">
        <v>1</v>
      </c>
    </row>
    <row r="403" spans="1:23">
      <c r="A403" t="e">
        <f ca="1">E00251518634821</f>
        <v>#NAME?</v>
      </c>
      <c r="B403" t="s">
        <v>29</v>
      </c>
      <c r="C403" t="s">
        <v>919</v>
      </c>
      <c r="D403" s="1">
        <v>23785</v>
      </c>
      <c r="E403" t="s">
        <v>25</v>
      </c>
      <c r="F403" t="s">
        <v>920</v>
      </c>
      <c r="G403">
        <v>16</v>
      </c>
      <c r="H403">
        <v>10</v>
      </c>
      <c r="I403">
        <v>0</v>
      </c>
      <c r="J403">
        <v>1</v>
      </c>
      <c r="K403">
        <v>2</v>
      </c>
      <c r="L403">
        <v>8</v>
      </c>
      <c r="M403">
        <v>2</v>
      </c>
      <c r="N403">
        <v>0</v>
      </c>
      <c r="O403">
        <v>17</v>
      </c>
      <c r="P403" t="s">
        <v>109</v>
      </c>
      <c r="Q403">
        <v>2</v>
      </c>
      <c r="R403">
        <v>20</v>
      </c>
      <c r="S403">
        <v>12</v>
      </c>
      <c r="T403">
        <v>14</v>
      </c>
      <c r="V403">
        <v>9</v>
      </c>
      <c r="W403">
        <v>1</v>
      </c>
    </row>
    <row r="404" spans="1:23">
      <c r="A404" t="e">
        <f ca="1">E00251518673921</f>
        <v>#NAME?</v>
      </c>
      <c r="B404" t="s">
        <v>29</v>
      </c>
      <c r="C404" t="s">
        <v>921</v>
      </c>
      <c r="D404" s="1">
        <v>18688</v>
      </c>
      <c r="E404" t="s">
        <v>25</v>
      </c>
      <c r="F404" t="s">
        <v>922</v>
      </c>
      <c r="G404">
        <v>5</v>
      </c>
      <c r="H404">
        <v>180</v>
      </c>
      <c r="I404">
        <v>0</v>
      </c>
      <c r="J404">
        <v>1</v>
      </c>
      <c r="K404">
        <v>3</v>
      </c>
      <c r="L404">
        <v>13</v>
      </c>
      <c r="M404">
        <v>3</v>
      </c>
      <c r="N404">
        <v>1</v>
      </c>
      <c r="O404">
        <v>14</v>
      </c>
      <c r="P404" t="s">
        <v>45</v>
      </c>
      <c r="Q404">
        <v>1</v>
      </c>
      <c r="R404">
        <v>49</v>
      </c>
      <c r="T404" t="s">
        <v>923</v>
      </c>
      <c r="U404">
        <v>2</v>
      </c>
      <c r="V404">
        <v>4</v>
      </c>
      <c r="W404">
        <v>1</v>
      </c>
    </row>
    <row r="405" spans="1:23">
      <c r="A405" t="e">
        <f ca="1">E00251518822121</f>
        <v>#NAME?</v>
      </c>
      <c r="B405" t="s">
        <v>29</v>
      </c>
      <c r="C405" t="s">
        <v>924</v>
      </c>
      <c r="D405" s="1">
        <v>22346</v>
      </c>
      <c r="E405" t="s">
        <v>25</v>
      </c>
      <c r="F405" t="s">
        <v>925</v>
      </c>
      <c r="G405">
        <v>7</v>
      </c>
      <c r="H405">
        <v>210</v>
      </c>
      <c r="I405">
        <v>0</v>
      </c>
      <c r="J405">
        <v>1</v>
      </c>
      <c r="K405">
        <v>3</v>
      </c>
      <c r="L405">
        <v>11</v>
      </c>
      <c r="M405">
        <v>3</v>
      </c>
      <c r="N405">
        <v>1</v>
      </c>
      <c r="O405">
        <v>16</v>
      </c>
      <c r="P405" t="s">
        <v>494</v>
      </c>
      <c r="Q405">
        <v>1</v>
      </c>
      <c r="R405">
        <v>38</v>
      </c>
      <c r="T405" t="s">
        <v>876</v>
      </c>
      <c r="U405">
        <v>0</v>
      </c>
      <c r="V405">
        <v>4</v>
      </c>
      <c r="W405">
        <v>1</v>
      </c>
    </row>
    <row r="406" spans="1:23">
      <c r="A406" t="e">
        <f ca="1">E00251518851921</f>
        <v>#NAME?</v>
      </c>
      <c r="B406" t="s">
        <v>29</v>
      </c>
      <c r="C406" t="s">
        <v>926</v>
      </c>
      <c r="D406" s="1">
        <v>25860</v>
      </c>
      <c r="E406" t="s">
        <v>25</v>
      </c>
      <c r="F406" t="s">
        <v>927</v>
      </c>
      <c r="G406">
        <v>7</v>
      </c>
      <c r="H406">
        <v>35</v>
      </c>
      <c r="I406">
        <v>0</v>
      </c>
      <c r="J406">
        <v>1</v>
      </c>
      <c r="K406">
        <v>2</v>
      </c>
      <c r="L406">
        <v>9</v>
      </c>
      <c r="M406">
        <v>3</v>
      </c>
      <c r="N406">
        <v>1</v>
      </c>
      <c r="Q406">
        <v>2</v>
      </c>
      <c r="V406">
        <v>7</v>
      </c>
      <c r="W406">
        <v>1</v>
      </c>
    </row>
    <row r="407" spans="1:23">
      <c r="A407" t="e">
        <f ca="1">E00251518868021</f>
        <v>#NAME?</v>
      </c>
      <c r="B407" t="s">
        <v>29</v>
      </c>
      <c r="C407" t="s">
        <v>928</v>
      </c>
      <c r="D407" s="1">
        <v>19688</v>
      </c>
      <c r="E407" t="s">
        <v>25</v>
      </c>
      <c r="F407" t="s">
        <v>929</v>
      </c>
      <c r="G407">
        <v>23</v>
      </c>
      <c r="H407">
        <v>285</v>
      </c>
      <c r="I407">
        <v>1</v>
      </c>
      <c r="J407">
        <v>2</v>
      </c>
      <c r="K407">
        <v>4</v>
      </c>
      <c r="L407">
        <v>7</v>
      </c>
      <c r="M407">
        <v>2</v>
      </c>
      <c r="N407">
        <v>0</v>
      </c>
      <c r="Q407">
        <v>3</v>
      </c>
      <c r="V407">
        <v>1</v>
      </c>
      <c r="W407">
        <v>0</v>
      </c>
    </row>
    <row r="408" spans="1:23">
      <c r="A408" t="e">
        <f ca="1">E00251518870221</f>
        <v>#NAME?</v>
      </c>
      <c r="B408" t="s">
        <v>23</v>
      </c>
      <c r="C408" t="s">
        <v>930</v>
      </c>
      <c r="D408" s="1">
        <v>23609</v>
      </c>
      <c r="E408" t="s">
        <v>25</v>
      </c>
      <c r="F408" t="s">
        <v>931</v>
      </c>
      <c r="G408">
        <v>18</v>
      </c>
      <c r="H408">
        <v>0</v>
      </c>
      <c r="I408">
        <v>0</v>
      </c>
      <c r="J408">
        <v>0</v>
      </c>
      <c r="K408">
        <v>1</v>
      </c>
      <c r="L408">
        <v>8</v>
      </c>
      <c r="M408">
        <v>2</v>
      </c>
      <c r="N408">
        <v>0</v>
      </c>
      <c r="Q408">
        <v>3</v>
      </c>
      <c r="V408">
        <v>1</v>
      </c>
      <c r="W408">
        <v>0</v>
      </c>
    </row>
    <row r="409" spans="1:23">
      <c r="A409" t="e">
        <f ca="1">E00251518871921</f>
        <v>#NAME?</v>
      </c>
      <c r="B409" t="s">
        <v>29</v>
      </c>
      <c r="C409" t="s">
        <v>932</v>
      </c>
      <c r="D409" s="1">
        <v>22640</v>
      </c>
      <c r="E409" t="s">
        <v>25</v>
      </c>
      <c r="F409" t="s">
        <v>933</v>
      </c>
      <c r="G409">
        <v>20</v>
      </c>
      <c r="H409">
        <v>15</v>
      </c>
      <c r="I409">
        <v>0</v>
      </c>
      <c r="J409">
        <v>1</v>
      </c>
      <c r="K409">
        <v>2</v>
      </c>
      <c r="L409">
        <v>7</v>
      </c>
      <c r="M409">
        <v>2</v>
      </c>
      <c r="N409">
        <v>0</v>
      </c>
      <c r="O409">
        <v>20</v>
      </c>
      <c r="P409" t="s">
        <v>836</v>
      </c>
      <c r="Q409">
        <v>2</v>
      </c>
      <c r="R409">
        <v>30</v>
      </c>
      <c r="S409">
        <v>3</v>
      </c>
      <c r="T409" t="s">
        <v>54</v>
      </c>
      <c r="V409">
        <v>8</v>
      </c>
      <c r="W409">
        <v>1</v>
      </c>
    </row>
    <row r="410" spans="1:23">
      <c r="A410" t="e">
        <f ca="1">E00251518872621</f>
        <v>#NAME?</v>
      </c>
      <c r="B410" t="s">
        <v>29</v>
      </c>
      <c r="C410" t="s">
        <v>934</v>
      </c>
      <c r="D410" s="1">
        <v>24247</v>
      </c>
      <c r="E410" t="s">
        <v>25</v>
      </c>
      <c r="F410" t="s">
        <v>935</v>
      </c>
      <c r="G410">
        <v>16</v>
      </c>
      <c r="H410">
        <v>20</v>
      </c>
      <c r="I410">
        <v>0</v>
      </c>
      <c r="J410">
        <v>1</v>
      </c>
      <c r="K410">
        <v>2</v>
      </c>
      <c r="L410">
        <v>5</v>
      </c>
      <c r="M410">
        <v>2</v>
      </c>
      <c r="N410">
        <v>0</v>
      </c>
      <c r="Q410">
        <v>3</v>
      </c>
      <c r="V410">
        <v>1</v>
      </c>
      <c r="W410">
        <v>0</v>
      </c>
    </row>
    <row r="411" spans="1:23">
      <c r="A411" t="e">
        <f ca="1">E00251518873421</f>
        <v>#NAME?</v>
      </c>
      <c r="B411" t="s">
        <v>23</v>
      </c>
      <c r="C411" t="s">
        <v>936</v>
      </c>
      <c r="D411" s="1">
        <v>18319</v>
      </c>
      <c r="E411" t="s">
        <v>25</v>
      </c>
      <c r="F411" t="s">
        <v>937</v>
      </c>
      <c r="G411">
        <v>42</v>
      </c>
      <c r="H411">
        <v>5</v>
      </c>
      <c r="I411">
        <v>0</v>
      </c>
      <c r="J411">
        <v>1</v>
      </c>
      <c r="K411">
        <v>2</v>
      </c>
      <c r="L411">
        <v>4</v>
      </c>
      <c r="M411">
        <v>1</v>
      </c>
      <c r="N411">
        <v>0</v>
      </c>
      <c r="Q411">
        <v>3</v>
      </c>
      <c r="V411">
        <v>1</v>
      </c>
      <c r="W411">
        <v>0</v>
      </c>
    </row>
    <row r="412" spans="1:23">
      <c r="A412" t="e">
        <f ca="1">E00251518877721</f>
        <v>#NAME?</v>
      </c>
      <c r="B412" t="s">
        <v>23</v>
      </c>
      <c r="C412" t="s">
        <v>938</v>
      </c>
      <c r="D412" s="1">
        <v>20879</v>
      </c>
      <c r="E412" t="s">
        <v>25</v>
      </c>
      <c r="F412" t="s">
        <v>939</v>
      </c>
      <c r="G412">
        <v>18</v>
      </c>
      <c r="H412">
        <v>15</v>
      </c>
      <c r="I412">
        <v>0</v>
      </c>
      <c r="J412">
        <v>1</v>
      </c>
      <c r="K412">
        <v>2</v>
      </c>
      <c r="L412">
        <v>6</v>
      </c>
      <c r="M412">
        <v>2</v>
      </c>
      <c r="N412">
        <v>0</v>
      </c>
      <c r="O412">
        <v>17</v>
      </c>
      <c r="P412">
        <v>1</v>
      </c>
      <c r="Q412">
        <v>2</v>
      </c>
      <c r="R412">
        <v>15</v>
      </c>
      <c r="S412">
        <v>26</v>
      </c>
      <c r="T412">
        <v>15</v>
      </c>
      <c r="V412">
        <v>10</v>
      </c>
      <c r="W412">
        <v>1</v>
      </c>
    </row>
    <row r="413" spans="1:23">
      <c r="A413" t="e">
        <f ca="1">E00251518886021</f>
        <v>#NAME?</v>
      </c>
      <c r="B413" t="s">
        <v>29</v>
      </c>
      <c r="C413" t="s">
        <v>940</v>
      </c>
      <c r="D413" s="1">
        <v>20839</v>
      </c>
      <c r="E413" t="s">
        <v>25</v>
      </c>
      <c r="F413" t="s">
        <v>941</v>
      </c>
      <c r="G413">
        <v>18</v>
      </c>
      <c r="H413">
        <v>5</v>
      </c>
      <c r="I413">
        <v>0</v>
      </c>
      <c r="J413">
        <v>1</v>
      </c>
      <c r="K413">
        <v>2</v>
      </c>
      <c r="L413">
        <v>7</v>
      </c>
      <c r="M413">
        <v>2</v>
      </c>
      <c r="N413">
        <v>0</v>
      </c>
      <c r="Q413">
        <v>3</v>
      </c>
      <c r="V413">
        <v>1</v>
      </c>
      <c r="W413">
        <v>0</v>
      </c>
    </row>
    <row r="414" spans="1:23">
      <c r="A414" t="e">
        <f ca="1">E00251518887521</f>
        <v>#NAME?</v>
      </c>
      <c r="B414" t="s">
        <v>23</v>
      </c>
      <c r="C414" t="s">
        <v>942</v>
      </c>
      <c r="D414" s="1">
        <v>22101</v>
      </c>
      <c r="E414" t="s">
        <v>25</v>
      </c>
      <c r="F414" t="s">
        <v>943</v>
      </c>
      <c r="G414">
        <v>35</v>
      </c>
      <c r="H414">
        <v>85</v>
      </c>
      <c r="I414">
        <v>0</v>
      </c>
      <c r="J414">
        <v>1</v>
      </c>
      <c r="K414">
        <v>3</v>
      </c>
      <c r="L414">
        <v>7</v>
      </c>
      <c r="M414">
        <v>2</v>
      </c>
      <c r="N414">
        <v>0</v>
      </c>
      <c r="O414">
        <v>16</v>
      </c>
      <c r="P414" t="s">
        <v>273</v>
      </c>
      <c r="Q414">
        <v>1</v>
      </c>
      <c r="R414">
        <v>38</v>
      </c>
      <c r="T414" t="s">
        <v>274</v>
      </c>
      <c r="U414">
        <v>0</v>
      </c>
      <c r="V414">
        <v>4</v>
      </c>
      <c r="W414">
        <v>1</v>
      </c>
    </row>
    <row r="415" spans="1:23">
      <c r="A415" t="e">
        <f ca="1">E00251518890621</f>
        <v>#NAME?</v>
      </c>
      <c r="B415" t="s">
        <v>29</v>
      </c>
      <c r="C415" t="s">
        <v>944</v>
      </c>
      <c r="D415" s="1">
        <v>20270</v>
      </c>
      <c r="E415" t="s">
        <v>25</v>
      </c>
      <c r="F415" t="s">
        <v>945</v>
      </c>
      <c r="G415">
        <v>20</v>
      </c>
      <c r="H415">
        <v>105</v>
      </c>
      <c r="I415">
        <v>0</v>
      </c>
      <c r="J415">
        <v>1</v>
      </c>
      <c r="K415">
        <v>3</v>
      </c>
      <c r="L415">
        <v>7</v>
      </c>
      <c r="M415">
        <v>2</v>
      </c>
      <c r="N415">
        <v>0</v>
      </c>
      <c r="Q415">
        <v>3</v>
      </c>
      <c r="V415">
        <v>1</v>
      </c>
      <c r="W415">
        <v>0</v>
      </c>
    </row>
    <row r="416" spans="1:23">
      <c r="A416" t="e">
        <f ca="1">E00251518891821</f>
        <v>#NAME?</v>
      </c>
      <c r="B416" t="s">
        <v>29</v>
      </c>
      <c r="C416" t="s">
        <v>946</v>
      </c>
      <c r="D416" s="1">
        <v>24655</v>
      </c>
      <c r="E416" t="s">
        <v>25</v>
      </c>
      <c r="F416" t="s">
        <v>947</v>
      </c>
      <c r="G416">
        <v>27</v>
      </c>
      <c r="H416">
        <v>195</v>
      </c>
      <c r="I416">
        <v>0</v>
      </c>
      <c r="J416">
        <v>1</v>
      </c>
      <c r="K416">
        <v>3</v>
      </c>
      <c r="L416">
        <v>9</v>
      </c>
      <c r="M416">
        <v>3</v>
      </c>
      <c r="N416">
        <v>1</v>
      </c>
      <c r="O416">
        <v>22</v>
      </c>
      <c r="P416" t="s">
        <v>339</v>
      </c>
      <c r="Q416">
        <v>2</v>
      </c>
      <c r="R416">
        <v>22</v>
      </c>
      <c r="S416">
        <v>3</v>
      </c>
      <c r="T416" t="s">
        <v>948</v>
      </c>
      <c r="V416">
        <v>8</v>
      </c>
      <c r="W416">
        <v>1</v>
      </c>
    </row>
    <row r="417" spans="1:23">
      <c r="A417" t="e">
        <f ca="1">E00251524951321</f>
        <v>#NAME?</v>
      </c>
      <c r="B417" t="s">
        <v>29</v>
      </c>
      <c r="C417" t="s">
        <v>949</v>
      </c>
      <c r="D417" s="1">
        <v>22835</v>
      </c>
      <c r="E417" t="s">
        <v>25</v>
      </c>
      <c r="F417" t="s">
        <v>950</v>
      </c>
      <c r="G417">
        <v>28</v>
      </c>
      <c r="H417">
        <v>0</v>
      </c>
      <c r="I417">
        <v>0</v>
      </c>
      <c r="J417">
        <v>0</v>
      </c>
      <c r="K417">
        <v>0</v>
      </c>
      <c r="L417">
        <v>4</v>
      </c>
      <c r="M417">
        <v>1</v>
      </c>
      <c r="N417">
        <v>0</v>
      </c>
      <c r="O417">
        <v>16</v>
      </c>
      <c r="P417" t="s">
        <v>53</v>
      </c>
      <c r="Q417">
        <v>2</v>
      </c>
      <c r="R417">
        <v>32</v>
      </c>
      <c r="S417">
        <v>4</v>
      </c>
      <c r="T417">
        <v>48</v>
      </c>
      <c r="V417">
        <v>8</v>
      </c>
      <c r="W417">
        <v>1</v>
      </c>
    </row>
    <row r="418" spans="1:23">
      <c r="A418" t="e">
        <f ca="1">E00251524952721</f>
        <v>#NAME?</v>
      </c>
      <c r="B418" t="s">
        <v>23</v>
      </c>
      <c r="C418" t="s">
        <v>951</v>
      </c>
      <c r="D418" s="1">
        <v>23781</v>
      </c>
      <c r="E418" t="s">
        <v>25</v>
      </c>
      <c r="F418" t="s">
        <v>952</v>
      </c>
      <c r="G418">
        <v>14</v>
      </c>
      <c r="H418">
        <v>0</v>
      </c>
      <c r="I418">
        <v>0</v>
      </c>
      <c r="J418">
        <v>0</v>
      </c>
      <c r="K418">
        <v>1</v>
      </c>
      <c r="L418">
        <v>5</v>
      </c>
      <c r="M418">
        <v>2</v>
      </c>
      <c r="N418">
        <v>0</v>
      </c>
      <c r="Q418">
        <v>3</v>
      </c>
      <c r="V418">
        <v>1</v>
      </c>
      <c r="W418">
        <v>0</v>
      </c>
    </row>
    <row r="419" spans="1:23">
      <c r="A419" t="e">
        <f ca="1">E00251524953821</f>
        <v>#NAME?</v>
      </c>
      <c r="B419" t="s">
        <v>29</v>
      </c>
      <c r="C419" t="s">
        <v>953</v>
      </c>
      <c r="D419" s="1">
        <v>18794</v>
      </c>
      <c r="E419" t="s">
        <v>25</v>
      </c>
      <c r="F419" t="s">
        <v>954</v>
      </c>
      <c r="G419">
        <v>16</v>
      </c>
      <c r="H419">
        <v>40</v>
      </c>
      <c r="I419">
        <v>0</v>
      </c>
      <c r="J419">
        <v>1</v>
      </c>
      <c r="K419">
        <v>3</v>
      </c>
      <c r="L419">
        <v>6</v>
      </c>
      <c r="M419">
        <v>2</v>
      </c>
      <c r="N419">
        <v>0</v>
      </c>
      <c r="Q419">
        <v>3</v>
      </c>
      <c r="V419">
        <v>1</v>
      </c>
      <c r="W419">
        <v>0</v>
      </c>
    </row>
    <row r="420" spans="1:23">
      <c r="A420" t="e">
        <f ca="1">E00251524954421</f>
        <v>#NAME?</v>
      </c>
      <c r="B420" t="s">
        <v>29</v>
      </c>
      <c r="C420" t="s">
        <v>955</v>
      </c>
      <c r="D420" s="1">
        <v>20151</v>
      </c>
      <c r="E420" t="s">
        <v>25</v>
      </c>
      <c r="F420" t="s">
        <v>956</v>
      </c>
      <c r="G420">
        <v>9</v>
      </c>
      <c r="H420">
        <v>50</v>
      </c>
      <c r="I420">
        <v>0</v>
      </c>
      <c r="J420">
        <v>1</v>
      </c>
      <c r="K420">
        <v>3</v>
      </c>
      <c r="L420">
        <v>8</v>
      </c>
      <c r="M420">
        <v>2</v>
      </c>
      <c r="N420">
        <v>0</v>
      </c>
      <c r="O420">
        <v>15</v>
      </c>
      <c r="P420">
        <v>2</v>
      </c>
      <c r="Q420">
        <v>2</v>
      </c>
      <c r="R420">
        <v>15</v>
      </c>
      <c r="S420">
        <v>30</v>
      </c>
      <c r="T420">
        <v>30</v>
      </c>
      <c r="V420">
        <v>10</v>
      </c>
      <c r="W420">
        <v>1</v>
      </c>
    </row>
    <row r="421" spans="1:23">
      <c r="A421" t="e">
        <f ca="1">E00251524954521</f>
        <v>#NAME?</v>
      </c>
      <c r="B421" t="s">
        <v>29</v>
      </c>
      <c r="C421" t="s">
        <v>957</v>
      </c>
      <c r="D421" s="1">
        <v>25938</v>
      </c>
      <c r="E421" t="s">
        <v>25</v>
      </c>
      <c r="F421" t="s">
        <v>958</v>
      </c>
      <c r="G421">
        <v>16</v>
      </c>
      <c r="H421">
        <v>40</v>
      </c>
      <c r="I421">
        <v>0</v>
      </c>
      <c r="J421">
        <v>1</v>
      </c>
      <c r="K421">
        <v>3</v>
      </c>
      <c r="L421">
        <v>7</v>
      </c>
      <c r="M421">
        <v>2</v>
      </c>
      <c r="N421">
        <v>0</v>
      </c>
      <c r="Q421">
        <v>3</v>
      </c>
      <c r="V421">
        <v>1</v>
      </c>
      <c r="W421">
        <v>0</v>
      </c>
    </row>
    <row r="422" spans="1:23">
      <c r="A422" t="e">
        <f ca="1">E00251524954821</f>
        <v>#NAME?</v>
      </c>
      <c r="B422" t="s">
        <v>23</v>
      </c>
      <c r="C422" t="s">
        <v>959</v>
      </c>
      <c r="D422" s="1">
        <v>19214</v>
      </c>
      <c r="E422" t="s">
        <v>25</v>
      </c>
      <c r="F422" t="s">
        <v>960</v>
      </c>
      <c r="G422">
        <v>21</v>
      </c>
      <c r="H422">
        <v>35</v>
      </c>
      <c r="I422">
        <v>0</v>
      </c>
      <c r="J422">
        <v>1</v>
      </c>
      <c r="K422">
        <v>2</v>
      </c>
      <c r="L422">
        <v>10</v>
      </c>
      <c r="M422">
        <v>3</v>
      </c>
      <c r="N422">
        <v>1</v>
      </c>
      <c r="Q422">
        <v>2</v>
      </c>
      <c r="V422">
        <v>7</v>
      </c>
      <c r="W422">
        <v>1</v>
      </c>
    </row>
    <row r="423" spans="1:23">
      <c r="A423" t="e">
        <f ca="1">E00251524955621</f>
        <v>#NAME?</v>
      </c>
      <c r="B423" t="s">
        <v>23</v>
      </c>
      <c r="C423" t="s">
        <v>961</v>
      </c>
      <c r="D423" s="1">
        <v>23649</v>
      </c>
      <c r="E423" t="s">
        <v>25</v>
      </c>
      <c r="F423" t="s">
        <v>962</v>
      </c>
      <c r="G423">
        <v>34</v>
      </c>
      <c r="H423">
        <v>15</v>
      </c>
      <c r="I423">
        <v>0</v>
      </c>
      <c r="J423">
        <v>1</v>
      </c>
      <c r="K423">
        <v>2</v>
      </c>
      <c r="L423">
        <v>9</v>
      </c>
      <c r="M423">
        <v>3</v>
      </c>
      <c r="N423">
        <v>1</v>
      </c>
      <c r="O423">
        <v>16</v>
      </c>
      <c r="P423" t="s">
        <v>97</v>
      </c>
      <c r="Q423">
        <v>1</v>
      </c>
      <c r="R423">
        <v>34</v>
      </c>
      <c r="T423">
        <v>17</v>
      </c>
      <c r="U423">
        <v>1</v>
      </c>
      <c r="V423">
        <v>4</v>
      </c>
      <c r="W423">
        <v>1</v>
      </c>
    </row>
    <row r="424" spans="1:23">
      <c r="A424" t="e">
        <f ca="1">E00251524957221</f>
        <v>#NAME?</v>
      </c>
      <c r="B424" t="s">
        <v>29</v>
      </c>
      <c r="C424" t="s">
        <v>963</v>
      </c>
      <c r="D424" s="1">
        <v>21782</v>
      </c>
      <c r="E424" t="s">
        <v>25</v>
      </c>
      <c r="F424" t="s">
        <v>964</v>
      </c>
      <c r="G424">
        <v>16</v>
      </c>
      <c r="H424">
        <v>315</v>
      </c>
      <c r="I424">
        <v>1</v>
      </c>
      <c r="J424">
        <v>2</v>
      </c>
      <c r="K424">
        <v>4</v>
      </c>
      <c r="L424">
        <v>13</v>
      </c>
      <c r="M424">
        <v>3</v>
      </c>
      <c r="N424">
        <v>1</v>
      </c>
      <c r="O424">
        <v>18</v>
      </c>
      <c r="P424" t="s">
        <v>273</v>
      </c>
      <c r="Q424">
        <v>2</v>
      </c>
      <c r="R424">
        <v>17</v>
      </c>
      <c r="S424">
        <v>20</v>
      </c>
      <c r="T424" t="s">
        <v>965</v>
      </c>
      <c r="V424">
        <v>9</v>
      </c>
      <c r="W424">
        <v>1</v>
      </c>
    </row>
    <row r="425" spans="1:23">
      <c r="A425" t="e">
        <f ca="1">E00251524958821</f>
        <v>#NAME?</v>
      </c>
      <c r="B425" t="s">
        <v>29</v>
      </c>
      <c r="C425" t="s">
        <v>966</v>
      </c>
      <c r="D425" s="1">
        <v>18138</v>
      </c>
      <c r="E425" t="s">
        <v>25</v>
      </c>
      <c r="F425" t="s">
        <v>967</v>
      </c>
      <c r="G425">
        <v>21</v>
      </c>
      <c r="H425">
        <v>0</v>
      </c>
      <c r="I425">
        <v>0</v>
      </c>
      <c r="J425">
        <v>0</v>
      </c>
      <c r="K425">
        <v>1</v>
      </c>
      <c r="L425">
        <v>8</v>
      </c>
      <c r="M425">
        <v>2</v>
      </c>
      <c r="N425">
        <v>0</v>
      </c>
      <c r="O425">
        <v>18</v>
      </c>
      <c r="P425">
        <v>2</v>
      </c>
      <c r="Q425">
        <v>2</v>
      </c>
      <c r="R425">
        <v>31</v>
      </c>
      <c r="S425">
        <v>16</v>
      </c>
      <c r="T425">
        <v>62</v>
      </c>
      <c r="V425">
        <v>9</v>
      </c>
      <c r="W425">
        <v>1</v>
      </c>
    </row>
    <row r="426" spans="1:23">
      <c r="A426" t="e">
        <f ca="1">E00251524963521</f>
        <v>#NAME?</v>
      </c>
      <c r="B426" t="s">
        <v>29</v>
      </c>
      <c r="C426" t="s">
        <v>968</v>
      </c>
      <c r="D426" s="1">
        <v>22686</v>
      </c>
      <c r="E426" t="s">
        <v>25</v>
      </c>
      <c r="F426" t="s">
        <v>969</v>
      </c>
      <c r="G426">
        <v>28</v>
      </c>
      <c r="H426">
        <v>90</v>
      </c>
      <c r="I426">
        <v>0</v>
      </c>
      <c r="J426">
        <v>1</v>
      </c>
      <c r="K426">
        <v>3</v>
      </c>
      <c r="L426">
        <v>11</v>
      </c>
      <c r="M426">
        <v>3</v>
      </c>
      <c r="N426">
        <v>1</v>
      </c>
      <c r="Q426">
        <v>3</v>
      </c>
      <c r="V426">
        <v>1</v>
      </c>
      <c r="W426">
        <v>0</v>
      </c>
    </row>
    <row r="427" spans="1:23">
      <c r="A427" t="e">
        <f ca="1">E00251524964221</f>
        <v>#NAME?</v>
      </c>
      <c r="B427" t="s">
        <v>29</v>
      </c>
      <c r="C427" t="s">
        <v>970</v>
      </c>
      <c r="D427" s="1">
        <v>26937</v>
      </c>
      <c r="E427" t="s">
        <v>25</v>
      </c>
      <c r="F427" t="s">
        <v>971</v>
      </c>
      <c r="G427">
        <v>14</v>
      </c>
      <c r="H427">
        <v>30</v>
      </c>
      <c r="I427">
        <v>0</v>
      </c>
      <c r="J427">
        <v>1</v>
      </c>
      <c r="K427">
        <v>2</v>
      </c>
      <c r="L427">
        <v>9</v>
      </c>
      <c r="M427">
        <v>3</v>
      </c>
      <c r="N427">
        <v>1</v>
      </c>
      <c r="O427">
        <v>14</v>
      </c>
      <c r="P427" t="s">
        <v>109</v>
      </c>
      <c r="Q427">
        <v>2</v>
      </c>
      <c r="R427">
        <v>26</v>
      </c>
      <c r="S427">
        <v>1</v>
      </c>
      <c r="T427" t="s">
        <v>972</v>
      </c>
      <c r="V427">
        <v>8</v>
      </c>
      <c r="W427">
        <v>1</v>
      </c>
    </row>
    <row r="428" spans="1:23">
      <c r="A428" t="e">
        <f ca="1">E00251524964921</f>
        <v>#NAME?</v>
      </c>
      <c r="B428" t="s">
        <v>29</v>
      </c>
      <c r="C428" t="s">
        <v>973</v>
      </c>
      <c r="D428" s="1">
        <v>24349</v>
      </c>
      <c r="E428" t="s">
        <v>25</v>
      </c>
      <c r="F428" t="s">
        <v>974</v>
      </c>
      <c r="G428">
        <v>22</v>
      </c>
      <c r="H428">
        <v>85</v>
      </c>
      <c r="I428">
        <v>0</v>
      </c>
      <c r="J428">
        <v>1</v>
      </c>
      <c r="K428">
        <v>3</v>
      </c>
      <c r="L428">
        <v>7</v>
      </c>
      <c r="M428">
        <v>2</v>
      </c>
      <c r="N428">
        <v>0</v>
      </c>
      <c r="Q428">
        <v>3</v>
      </c>
      <c r="V428">
        <v>1</v>
      </c>
      <c r="W428">
        <v>0</v>
      </c>
    </row>
    <row r="429" spans="1:23">
      <c r="A429" t="e">
        <f ca="1">E00251524981821</f>
        <v>#NAME?</v>
      </c>
      <c r="B429" t="s">
        <v>29</v>
      </c>
      <c r="C429" t="s">
        <v>975</v>
      </c>
      <c r="D429" s="1">
        <v>19407</v>
      </c>
      <c r="E429" t="s">
        <v>25</v>
      </c>
      <c r="F429" t="s">
        <v>976</v>
      </c>
      <c r="G429">
        <v>36</v>
      </c>
      <c r="H429">
        <v>55</v>
      </c>
      <c r="I429">
        <v>0</v>
      </c>
      <c r="J429">
        <v>1</v>
      </c>
      <c r="K429">
        <v>3</v>
      </c>
      <c r="L429">
        <v>8</v>
      </c>
      <c r="M429">
        <v>2</v>
      </c>
      <c r="N429">
        <v>0</v>
      </c>
      <c r="Q429">
        <v>3</v>
      </c>
      <c r="V429">
        <v>1</v>
      </c>
      <c r="W429">
        <v>0</v>
      </c>
    </row>
    <row r="430" spans="1:23">
      <c r="A430" t="e">
        <f ca="1">E00251524982021</f>
        <v>#NAME?</v>
      </c>
      <c r="B430" t="s">
        <v>29</v>
      </c>
      <c r="C430" t="s">
        <v>977</v>
      </c>
      <c r="D430" s="1">
        <v>26872</v>
      </c>
      <c r="E430" t="s">
        <v>25</v>
      </c>
      <c r="F430" t="s">
        <v>978</v>
      </c>
      <c r="G430">
        <v>27</v>
      </c>
      <c r="H430">
        <v>0</v>
      </c>
      <c r="I430">
        <v>0</v>
      </c>
      <c r="J430">
        <v>0</v>
      </c>
      <c r="K430">
        <v>1</v>
      </c>
      <c r="L430">
        <v>3</v>
      </c>
      <c r="M430">
        <v>1</v>
      </c>
      <c r="N430">
        <v>0</v>
      </c>
      <c r="Q430">
        <v>3</v>
      </c>
      <c r="V430">
        <v>1</v>
      </c>
      <c r="W430">
        <v>0</v>
      </c>
    </row>
    <row r="431" spans="1:23">
      <c r="A431" t="e">
        <f ca="1">E00251524984521</f>
        <v>#NAME?</v>
      </c>
      <c r="B431" t="s">
        <v>29</v>
      </c>
      <c r="C431" t="s">
        <v>979</v>
      </c>
      <c r="D431" s="1">
        <v>27348</v>
      </c>
      <c r="E431" t="s">
        <v>25</v>
      </c>
      <c r="F431" t="s">
        <v>980</v>
      </c>
      <c r="G431">
        <v>35</v>
      </c>
      <c r="H431">
        <v>115</v>
      </c>
      <c r="I431">
        <v>0</v>
      </c>
      <c r="J431">
        <v>1</v>
      </c>
      <c r="K431">
        <v>3</v>
      </c>
      <c r="L431">
        <v>9</v>
      </c>
      <c r="M431">
        <v>3</v>
      </c>
      <c r="N431">
        <v>1</v>
      </c>
      <c r="O431">
        <v>21</v>
      </c>
      <c r="P431" t="s">
        <v>407</v>
      </c>
      <c r="Q431">
        <v>2</v>
      </c>
      <c r="R431">
        <v>9</v>
      </c>
      <c r="S431">
        <v>10</v>
      </c>
      <c r="T431" t="s">
        <v>803</v>
      </c>
      <c r="V431">
        <v>8</v>
      </c>
      <c r="W431">
        <v>1</v>
      </c>
    </row>
    <row r="432" spans="1:23">
      <c r="A432" t="e">
        <f ca="1">E00251524984921</f>
        <v>#NAME?</v>
      </c>
      <c r="B432" t="s">
        <v>23</v>
      </c>
      <c r="C432" t="s">
        <v>981</v>
      </c>
      <c r="D432" s="1">
        <v>26876</v>
      </c>
      <c r="E432" t="s">
        <v>25</v>
      </c>
      <c r="F432" t="s">
        <v>982</v>
      </c>
      <c r="G432">
        <v>18</v>
      </c>
      <c r="H432">
        <v>35</v>
      </c>
      <c r="I432">
        <v>0</v>
      </c>
      <c r="J432">
        <v>1</v>
      </c>
      <c r="K432">
        <v>2</v>
      </c>
      <c r="L432">
        <v>8</v>
      </c>
      <c r="M432">
        <v>2</v>
      </c>
      <c r="N432">
        <v>0</v>
      </c>
      <c r="Q432">
        <v>3</v>
      </c>
      <c r="V432">
        <v>1</v>
      </c>
      <c r="W432">
        <v>0</v>
      </c>
    </row>
    <row r="433" spans="1:23">
      <c r="A433" t="e">
        <f ca="1">E00251524986621</f>
        <v>#NAME?</v>
      </c>
      <c r="B433" t="s">
        <v>29</v>
      </c>
      <c r="C433" t="s">
        <v>983</v>
      </c>
      <c r="D433" s="1">
        <v>26632</v>
      </c>
      <c r="E433" t="s">
        <v>25</v>
      </c>
      <c r="F433" t="s">
        <v>984</v>
      </c>
      <c r="G433">
        <v>9</v>
      </c>
      <c r="H433">
        <v>25</v>
      </c>
      <c r="I433">
        <v>0</v>
      </c>
      <c r="J433">
        <v>1</v>
      </c>
      <c r="K433">
        <v>2</v>
      </c>
      <c r="L433">
        <v>8</v>
      </c>
      <c r="M433">
        <v>2</v>
      </c>
      <c r="N433">
        <v>0</v>
      </c>
      <c r="Q433">
        <v>3</v>
      </c>
      <c r="V433">
        <v>1</v>
      </c>
      <c r="W433">
        <v>0</v>
      </c>
    </row>
    <row r="434" spans="1:23">
      <c r="A434" t="e">
        <f ca="1">E00251524987321</f>
        <v>#NAME?</v>
      </c>
      <c r="B434" t="s">
        <v>29</v>
      </c>
      <c r="C434" t="s">
        <v>985</v>
      </c>
      <c r="D434" s="1">
        <v>21607</v>
      </c>
      <c r="E434" t="s">
        <v>25</v>
      </c>
      <c r="F434" t="s">
        <v>986</v>
      </c>
      <c r="G434">
        <v>20</v>
      </c>
      <c r="H434">
        <v>5</v>
      </c>
      <c r="I434">
        <v>0</v>
      </c>
      <c r="J434">
        <v>1</v>
      </c>
      <c r="K434">
        <v>2</v>
      </c>
      <c r="L434">
        <v>9</v>
      </c>
      <c r="M434">
        <v>3</v>
      </c>
      <c r="N434">
        <v>1</v>
      </c>
      <c r="Q434">
        <v>2</v>
      </c>
      <c r="V434">
        <v>7</v>
      </c>
      <c r="W434">
        <v>1</v>
      </c>
    </row>
    <row r="435" spans="1:23">
      <c r="A435" t="e">
        <f ca="1">E00251524989121</f>
        <v>#NAME?</v>
      </c>
      <c r="B435" t="s">
        <v>23</v>
      </c>
      <c r="C435" t="s">
        <v>987</v>
      </c>
      <c r="D435" s="1">
        <v>26849</v>
      </c>
      <c r="E435" t="s">
        <v>25</v>
      </c>
      <c r="F435" t="s">
        <v>988</v>
      </c>
      <c r="G435">
        <v>11</v>
      </c>
      <c r="H435">
        <v>30</v>
      </c>
      <c r="I435">
        <v>0</v>
      </c>
      <c r="J435">
        <v>1</v>
      </c>
      <c r="K435">
        <v>2</v>
      </c>
      <c r="L435">
        <v>10</v>
      </c>
      <c r="M435">
        <v>3</v>
      </c>
      <c r="N435">
        <v>1</v>
      </c>
      <c r="O435">
        <v>30</v>
      </c>
      <c r="P435" t="s">
        <v>120</v>
      </c>
      <c r="Q435">
        <v>1</v>
      </c>
      <c r="R435">
        <v>12</v>
      </c>
      <c r="T435" t="s">
        <v>233</v>
      </c>
      <c r="U435">
        <v>0</v>
      </c>
      <c r="V435">
        <v>4</v>
      </c>
      <c r="W435">
        <v>1</v>
      </c>
    </row>
    <row r="436" spans="1:23">
      <c r="A436" t="e">
        <f ca="1">E00251524989521</f>
        <v>#NAME?</v>
      </c>
      <c r="B436" t="s">
        <v>29</v>
      </c>
      <c r="C436" t="s">
        <v>989</v>
      </c>
      <c r="D436" s="1">
        <v>21270</v>
      </c>
      <c r="E436" t="s">
        <v>25</v>
      </c>
      <c r="F436" t="s">
        <v>990</v>
      </c>
      <c r="G436">
        <v>11</v>
      </c>
      <c r="H436">
        <v>100</v>
      </c>
      <c r="I436">
        <v>0</v>
      </c>
      <c r="J436">
        <v>1</v>
      </c>
      <c r="K436">
        <v>3</v>
      </c>
      <c r="L436">
        <v>11</v>
      </c>
      <c r="M436">
        <v>3</v>
      </c>
      <c r="N436">
        <v>1</v>
      </c>
      <c r="O436">
        <v>18</v>
      </c>
      <c r="P436" t="s">
        <v>53</v>
      </c>
      <c r="Q436">
        <v>2</v>
      </c>
      <c r="R436">
        <v>22</v>
      </c>
      <c r="S436">
        <v>17</v>
      </c>
      <c r="T436">
        <v>33</v>
      </c>
      <c r="V436">
        <v>9</v>
      </c>
      <c r="W436">
        <v>1</v>
      </c>
    </row>
    <row r="437" spans="1:23">
      <c r="A437" t="e">
        <f ca="1">E00251524991421</f>
        <v>#NAME?</v>
      </c>
      <c r="B437" t="s">
        <v>29</v>
      </c>
      <c r="C437" t="s">
        <v>991</v>
      </c>
      <c r="D437" s="1">
        <v>23363</v>
      </c>
      <c r="E437" t="s">
        <v>25</v>
      </c>
      <c r="F437" t="s">
        <v>992</v>
      </c>
      <c r="G437">
        <v>23</v>
      </c>
      <c r="H437">
        <v>330</v>
      </c>
      <c r="I437">
        <v>1</v>
      </c>
      <c r="J437">
        <v>2</v>
      </c>
      <c r="K437">
        <v>4</v>
      </c>
      <c r="L437">
        <v>11</v>
      </c>
      <c r="M437">
        <v>3</v>
      </c>
      <c r="N437">
        <v>1</v>
      </c>
      <c r="O437">
        <v>18</v>
      </c>
      <c r="P437" t="s">
        <v>97</v>
      </c>
      <c r="Q437">
        <v>1</v>
      </c>
      <c r="R437">
        <v>33</v>
      </c>
      <c r="T437" t="s">
        <v>993</v>
      </c>
      <c r="U437">
        <v>2</v>
      </c>
      <c r="V437">
        <v>4</v>
      </c>
      <c r="W437">
        <v>1</v>
      </c>
    </row>
    <row r="438" spans="1:23">
      <c r="A438" t="e">
        <f ca="1">E00251524992321</f>
        <v>#NAME?</v>
      </c>
      <c r="B438" t="s">
        <v>29</v>
      </c>
      <c r="C438" t="s">
        <v>994</v>
      </c>
      <c r="D438" s="1">
        <v>19002</v>
      </c>
      <c r="E438" t="s">
        <v>25</v>
      </c>
      <c r="F438" t="s">
        <v>995</v>
      </c>
      <c r="G438">
        <v>16</v>
      </c>
      <c r="H438">
        <v>25</v>
      </c>
      <c r="I438">
        <v>0</v>
      </c>
      <c r="J438">
        <v>1</v>
      </c>
      <c r="K438">
        <v>2</v>
      </c>
      <c r="L438">
        <v>10</v>
      </c>
      <c r="M438">
        <v>3</v>
      </c>
      <c r="N438">
        <v>1</v>
      </c>
      <c r="Q438">
        <v>3</v>
      </c>
      <c r="V438">
        <v>1</v>
      </c>
      <c r="W438">
        <v>0</v>
      </c>
    </row>
    <row r="439" spans="1:23">
      <c r="A439" t="e">
        <f ca="1">E00251524992721</f>
        <v>#NAME?</v>
      </c>
      <c r="B439" t="s">
        <v>29</v>
      </c>
      <c r="C439" t="s">
        <v>996</v>
      </c>
      <c r="D439" s="1">
        <v>26451</v>
      </c>
      <c r="E439" t="s">
        <v>25</v>
      </c>
      <c r="F439" t="s">
        <v>997</v>
      </c>
      <c r="G439">
        <v>44</v>
      </c>
      <c r="H439">
        <v>85</v>
      </c>
      <c r="I439">
        <v>0</v>
      </c>
      <c r="J439">
        <v>1</v>
      </c>
      <c r="K439">
        <v>3</v>
      </c>
      <c r="L439">
        <v>6</v>
      </c>
      <c r="M439">
        <v>2</v>
      </c>
      <c r="N439">
        <v>0</v>
      </c>
      <c r="Q439">
        <v>3</v>
      </c>
      <c r="V439">
        <v>1</v>
      </c>
      <c r="W439">
        <v>0</v>
      </c>
    </row>
    <row r="440" spans="1:23">
      <c r="A440" t="e">
        <f ca="1">E00251524994121</f>
        <v>#NAME?</v>
      </c>
      <c r="B440" t="s">
        <v>29</v>
      </c>
      <c r="C440" t="s">
        <v>998</v>
      </c>
      <c r="D440" s="1">
        <v>19094</v>
      </c>
      <c r="E440" t="s">
        <v>25</v>
      </c>
      <c r="F440" t="s">
        <v>999</v>
      </c>
      <c r="G440">
        <v>27</v>
      </c>
      <c r="H440">
        <v>100</v>
      </c>
      <c r="I440">
        <v>0</v>
      </c>
      <c r="J440">
        <v>1</v>
      </c>
      <c r="K440">
        <v>3</v>
      </c>
      <c r="L440">
        <v>8</v>
      </c>
      <c r="M440">
        <v>2</v>
      </c>
      <c r="N440">
        <v>0</v>
      </c>
      <c r="Q440">
        <v>2</v>
      </c>
      <c r="V440">
        <v>7</v>
      </c>
      <c r="W440">
        <v>1</v>
      </c>
    </row>
    <row r="441" spans="1:23">
      <c r="A441" t="e">
        <f ca="1">E00251524995121</f>
        <v>#NAME?</v>
      </c>
      <c r="B441" t="s">
        <v>23</v>
      </c>
      <c r="C441" t="s">
        <v>1000</v>
      </c>
      <c r="D441" s="1">
        <v>27131</v>
      </c>
      <c r="E441" t="s">
        <v>25</v>
      </c>
      <c r="F441" t="s">
        <v>1001</v>
      </c>
      <c r="G441">
        <v>13</v>
      </c>
      <c r="H441">
        <v>5</v>
      </c>
      <c r="I441">
        <v>0</v>
      </c>
      <c r="J441">
        <v>1</v>
      </c>
      <c r="K441">
        <v>2</v>
      </c>
      <c r="L441">
        <v>4</v>
      </c>
      <c r="M441">
        <v>1</v>
      </c>
      <c r="N441">
        <v>0</v>
      </c>
      <c r="Q441">
        <v>3</v>
      </c>
      <c r="V441">
        <v>1</v>
      </c>
      <c r="W441">
        <v>0</v>
      </c>
    </row>
    <row r="442" spans="1:23">
      <c r="A442" t="e">
        <f ca="1">E00251524997621</f>
        <v>#NAME?</v>
      </c>
      <c r="B442" t="s">
        <v>29</v>
      </c>
      <c r="C442" t="s">
        <v>1002</v>
      </c>
      <c r="D442" s="1">
        <v>18248</v>
      </c>
      <c r="E442" t="s">
        <v>25</v>
      </c>
      <c r="F442" t="s">
        <v>1003</v>
      </c>
      <c r="G442">
        <v>21</v>
      </c>
      <c r="H442">
        <v>5</v>
      </c>
      <c r="I442">
        <v>0</v>
      </c>
      <c r="J442">
        <v>1</v>
      </c>
      <c r="K442">
        <v>2</v>
      </c>
      <c r="L442">
        <v>8</v>
      </c>
      <c r="M442">
        <v>2</v>
      </c>
      <c r="N442">
        <v>0</v>
      </c>
      <c r="O442">
        <v>17</v>
      </c>
      <c r="P442" t="s">
        <v>120</v>
      </c>
      <c r="Q442">
        <v>1</v>
      </c>
      <c r="R442">
        <v>48</v>
      </c>
      <c r="T442" t="s">
        <v>380</v>
      </c>
      <c r="U442">
        <v>0</v>
      </c>
      <c r="V442">
        <v>4</v>
      </c>
      <c r="W442">
        <v>1</v>
      </c>
    </row>
    <row r="443" spans="1:23">
      <c r="A443" t="e">
        <f ca="1">E00251524997721</f>
        <v>#NAME?</v>
      </c>
      <c r="B443" t="s">
        <v>29</v>
      </c>
      <c r="C443" t="s">
        <v>1004</v>
      </c>
      <c r="D443" s="1">
        <v>23679</v>
      </c>
      <c r="E443" t="s">
        <v>25</v>
      </c>
      <c r="F443" t="s">
        <v>1005</v>
      </c>
      <c r="G443">
        <v>29</v>
      </c>
      <c r="H443">
        <v>185</v>
      </c>
      <c r="I443">
        <v>0</v>
      </c>
      <c r="J443">
        <v>1</v>
      </c>
      <c r="K443">
        <v>3</v>
      </c>
      <c r="L443">
        <v>8</v>
      </c>
      <c r="M443">
        <v>2</v>
      </c>
      <c r="N443">
        <v>0</v>
      </c>
      <c r="O443">
        <v>18</v>
      </c>
      <c r="P443" t="s">
        <v>368</v>
      </c>
      <c r="Q443">
        <v>2</v>
      </c>
      <c r="R443">
        <v>27</v>
      </c>
      <c r="S443">
        <v>5</v>
      </c>
      <c r="T443" t="s">
        <v>736</v>
      </c>
      <c r="V443">
        <v>8</v>
      </c>
      <c r="W443">
        <v>1</v>
      </c>
    </row>
    <row r="444" spans="1:23">
      <c r="A444" t="e">
        <f ca="1">E00251524998121</f>
        <v>#NAME?</v>
      </c>
      <c r="B444" t="s">
        <v>23</v>
      </c>
      <c r="C444" t="s">
        <v>1006</v>
      </c>
      <c r="D444" s="1">
        <v>26281</v>
      </c>
      <c r="E444" t="s">
        <v>25</v>
      </c>
      <c r="F444" t="s">
        <v>1007</v>
      </c>
      <c r="G444">
        <v>18</v>
      </c>
      <c r="H444">
        <v>0</v>
      </c>
      <c r="I444">
        <v>0</v>
      </c>
      <c r="J444">
        <v>0</v>
      </c>
      <c r="K444">
        <v>1</v>
      </c>
      <c r="L444">
        <v>6</v>
      </c>
      <c r="M444">
        <v>2</v>
      </c>
      <c r="N444">
        <v>0</v>
      </c>
      <c r="Q444">
        <v>3</v>
      </c>
      <c r="V444">
        <v>1</v>
      </c>
      <c r="W444">
        <v>0</v>
      </c>
    </row>
    <row r="445" spans="1:23">
      <c r="A445" t="e">
        <f ca="1">E00251524998621</f>
        <v>#NAME?</v>
      </c>
      <c r="B445" t="s">
        <v>23</v>
      </c>
      <c r="C445" t="s">
        <v>1008</v>
      </c>
      <c r="D445" s="1">
        <v>27512</v>
      </c>
      <c r="E445" t="s">
        <v>25</v>
      </c>
      <c r="F445" t="s">
        <v>1009</v>
      </c>
      <c r="G445">
        <v>16</v>
      </c>
      <c r="H445">
        <v>0</v>
      </c>
      <c r="I445">
        <v>0</v>
      </c>
      <c r="J445">
        <v>0</v>
      </c>
      <c r="K445">
        <v>1</v>
      </c>
      <c r="L445">
        <v>9</v>
      </c>
      <c r="M445">
        <v>3</v>
      </c>
      <c r="N445">
        <v>1</v>
      </c>
      <c r="O445">
        <v>16</v>
      </c>
      <c r="P445" t="s">
        <v>49</v>
      </c>
      <c r="Q445">
        <v>2</v>
      </c>
      <c r="R445">
        <v>16</v>
      </c>
      <c r="S445">
        <v>8</v>
      </c>
      <c r="T445" t="s">
        <v>329</v>
      </c>
      <c r="V445">
        <v>8</v>
      </c>
      <c r="W445">
        <v>1</v>
      </c>
    </row>
    <row r="446" spans="1:23">
      <c r="A446" t="e">
        <f ca="1">E00251524999421</f>
        <v>#NAME?</v>
      </c>
      <c r="B446" t="s">
        <v>23</v>
      </c>
      <c r="C446" t="s">
        <v>1010</v>
      </c>
      <c r="D446" s="1">
        <v>23109</v>
      </c>
      <c r="E446" t="s">
        <v>25</v>
      </c>
      <c r="F446" t="s">
        <v>1011</v>
      </c>
      <c r="G446">
        <v>31</v>
      </c>
      <c r="H446">
        <v>0</v>
      </c>
      <c r="I446">
        <v>0</v>
      </c>
      <c r="J446">
        <v>0</v>
      </c>
      <c r="K446">
        <v>0</v>
      </c>
      <c r="L446">
        <v>11</v>
      </c>
      <c r="M446">
        <v>3</v>
      </c>
      <c r="N446">
        <v>1</v>
      </c>
      <c r="O446">
        <v>16</v>
      </c>
      <c r="P446" t="s">
        <v>372</v>
      </c>
      <c r="Q446">
        <v>2</v>
      </c>
      <c r="R446">
        <v>29</v>
      </c>
      <c r="S446">
        <v>7</v>
      </c>
      <c r="T446" t="s">
        <v>1012</v>
      </c>
      <c r="V446">
        <v>8</v>
      </c>
      <c r="W446">
        <v>1</v>
      </c>
    </row>
    <row r="447" spans="1:23">
      <c r="A447" t="e">
        <f ca="1">E00251524999521</f>
        <v>#NAME?</v>
      </c>
      <c r="B447" t="s">
        <v>23</v>
      </c>
      <c r="C447" t="s">
        <v>1013</v>
      </c>
      <c r="D447" s="1">
        <v>25950</v>
      </c>
      <c r="E447" t="s">
        <v>25</v>
      </c>
      <c r="F447" t="s">
        <v>1014</v>
      </c>
      <c r="G447">
        <v>18</v>
      </c>
      <c r="H447">
        <v>25</v>
      </c>
      <c r="I447">
        <v>0</v>
      </c>
      <c r="J447">
        <v>1</v>
      </c>
      <c r="K447">
        <v>2</v>
      </c>
      <c r="L447">
        <v>8</v>
      </c>
      <c r="M447">
        <v>2</v>
      </c>
      <c r="N447">
        <v>0</v>
      </c>
      <c r="O447">
        <v>15</v>
      </c>
      <c r="Q447">
        <v>1</v>
      </c>
      <c r="R447">
        <v>29</v>
      </c>
      <c r="V447">
        <v>3</v>
      </c>
      <c r="W447">
        <v>1</v>
      </c>
    </row>
    <row r="448" spans="1:23">
      <c r="A448" t="e">
        <f ca="1">E00251524999721</f>
        <v>#NAME?</v>
      </c>
      <c r="B448" t="s">
        <v>29</v>
      </c>
      <c r="C448" t="s">
        <v>1015</v>
      </c>
      <c r="D448" s="1">
        <v>23227</v>
      </c>
      <c r="E448" t="s">
        <v>25</v>
      </c>
      <c r="F448" t="s">
        <v>1016</v>
      </c>
      <c r="G448">
        <v>25</v>
      </c>
      <c r="H448">
        <v>95</v>
      </c>
      <c r="I448">
        <v>0</v>
      </c>
      <c r="J448">
        <v>1</v>
      </c>
      <c r="K448">
        <v>3</v>
      </c>
      <c r="L448">
        <v>6</v>
      </c>
      <c r="M448">
        <v>2</v>
      </c>
      <c r="N448">
        <v>0</v>
      </c>
      <c r="Q448">
        <v>3</v>
      </c>
      <c r="V448">
        <v>1</v>
      </c>
      <c r="W448">
        <v>0</v>
      </c>
    </row>
    <row r="449" spans="1:23">
      <c r="A449" t="e">
        <f ca="1">E00251526602321</f>
        <v>#NAME?</v>
      </c>
      <c r="B449" t="s">
        <v>29</v>
      </c>
      <c r="C449" t="s">
        <v>1017</v>
      </c>
      <c r="D449" s="1">
        <v>20271</v>
      </c>
      <c r="E449" t="s">
        <v>25</v>
      </c>
      <c r="F449" t="s">
        <v>1018</v>
      </c>
      <c r="G449">
        <v>2</v>
      </c>
      <c r="H449">
        <v>0</v>
      </c>
      <c r="I449">
        <v>0</v>
      </c>
      <c r="J449">
        <v>0</v>
      </c>
      <c r="K449">
        <v>0</v>
      </c>
      <c r="L449">
        <v>10</v>
      </c>
      <c r="M449">
        <v>3</v>
      </c>
      <c r="N449">
        <v>1</v>
      </c>
      <c r="Q449">
        <v>3</v>
      </c>
      <c r="V449">
        <v>1</v>
      </c>
      <c r="W449">
        <v>0</v>
      </c>
    </row>
    <row r="450" spans="1:23">
      <c r="A450" t="e">
        <f ca="1">E00251526638621</f>
        <v>#NAME?</v>
      </c>
      <c r="B450" t="s">
        <v>29</v>
      </c>
      <c r="C450" t="s">
        <v>1019</v>
      </c>
      <c r="D450" s="1">
        <v>22422</v>
      </c>
      <c r="E450" t="s">
        <v>25</v>
      </c>
      <c r="F450" t="s">
        <v>1020</v>
      </c>
      <c r="G450">
        <v>13</v>
      </c>
      <c r="H450">
        <v>0</v>
      </c>
      <c r="I450">
        <v>0</v>
      </c>
      <c r="J450">
        <v>0</v>
      </c>
      <c r="K450">
        <v>0</v>
      </c>
      <c r="L450">
        <v>7</v>
      </c>
      <c r="M450">
        <v>2</v>
      </c>
      <c r="N450">
        <v>0</v>
      </c>
      <c r="O450">
        <v>16</v>
      </c>
      <c r="P450" t="s">
        <v>38</v>
      </c>
      <c r="Q450">
        <v>2</v>
      </c>
      <c r="R450">
        <v>14</v>
      </c>
      <c r="S450">
        <v>24</v>
      </c>
      <c r="T450" t="s">
        <v>1021</v>
      </c>
      <c r="V450">
        <v>10</v>
      </c>
      <c r="W450">
        <v>1</v>
      </c>
    </row>
    <row r="451" spans="1:23">
      <c r="A451" t="e">
        <f ca="1">E00251526766021</f>
        <v>#NAME?</v>
      </c>
      <c r="B451" t="s">
        <v>23</v>
      </c>
      <c r="C451" t="s">
        <v>1022</v>
      </c>
      <c r="D451" s="1">
        <v>22553</v>
      </c>
      <c r="E451" t="s">
        <v>25</v>
      </c>
      <c r="F451" t="s">
        <v>1023</v>
      </c>
      <c r="G451">
        <v>26</v>
      </c>
      <c r="H451">
        <v>0</v>
      </c>
      <c r="I451">
        <v>0</v>
      </c>
      <c r="J451">
        <v>0</v>
      </c>
      <c r="K451">
        <v>1</v>
      </c>
      <c r="L451">
        <v>7</v>
      </c>
      <c r="M451">
        <v>2</v>
      </c>
      <c r="N451">
        <v>0</v>
      </c>
      <c r="Q451">
        <v>3</v>
      </c>
      <c r="V451">
        <v>1</v>
      </c>
      <c r="W451">
        <v>0</v>
      </c>
    </row>
    <row r="452" spans="1:23">
      <c r="A452" t="e">
        <f ca="1">E00251526889621</f>
        <v>#NAME?</v>
      </c>
      <c r="B452" t="s">
        <v>29</v>
      </c>
      <c r="C452" t="s">
        <v>1024</v>
      </c>
      <c r="D452" s="1">
        <v>23855</v>
      </c>
      <c r="E452" t="s">
        <v>25</v>
      </c>
      <c r="F452" t="s">
        <v>1025</v>
      </c>
      <c r="G452">
        <v>18</v>
      </c>
      <c r="H452">
        <v>15</v>
      </c>
      <c r="I452">
        <v>0</v>
      </c>
      <c r="J452">
        <v>1</v>
      </c>
      <c r="K452">
        <v>2</v>
      </c>
      <c r="L452">
        <v>10</v>
      </c>
      <c r="M452">
        <v>3</v>
      </c>
      <c r="N452">
        <v>1</v>
      </c>
      <c r="O452">
        <v>20</v>
      </c>
      <c r="P452" t="s">
        <v>71</v>
      </c>
      <c r="Q452">
        <v>2</v>
      </c>
      <c r="R452">
        <v>15</v>
      </c>
      <c r="S452">
        <v>15</v>
      </c>
      <c r="T452" t="s">
        <v>1026</v>
      </c>
      <c r="V452">
        <v>9</v>
      </c>
      <c r="W452">
        <v>1</v>
      </c>
    </row>
    <row r="453" spans="1:23">
      <c r="A453" t="e">
        <f ca="1">E00251526894021</f>
        <v>#NAME?</v>
      </c>
      <c r="B453" t="s">
        <v>29</v>
      </c>
      <c r="C453" t="s">
        <v>1027</v>
      </c>
      <c r="D453" s="1">
        <v>23016</v>
      </c>
      <c r="E453" t="s">
        <v>25</v>
      </c>
      <c r="F453">
        <v>233</v>
      </c>
      <c r="G453">
        <v>20</v>
      </c>
      <c r="H453">
        <v>150</v>
      </c>
      <c r="I453">
        <v>0</v>
      </c>
      <c r="J453">
        <v>1</v>
      </c>
      <c r="K453">
        <v>3</v>
      </c>
      <c r="L453">
        <v>7</v>
      </c>
      <c r="M453">
        <v>2</v>
      </c>
      <c r="N453">
        <v>0</v>
      </c>
      <c r="O453">
        <v>17</v>
      </c>
      <c r="Q453">
        <v>2</v>
      </c>
      <c r="R453">
        <v>23</v>
      </c>
      <c r="S453">
        <v>12</v>
      </c>
      <c r="V453">
        <v>9</v>
      </c>
      <c r="W453">
        <v>1</v>
      </c>
    </row>
    <row r="454" spans="1:23">
      <c r="A454" t="e">
        <f ca="1">E00251526895321</f>
        <v>#NAME?</v>
      </c>
      <c r="B454" t="s">
        <v>29</v>
      </c>
      <c r="C454" t="s">
        <v>1028</v>
      </c>
      <c r="D454" s="1">
        <v>22206</v>
      </c>
      <c r="E454" t="s">
        <v>25</v>
      </c>
      <c r="F454" t="s">
        <v>1029</v>
      </c>
      <c r="G454">
        <v>25</v>
      </c>
      <c r="H454">
        <v>115</v>
      </c>
      <c r="I454">
        <v>0</v>
      </c>
      <c r="J454">
        <v>1</v>
      </c>
      <c r="K454">
        <v>3</v>
      </c>
      <c r="L454">
        <v>11</v>
      </c>
      <c r="M454">
        <v>3</v>
      </c>
      <c r="N454">
        <v>1</v>
      </c>
      <c r="Q454">
        <v>3</v>
      </c>
      <c r="V454">
        <v>1</v>
      </c>
      <c r="W454">
        <v>0</v>
      </c>
    </row>
    <row r="455" spans="1:23">
      <c r="A455" t="e">
        <f ca="1">E00251527004821</f>
        <v>#NAME?</v>
      </c>
      <c r="B455" t="s">
        <v>29</v>
      </c>
      <c r="C455" t="s">
        <v>1030</v>
      </c>
      <c r="D455" s="1">
        <v>25849</v>
      </c>
      <c r="E455" t="s">
        <v>25</v>
      </c>
      <c r="F455" t="s">
        <v>1031</v>
      </c>
      <c r="G455">
        <v>14</v>
      </c>
      <c r="H455">
        <v>0</v>
      </c>
      <c r="I455">
        <v>0</v>
      </c>
      <c r="J455">
        <v>0</v>
      </c>
      <c r="K455">
        <v>1</v>
      </c>
      <c r="L455">
        <v>7</v>
      </c>
      <c r="M455">
        <v>2</v>
      </c>
      <c r="N455">
        <v>0</v>
      </c>
      <c r="Q455">
        <v>3</v>
      </c>
      <c r="V455">
        <v>1</v>
      </c>
      <c r="W455">
        <v>0</v>
      </c>
    </row>
    <row r="456" spans="1:23">
      <c r="A456" t="e">
        <f ca="1">E00251527013921</f>
        <v>#NAME?</v>
      </c>
      <c r="B456" t="s">
        <v>23</v>
      </c>
      <c r="C456" t="s">
        <v>1032</v>
      </c>
      <c r="D456" s="1">
        <v>24252</v>
      </c>
      <c r="E456" t="s">
        <v>25</v>
      </c>
      <c r="F456" t="s">
        <v>1033</v>
      </c>
      <c r="G456">
        <v>4</v>
      </c>
      <c r="H456">
        <v>65</v>
      </c>
      <c r="I456">
        <v>0</v>
      </c>
      <c r="J456">
        <v>1</v>
      </c>
      <c r="K456">
        <v>3</v>
      </c>
      <c r="L456">
        <v>9</v>
      </c>
      <c r="M456">
        <v>3</v>
      </c>
      <c r="N456">
        <v>1</v>
      </c>
      <c r="O456">
        <v>20</v>
      </c>
      <c r="P456" t="s">
        <v>217</v>
      </c>
      <c r="Q456">
        <v>2</v>
      </c>
      <c r="R456">
        <v>20</v>
      </c>
      <c r="S456">
        <v>9</v>
      </c>
      <c r="T456">
        <v>18</v>
      </c>
      <c r="V456">
        <v>8</v>
      </c>
      <c r="W456">
        <v>1</v>
      </c>
    </row>
    <row r="457" spans="1:23">
      <c r="A457" t="e">
        <f ca="1">E00251527027521</f>
        <v>#NAME?</v>
      </c>
      <c r="B457" t="s">
        <v>23</v>
      </c>
      <c r="C457" t="s">
        <v>1034</v>
      </c>
      <c r="D457" s="1">
        <v>22023</v>
      </c>
      <c r="E457" t="s">
        <v>25</v>
      </c>
      <c r="F457" t="s">
        <v>1035</v>
      </c>
      <c r="G457">
        <v>16</v>
      </c>
      <c r="H457">
        <v>85</v>
      </c>
      <c r="I457">
        <v>0</v>
      </c>
      <c r="J457">
        <v>1</v>
      </c>
      <c r="K457">
        <v>3</v>
      </c>
      <c r="L457">
        <v>9</v>
      </c>
      <c r="M457">
        <v>3</v>
      </c>
      <c r="N457">
        <v>1</v>
      </c>
      <c r="O457">
        <v>48</v>
      </c>
      <c r="P457" t="s">
        <v>630</v>
      </c>
      <c r="Q457">
        <v>1</v>
      </c>
      <c r="R457">
        <v>7</v>
      </c>
      <c r="T457" t="s">
        <v>1036</v>
      </c>
      <c r="U457">
        <v>2</v>
      </c>
      <c r="V457">
        <v>4</v>
      </c>
      <c r="W457">
        <v>1</v>
      </c>
    </row>
    <row r="458" spans="1:23">
      <c r="A458" t="e">
        <f ca="1">E00251527038021</f>
        <v>#NAME?</v>
      </c>
      <c r="B458" t="s">
        <v>29</v>
      </c>
      <c r="C458" t="s">
        <v>1037</v>
      </c>
      <c r="D458" s="1">
        <v>21161</v>
      </c>
      <c r="E458" t="s">
        <v>25</v>
      </c>
      <c r="F458" t="s">
        <v>1038</v>
      </c>
      <c r="G458">
        <v>14</v>
      </c>
      <c r="H458">
        <v>55</v>
      </c>
      <c r="I458">
        <v>0</v>
      </c>
      <c r="J458">
        <v>1</v>
      </c>
      <c r="K458">
        <v>3</v>
      </c>
      <c r="L458">
        <v>8</v>
      </c>
      <c r="M458">
        <v>2</v>
      </c>
      <c r="N458">
        <v>0</v>
      </c>
      <c r="Q458">
        <v>2</v>
      </c>
      <c r="V458">
        <v>7</v>
      </c>
      <c r="W458">
        <v>1</v>
      </c>
    </row>
    <row r="459" spans="1:23">
      <c r="A459" t="e">
        <f ca="1">E00251527266521</f>
        <v>#NAME?</v>
      </c>
      <c r="B459" t="s">
        <v>29</v>
      </c>
      <c r="C459" t="s">
        <v>1039</v>
      </c>
      <c r="D459" s="1">
        <v>21831</v>
      </c>
      <c r="E459" t="s">
        <v>25</v>
      </c>
      <c r="F459" t="s">
        <v>1040</v>
      </c>
      <c r="G459">
        <v>7</v>
      </c>
      <c r="H459">
        <v>35</v>
      </c>
      <c r="I459">
        <v>0</v>
      </c>
      <c r="J459">
        <v>1</v>
      </c>
      <c r="K459">
        <v>2</v>
      </c>
      <c r="L459">
        <v>9</v>
      </c>
      <c r="M459">
        <v>3</v>
      </c>
      <c r="N459">
        <v>1</v>
      </c>
      <c r="O459">
        <v>18</v>
      </c>
      <c r="P459" t="s">
        <v>634</v>
      </c>
      <c r="Q459">
        <v>1</v>
      </c>
      <c r="R459">
        <v>38</v>
      </c>
      <c r="T459" t="s">
        <v>1041</v>
      </c>
      <c r="U459">
        <v>0</v>
      </c>
      <c r="V459">
        <v>4</v>
      </c>
      <c r="W459">
        <v>1</v>
      </c>
    </row>
    <row r="460" spans="1:23">
      <c r="A460" t="e">
        <f ca="1">E00251527272721</f>
        <v>#NAME?</v>
      </c>
      <c r="B460" t="s">
        <v>29</v>
      </c>
      <c r="C460" t="s">
        <v>1042</v>
      </c>
      <c r="D460" s="1">
        <v>25044</v>
      </c>
      <c r="E460" t="s">
        <v>25</v>
      </c>
      <c r="F460" t="s">
        <v>1043</v>
      </c>
      <c r="G460">
        <v>14</v>
      </c>
      <c r="H460">
        <v>25</v>
      </c>
      <c r="I460">
        <v>0</v>
      </c>
      <c r="J460">
        <v>1</v>
      </c>
      <c r="K460">
        <v>2</v>
      </c>
      <c r="L460">
        <v>3</v>
      </c>
      <c r="M460">
        <v>1</v>
      </c>
      <c r="N460">
        <v>0</v>
      </c>
      <c r="O460">
        <v>20</v>
      </c>
      <c r="P460">
        <v>1</v>
      </c>
      <c r="Q460">
        <v>1</v>
      </c>
      <c r="R460">
        <v>27</v>
      </c>
      <c r="T460">
        <v>27</v>
      </c>
      <c r="U460">
        <v>2</v>
      </c>
      <c r="V460">
        <v>5</v>
      </c>
      <c r="W460">
        <v>1</v>
      </c>
    </row>
    <row r="461" spans="1:23">
      <c r="A461" t="e">
        <f ca="1">E00251527290121</f>
        <v>#NAME?</v>
      </c>
      <c r="B461" t="s">
        <v>29</v>
      </c>
      <c r="C461" t="s">
        <v>1044</v>
      </c>
      <c r="D461" s="1">
        <v>24024</v>
      </c>
      <c r="E461" t="s">
        <v>25</v>
      </c>
      <c r="F461" t="s">
        <v>1045</v>
      </c>
      <c r="G461">
        <v>18</v>
      </c>
      <c r="H461">
        <v>220</v>
      </c>
      <c r="I461">
        <v>0</v>
      </c>
      <c r="J461">
        <v>1</v>
      </c>
      <c r="K461">
        <v>4</v>
      </c>
      <c r="L461">
        <v>7</v>
      </c>
      <c r="M461">
        <v>2</v>
      </c>
      <c r="N461">
        <v>0</v>
      </c>
      <c r="O461">
        <v>20</v>
      </c>
      <c r="P461" t="s">
        <v>97</v>
      </c>
      <c r="Q461">
        <v>2</v>
      </c>
      <c r="R461">
        <v>28</v>
      </c>
      <c r="S461">
        <v>2</v>
      </c>
      <c r="T461">
        <v>14</v>
      </c>
      <c r="V461">
        <v>8</v>
      </c>
      <c r="W461">
        <v>1</v>
      </c>
    </row>
    <row r="462" spans="1:23">
      <c r="A462" t="e">
        <f ca="1">E00251527290721</f>
        <v>#NAME?</v>
      </c>
      <c r="B462" t="s">
        <v>29</v>
      </c>
      <c r="C462" t="s">
        <v>1046</v>
      </c>
      <c r="D462" s="1">
        <v>22323</v>
      </c>
      <c r="E462" t="s">
        <v>25</v>
      </c>
      <c r="F462" t="s">
        <v>1047</v>
      </c>
      <c r="G462">
        <v>16</v>
      </c>
      <c r="H462">
        <v>180</v>
      </c>
      <c r="I462">
        <v>0</v>
      </c>
      <c r="J462">
        <v>1</v>
      </c>
      <c r="K462">
        <v>3</v>
      </c>
      <c r="L462">
        <v>10</v>
      </c>
      <c r="M462">
        <v>3</v>
      </c>
      <c r="N462">
        <v>1</v>
      </c>
      <c r="Q462">
        <v>3</v>
      </c>
      <c r="V462">
        <v>1</v>
      </c>
      <c r="W462">
        <v>0</v>
      </c>
    </row>
    <row r="463" spans="1:23">
      <c r="A463" t="e">
        <f ca="1">E00251527398421</f>
        <v>#NAME?</v>
      </c>
      <c r="B463" t="s">
        <v>29</v>
      </c>
      <c r="C463" t="s">
        <v>1048</v>
      </c>
      <c r="D463" s="1">
        <v>26029</v>
      </c>
      <c r="E463" t="s">
        <v>25</v>
      </c>
      <c r="F463" t="s">
        <v>1049</v>
      </c>
      <c r="G463">
        <v>27</v>
      </c>
      <c r="H463">
        <v>45</v>
      </c>
      <c r="I463">
        <v>0</v>
      </c>
      <c r="J463">
        <v>1</v>
      </c>
      <c r="K463">
        <v>3</v>
      </c>
      <c r="L463">
        <v>10</v>
      </c>
      <c r="M463">
        <v>3</v>
      </c>
      <c r="N463">
        <v>1</v>
      </c>
      <c r="O463">
        <v>17</v>
      </c>
      <c r="P463" t="s">
        <v>27</v>
      </c>
      <c r="Q463">
        <v>1</v>
      </c>
      <c r="R463">
        <v>27</v>
      </c>
      <c r="T463" t="s">
        <v>504</v>
      </c>
      <c r="U463">
        <v>0</v>
      </c>
      <c r="V463">
        <v>4</v>
      </c>
      <c r="W463">
        <v>1</v>
      </c>
    </row>
    <row r="464" spans="1:23">
      <c r="A464" t="e">
        <f ca="1">E00251527995921</f>
        <v>#NAME?</v>
      </c>
      <c r="B464" t="s">
        <v>29</v>
      </c>
      <c r="C464" t="s">
        <v>1050</v>
      </c>
      <c r="D464" s="1">
        <v>23039</v>
      </c>
      <c r="E464" t="s">
        <v>25</v>
      </c>
      <c r="F464" t="s">
        <v>1051</v>
      </c>
      <c r="G464">
        <v>13</v>
      </c>
      <c r="H464">
        <v>80</v>
      </c>
      <c r="I464">
        <v>0</v>
      </c>
      <c r="J464">
        <v>1</v>
      </c>
      <c r="K464">
        <v>3</v>
      </c>
      <c r="L464">
        <v>9</v>
      </c>
      <c r="M464">
        <v>3</v>
      </c>
      <c r="N464">
        <v>1</v>
      </c>
      <c r="Q464">
        <v>3</v>
      </c>
      <c r="V464">
        <v>1</v>
      </c>
      <c r="W464">
        <v>0</v>
      </c>
    </row>
    <row r="465" spans="1:23">
      <c r="A465" t="e">
        <f ca="1">E00251528052721</f>
        <v>#NAME?</v>
      </c>
      <c r="B465" t="s">
        <v>23</v>
      </c>
      <c r="C465" t="s">
        <v>1052</v>
      </c>
      <c r="D465" s="1">
        <v>27664</v>
      </c>
      <c r="E465" t="s">
        <v>25</v>
      </c>
      <c r="F465" t="s">
        <v>1053</v>
      </c>
      <c r="G465">
        <v>18</v>
      </c>
      <c r="H465">
        <v>45</v>
      </c>
      <c r="I465">
        <v>0</v>
      </c>
      <c r="J465">
        <v>1</v>
      </c>
      <c r="K465">
        <v>3</v>
      </c>
      <c r="L465">
        <v>9</v>
      </c>
      <c r="M465">
        <v>3</v>
      </c>
      <c r="N465">
        <v>1</v>
      </c>
      <c r="O465">
        <v>17</v>
      </c>
      <c r="P465" t="s">
        <v>97</v>
      </c>
      <c r="Q465">
        <v>1</v>
      </c>
      <c r="R465">
        <v>23</v>
      </c>
      <c r="T465" t="s">
        <v>28</v>
      </c>
      <c r="U465">
        <v>0</v>
      </c>
      <c r="V465">
        <v>4</v>
      </c>
      <c r="W465">
        <v>1</v>
      </c>
    </row>
    <row r="466" spans="1:23">
      <c r="A466" t="e">
        <f ca="1">E00251528053221</f>
        <v>#NAME?</v>
      </c>
      <c r="B466" t="s">
        <v>29</v>
      </c>
      <c r="C466" t="s">
        <v>1054</v>
      </c>
      <c r="D466" s="1">
        <v>22021</v>
      </c>
      <c r="E466" t="s">
        <v>25</v>
      </c>
      <c r="F466" t="s">
        <v>1055</v>
      </c>
      <c r="G466">
        <v>18</v>
      </c>
      <c r="H466">
        <v>15</v>
      </c>
      <c r="I466">
        <v>0</v>
      </c>
      <c r="J466">
        <v>1</v>
      </c>
      <c r="K466">
        <v>2</v>
      </c>
      <c r="L466">
        <v>6</v>
      </c>
      <c r="M466">
        <v>2</v>
      </c>
      <c r="N466">
        <v>0</v>
      </c>
      <c r="O466">
        <v>20</v>
      </c>
      <c r="P466" t="s">
        <v>97</v>
      </c>
      <c r="Q466">
        <v>1</v>
      </c>
      <c r="R466">
        <v>35</v>
      </c>
      <c r="T466" t="s">
        <v>468</v>
      </c>
      <c r="U466">
        <v>2</v>
      </c>
      <c r="V466">
        <v>4</v>
      </c>
      <c r="W466">
        <v>1</v>
      </c>
    </row>
    <row r="467" spans="1:23">
      <c r="A467" t="e">
        <f ca="1">E00251528138121</f>
        <v>#NAME?</v>
      </c>
      <c r="B467" t="s">
        <v>23</v>
      </c>
      <c r="C467" t="s">
        <v>1056</v>
      </c>
      <c r="D467" s="1">
        <v>20045</v>
      </c>
      <c r="E467" t="s">
        <v>25</v>
      </c>
      <c r="F467" t="s">
        <v>1057</v>
      </c>
      <c r="G467">
        <v>58</v>
      </c>
      <c r="H467">
        <v>0</v>
      </c>
      <c r="I467">
        <v>0</v>
      </c>
      <c r="J467">
        <v>0</v>
      </c>
      <c r="K467">
        <v>0</v>
      </c>
      <c r="L467">
        <v>12</v>
      </c>
      <c r="M467">
        <v>3</v>
      </c>
      <c r="N467">
        <v>1</v>
      </c>
      <c r="Q467">
        <v>3</v>
      </c>
      <c r="V467">
        <v>1</v>
      </c>
      <c r="W467">
        <v>0</v>
      </c>
    </row>
    <row r="468" spans="1:23">
      <c r="A468" t="e">
        <f ca="1">E00251528150321</f>
        <v>#NAME?</v>
      </c>
      <c r="B468" t="s">
        <v>29</v>
      </c>
      <c r="C468" t="s">
        <v>1058</v>
      </c>
      <c r="D468" s="1">
        <v>23548</v>
      </c>
      <c r="E468" t="s">
        <v>25</v>
      </c>
      <c r="F468" t="s">
        <v>1059</v>
      </c>
      <c r="G468">
        <v>16</v>
      </c>
      <c r="H468">
        <v>215</v>
      </c>
      <c r="I468">
        <v>0</v>
      </c>
      <c r="J468">
        <v>1</v>
      </c>
      <c r="K468">
        <v>4</v>
      </c>
      <c r="L468">
        <v>5</v>
      </c>
      <c r="M468">
        <v>2</v>
      </c>
      <c r="N468">
        <v>0</v>
      </c>
      <c r="O468">
        <v>14</v>
      </c>
      <c r="P468" t="s">
        <v>53</v>
      </c>
      <c r="Q468">
        <v>1</v>
      </c>
      <c r="R468">
        <v>37</v>
      </c>
      <c r="T468" t="s">
        <v>289</v>
      </c>
      <c r="U468">
        <v>4</v>
      </c>
      <c r="V468">
        <v>6</v>
      </c>
      <c r="W468">
        <v>1</v>
      </c>
    </row>
    <row r="469" spans="1:23">
      <c r="A469" t="e">
        <f ca="1">E00251528565821</f>
        <v>#NAME?</v>
      </c>
      <c r="B469" t="s">
        <v>23</v>
      </c>
      <c r="C469" t="s">
        <v>1060</v>
      </c>
      <c r="D469" s="1">
        <v>21707</v>
      </c>
      <c r="E469" t="s">
        <v>25</v>
      </c>
      <c r="F469" t="s">
        <v>1061</v>
      </c>
      <c r="G469">
        <v>15</v>
      </c>
      <c r="H469">
        <v>5</v>
      </c>
      <c r="I469">
        <v>0</v>
      </c>
      <c r="J469">
        <v>1</v>
      </c>
      <c r="K469">
        <v>2</v>
      </c>
      <c r="L469">
        <v>6</v>
      </c>
      <c r="M469">
        <v>2</v>
      </c>
      <c r="N469">
        <v>0</v>
      </c>
      <c r="O469">
        <v>37</v>
      </c>
      <c r="P469">
        <v>1</v>
      </c>
      <c r="Q469">
        <v>1</v>
      </c>
      <c r="R469">
        <v>19</v>
      </c>
      <c r="T469">
        <v>19</v>
      </c>
      <c r="U469">
        <v>3</v>
      </c>
      <c r="V469">
        <v>5</v>
      </c>
      <c r="W469">
        <v>1</v>
      </c>
    </row>
    <row r="470" spans="1:23">
      <c r="A470" t="e">
        <f ca="1">E00251528602821</f>
        <v>#NAME?</v>
      </c>
      <c r="B470" t="s">
        <v>23</v>
      </c>
      <c r="C470" t="s">
        <v>1062</v>
      </c>
      <c r="D470" s="1">
        <v>25258</v>
      </c>
      <c r="E470" t="s">
        <v>25</v>
      </c>
      <c r="F470" t="s">
        <v>1063</v>
      </c>
      <c r="G470">
        <v>2</v>
      </c>
      <c r="H470">
        <v>70</v>
      </c>
      <c r="I470">
        <v>0</v>
      </c>
      <c r="J470">
        <v>1</v>
      </c>
      <c r="K470">
        <v>3</v>
      </c>
      <c r="L470">
        <v>10</v>
      </c>
      <c r="M470">
        <v>3</v>
      </c>
      <c r="N470">
        <v>1</v>
      </c>
      <c r="O470">
        <v>18</v>
      </c>
      <c r="P470" t="s">
        <v>97</v>
      </c>
      <c r="Q470">
        <v>2</v>
      </c>
      <c r="R470">
        <v>16</v>
      </c>
      <c r="S470">
        <v>12</v>
      </c>
      <c r="T470">
        <v>8</v>
      </c>
      <c r="V470">
        <v>9</v>
      </c>
      <c r="W470">
        <v>1</v>
      </c>
    </row>
    <row r="471" spans="1:23">
      <c r="A471" t="e">
        <f ca="1">E00251528603521</f>
        <v>#NAME?</v>
      </c>
      <c r="B471" t="s">
        <v>29</v>
      </c>
      <c r="C471" t="s">
        <v>1064</v>
      </c>
      <c r="D471" s="1">
        <v>24267</v>
      </c>
      <c r="E471" t="s">
        <v>25</v>
      </c>
      <c r="F471" t="s">
        <v>1065</v>
      </c>
      <c r="G471">
        <v>19</v>
      </c>
      <c r="H471">
        <v>5</v>
      </c>
      <c r="I471">
        <v>0</v>
      </c>
      <c r="J471">
        <v>1</v>
      </c>
      <c r="K471">
        <v>2</v>
      </c>
      <c r="L471">
        <v>6</v>
      </c>
      <c r="M471">
        <v>2</v>
      </c>
      <c r="N471">
        <v>0</v>
      </c>
      <c r="Q471">
        <v>3</v>
      </c>
      <c r="V471">
        <v>1</v>
      </c>
      <c r="W471">
        <v>0</v>
      </c>
    </row>
    <row r="472" spans="1:23">
      <c r="A472" t="e">
        <f ca="1">E00251528608021</f>
        <v>#NAME?</v>
      </c>
      <c r="B472" t="s">
        <v>23</v>
      </c>
      <c r="C472" t="s">
        <v>1066</v>
      </c>
      <c r="D472" s="1">
        <v>25187</v>
      </c>
      <c r="E472" t="s">
        <v>25</v>
      </c>
      <c r="F472">
        <v>233</v>
      </c>
      <c r="G472">
        <v>27</v>
      </c>
      <c r="H472">
        <v>215</v>
      </c>
      <c r="I472">
        <v>1</v>
      </c>
      <c r="J472">
        <v>2</v>
      </c>
      <c r="K472">
        <v>4</v>
      </c>
      <c r="L472">
        <v>6</v>
      </c>
      <c r="M472">
        <v>2</v>
      </c>
      <c r="N472">
        <v>0</v>
      </c>
      <c r="O472">
        <v>20</v>
      </c>
      <c r="P472" t="s">
        <v>38</v>
      </c>
      <c r="Q472">
        <v>1</v>
      </c>
      <c r="R472">
        <v>26</v>
      </c>
      <c r="T472" t="s">
        <v>54</v>
      </c>
      <c r="U472">
        <v>3</v>
      </c>
      <c r="V472">
        <v>4</v>
      </c>
      <c r="W472">
        <v>1</v>
      </c>
    </row>
    <row r="473" spans="1:23">
      <c r="A473" t="e">
        <f ca="1">E00251528624321</f>
        <v>#NAME?</v>
      </c>
      <c r="B473" t="s">
        <v>29</v>
      </c>
      <c r="C473" t="s">
        <v>1067</v>
      </c>
      <c r="D473" s="1">
        <v>23813</v>
      </c>
      <c r="E473" t="s">
        <v>25</v>
      </c>
      <c r="F473" t="s">
        <v>1068</v>
      </c>
      <c r="G473">
        <v>9</v>
      </c>
      <c r="H473">
        <v>175</v>
      </c>
      <c r="I473">
        <v>0</v>
      </c>
      <c r="J473">
        <v>1</v>
      </c>
      <c r="K473">
        <v>3</v>
      </c>
      <c r="L473">
        <v>8</v>
      </c>
      <c r="M473">
        <v>2</v>
      </c>
      <c r="N473">
        <v>0</v>
      </c>
      <c r="O473">
        <v>17</v>
      </c>
      <c r="P473">
        <v>1</v>
      </c>
      <c r="Q473">
        <v>2</v>
      </c>
      <c r="R473">
        <v>23</v>
      </c>
      <c r="S473">
        <v>10</v>
      </c>
      <c r="T473">
        <v>23</v>
      </c>
      <c r="V473">
        <v>8</v>
      </c>
      <c r="W473">
        <v>1</v>
      </c>
    </row>
    <row r="474" spans="1:23">
      <c r="A474" t="e">
        <f ca="1">E00251528672121</f>
        <v>#NAME?</v>
      </c>
      <c r="B474" t="s">
        <v>23</v>
      </c>
      <c r="C474" t="s">
        <v>1069</v>
      </c>
      <c r="D474" s="1">
        <v>24142</v>
      </c>
      <c r="E474" t="s">
        <v>25</v>
      </c>
      <c r="F474" t="s">
        <v>611</v>
      </c>
      <c r="G474">
        <v>4</v>
      </c>
      <c r="H474">
        <v>155</v>
      </c>
      <c r="I474">
        <v>1</v>
      </c>
      <c r="J474">
        <v>2</v>
      </c>
      <c r="K474">
        <v>3</v>
      </c>
      <c r="L474">
        <v>9</v>
      </c>
      <c r="M474">
        <v>3</v>
      </c>
      <c r="N474">
        <v>1</v>
      </c>
      <c r="O474">
        <v>16</v>
      </c>
      <c r="P474" t="s">
        <v>836</v>
      </c>
      <c r="Q474">
        <v>1</v>
      </c>
      <c r="R474">
        <v>33</v>
      </c>
      <c r="T474" t="s">
        <v>1070</v>
      </c>
      <c r="U474">
        <v>4</v>
      </c>
      <c r="V474">
        <v>4</v>
      </c>
      <c r="W474">
        <v>1</v>
      </c>
    </row>
    <row r="475" spans="1:23">
      <c r="A475" t="e">
        <f ca="1">E00251528711021</f>
        <v>#NAME?</v>
      </c>
      <c r="B475" t="s">
        <v>29</v>
      </c>
      <c r="C475" t="s">
        <v>1071</v>
      </c>
      <c r="D475" s="1">
        <v>20041</v>
      </c>
      <c r="E475" t="s">
        <v>25</v>
      </c>
      <c r="F475">
        <v>45</v>
      </c>
      <c r="G475">
        <v>14</v>
      </c>
      <c r="H475">
        <v>45</v>
      </c>
      <c r="I475">
        <v>0</v>
      </c>
      <c r="J475">
        <v>1</v>
      </c>
      <c r="K475">
        <v>3</v>
      </c>
      <c r="L475">
        <v>6</v>
      </c>
      <c r="M475">
        <v>2</v>
      </c>
      <c r="N475">
        <v>0</v>
      </c>
      <c r="Q475">
        <v>3</v>
      </c>
      <c r="V475">
        <v>1</v>
      </c>
      <c r="W475">
        <v>0</v>
      </c>
    </row>
    <row r="476" spans="1:23">
      <c r="A476" t="e">
        <f ca="1">E00251528725821</f>
        <v>#NAME?</v>
      </c>
      <c r="B476" t="s">
        <v>29</v>
      </c>
      <c r="C476" t="s">
        <v>1072</v>
      </c>
      <c r="D476" s="1">
        <v>20958</v>
      </c>
      <c r="E476" t="s">
        <v>25</v>
      </c>
      <c r="F476" t="s">
        <v>1073</v>
      </c>
      <c r="G476">
        <v>11</v>
      </c>
      <c r="H476">
        <v>85</v>
      </c>
      <c r="I476">
        <v>0</v>
      </c>
      <c r="J476">
        <v>1</v>
      </c>
      <c r="K476">
        <v>3</v>
      </c>
      <c r="L476">
        <v>6</v>
      </c>
      <c r="M476">
        <v>2</v>
      </c>
      <c r="N476">
        <v>0</v>
      </c>
      <c r="O476">
        <v>24</v>
      </c>
      <c r="P476" t="s">
        <v>97</v>
      </c>
      <c r="Q476">
        <v>2</v>
      </c>
      <c r="R476">
        <v>18</v>
      </c>
      <c r="S476">
        <v>16</v>
      </c>
      <c r="T476">
        <v>9</v>
      </c>
      <c r="V476">
        <v>9</v>
      </c>
      <c r="W476">
        <v>1</v>
      </c>
    </row>
    <row r="477" spans="1:23">
      <c r="A477" t="e">
        <f ca="1">E00251528743621</f>
        <v>#NAME?</v>
      </c>
      <c r="B477" t="s">
        <v>29</v>
      </c>
      <c r="C477" t="s">
        <v>1074</v>
      </c>
      <c r="D477" s="1">
        <v>22914</v>
      </c>
      <c r="E477" t="s">
        <v>25</v>
      </c>
      <c r="F477" t="s">
        <v>1075</v>
      </c>
      <c r="G477">
        <v>11</v>
      </c>
      <c r="H477">
        <v>0</v>
      </c>
      <c r="I477">
        <v>0</v>
      </c>
      <c r="J477">
        <v>0</v>
      </c>
      <c r="K477">
        <v>0</v>
      </c>
      <c r="L477">
        <v>8</v>
      </c>
      <c r="M477">
        <v>2</v>
      </c>
      <c r="N477">
        <v>0</v>
      </c>
      <c r="O477">
        <v>20</v>
      </c>
      <c r="P477" t="s">
        <v>97</v>
      </c>
      <c r="Q477">
        <v>2</v>
      </c>
      <c r="R477">
        <v>28</v>
      </c>
      <c r="S477">
        <v>4</v>
      </c>
      <c r="T477">
        <v>14</v>
      </c>
      <c r="V477">
        <v>8</v>
      </c>
      <c r="W477">
        <v>1</v>
      </c>
    </row>
    <row r="478" spans="1:23">
      <c r="A478" t="e">
        <f ca="1">E00251528755421</f>
        <v>#NAME?</v>
      </c>
      <c r="B478" t="s">
        <v>29</v>
      </c>
      <c r="C478" t="s">
        <v>1076</v>
      </c>
      <c r="D478" s="1">
        <v>22924</v>
      </c>
      <c r="E478" t="s">
        <v>25</v>
      </c>
      <c r="F478" t="s">
        <v>1077</v>
      </c>
      <c r="G478">
        <v>23</v>
      </c>
      <c r="H478">
        <v>5</v>
      </c>
      <c r="I478">
        <v>0</v>
      </c>
      <c r="J478">
        <v>1</v>
      </c>
      <c r="K478">
        <v>2</v>
      </c>
      <c r="L478">
        <v>7</v>
      </c>
      <c r="M478">
        <v>2</v>
      </c>
      <c r="N478">
        <v>0</v>
      </c>
      <c r="O478">
        <v>17</v>
      </c>
      <c r="P478">
        <v>1</v>
      </c>
      <c r="Q478">
        <v>1</v>
      </c>
      <c r="R478">
        <v>35</v>
      </c>
      <c r="T478">
        <v>35</v>
      </c>
      <c r="U478">
        <v>3</v>
      </c>
      <c r="V478">
        <v>5</v>
      </c>
      <c r="W478">
        <v>1</v>
      </c>
    </row>
    <row r="479" spans="1:23">
      <c r="A479" t="e">
        <f ca="1">E00251528760321</f>
        <v>#NAME?</v>
      </c>
      <c r="B479" t="s">
        <v>23</v>
      </c>
      <c r="C479" t="s">
        <v>1078</v>
      </c>
      <c r="D479" s="1">
        <v>19805</v>
      </c>
      <c r="E479" t="s">
        <v>25</v>
      </c>
      <c r="F479" t="s">
        <v>1079</v>
      </c>
      <c r="G479">
        <v>14</v>
      </c>
      <c r="H479">
        <v>30</v>
      </c>
      <c r="I479">
        <v>0</v>
      </c>
      <c r="J479">
        <v>1</v>
      </c>
      <c r="K479">
        <v>2</v>
      </c>
      <c r="L479">
        <v>9</v>
      </c>
      <c r="M479">
        <v>3</v>
      </c>
      <c r="N479">
        <v>1</v>
      </c>
      <c r="Q479">
        <v>3</v>
      </c>
      <c r="V479">
        <v>1</v>
      </c>
      <c r="W479">
        <v>0</v>
      </c>
    </row>
    <row r="480" spans="1:23">
      <c r="A480" t="e">
        <f ca="1">E00251528762521</f>
        <v>#NAME?</v>
      </c>
      <c r="B480" t="s">
        <v>29</v>
      </c>
      <c r="C480" t="s">
        <v>1080</v>
      </c>
      <c r="D480" s="1">
        <v>23462</v>
      </c>
      <c r="E480" t="s">
        <v>25</v>
      </c>
      <c r="F480" t="s">
        <v>1081</v>
      </c>
      <c r="G480">
        <v>16</v>
      </c>
      <c r="H480">
        <v>90</v>
      </c>
      <c r="I480">
        <v>0</v>
      </c>
      <c r="J480">
        <v>1</v>
      </c>
      <c r="K480">
        <v>3</v>
      </c>
      <c r="L480">
        <v>10</v>
      </c>
      <c r="M480">
        <v>3</v>
      </c>
      <c r="N480">
        <v>1</v>
      </c>
      <c r="O480">
        <v>16</v>
      </c>
      <c r="P480">
        <v>1</v>
      </c>
      <c r="Q480">
        <v>2</v>
      </c>
      <c r="R480">
        <v>17</v>
      </c>
      <c r="S480">
        <v>18</v>
      </c>
      <c r="T480">
        <v>17</v>
      </c>
      <c r="V480">
        <v>9</v>
      </c>
      <c r="W480">
        <v>1</v>
      </c>
    </row>
    <row r="481" spans="1:23">
      <c r="A481" t="e">
        <f ca="1">E00251528767421</f>
        <v>#NAME?</v>
      </c>
      <c r="B481" t="s">
        <v>23</v>
      </c>
      <c r="C481" t="s">
        <v>1082</v>
      </c>
      <c r="D481" s="1">
        <v>22130</v>
      </c>
      <c r="E481" t="s">
        <v>25</v>
      </c>
      <c r="F481" t="s">
        <v>1083</v>
      </c>
      <c r="G481">
        <v>20</v>
      </c>
      <c r="H481">
        <v>60</v>
      </c>
      <c r="I481">
        <v>0</v>
      </c>
      <c r="J481">
        <v>1</v>
      </c>
      <c r="K481">
        <v>3</v>
      </c>
      <c r="L481">
        <v>11</v>
      </c>
      <c r="M481">
        <v>3</v>
      </c>
      <c r="N481">
        <v>1</v>
      </c>
      <c r="O481">
        <v>16</v>
      </c>
      <c r="P481">
        <v>1</v>
      </c>
      <c r="Q481">
        <v>1</v>
      </c>
      <c r="R481">
        <v>38</v>
      </c>
      <c r="T481">
        <v>38</v>
      </c>
      <c r="U481">
        <v>3</v>
      </c>
      <c r="V481">
        <v>5</v>
      </c>
      <c r="W481">
        <v>1</v>
      </c>
    </row>
    <row r="482" spans="1:23">
      <c r="A482" t="e">
        <f ca="1">E00251528773221</f>
        <v>#NAME?</v>
      </c>
      <c r="B482" t="s">
        <v>29</v>
      </c>
      <c r="C482" t="s">
        <v>1084</v>
      </c>
      <c r="D482" s="1">
        <v>24068</v>
      </c>
      <c r="E482" t="s">
        <v>25</v>
      </c>
      <c r="F482" t="s">
        <v>1085</v>
      </c>
      <c r="G482">
        <v>70</v>
      </c>
      <c r="H482">
        <v>170</v>
      </c>
      <c r="I482">
        <v>0</v>
      </c>
      <c r="J482">
        <v>1</v>
      </c>
      <c r="K482">
        <v>3</v>
      </c>
      <c r="L482">
        <v>7</v>
      </c>
      <c r="M482">
        <v>2</v>
      </c>
      <c r="N482">
        <v>0</v>
      </c>
      <c r="O482">
        <v>14</v>
      </c>
      <c r="P482" t="s">
        <v>142</v>
      </c>
      <c r="Q482">
        <v>1</v>
      </c>
      <c r="R482">
        <v>35</v>
      </c>
      <c r="T482">
        <v>14</v>
      </c>
      <c r="U482">
        <v>2</v>
      </c>
      <c r="V482">
        <v>4</v>
      </c>
      <c r="W482">
        <v>1</v>
      </c>
    </row>
    <row r="483" spans="1:23">
      <c r="A483" t="e">
        <f ca="1">E00251528773621</f>
        <v>#NAME?</v>
      </c>
      <c r="B483" t="s">
        <v>29</v>
      </c>
      <c r="C483" t="s">
        <v>1086</v>
      </c>
      <c r="D483" s="1">
        <v>27507</v>
      </c>
      <c r="E483" t="s">
        <v>25</v>
      </c>
      <c r="F483" t="s">
        <v>1087</v>
      </c>
      <c r="G483">
        <v>7</v>
      </c>
      <c r="H483">
        <v>0</v>
      </c>
      <c r="I483">
        <v>0</v>
      </c>
      <c r="J483">
        <v>0</v>
      </c>
      <c r="K483">
        <v>1</v>
      </c>
      <c r="L483">
        <v>6</v>
      </c>
      <c r="M483">
        <v>2</v>
      </c>
      <c r="N483">
        <v>0</v>
      </c>
      <c r="O483">
        <v>22</v>
      </c>
      <c r="P483" t="s">
        <v>453</v>
      </c>
      <c r="Q483">
        <v>2</v>
      </c>
      <c r="R483">
        <v>12</v>
      </c>
      <c r="S483">
        <v>6</v>
      </c>
      <c r="T483" t="s">
        <v>595</v>
      </c>
      <c r="V483">
        <v>8</v>
      </c>
      <c r="W483">
        <v>1</v>
      </c>
    </row>
    <row r="484" spans="1:23">
      <c r="A484" t="e">
        <f ca="1">E00251528867921</f>
        <v>#NAME?</v>
      </c>
      <c r="B484" t="s">
        <v>29</v>
      </c>
      <c r="C484" t="s">
        <v>1088</v>
      </c>
      <c r="D484" s="1">
        <v>24576</v>
      </c>
      <c r="E484" t="s">
        <v>25</v>
      </c>
      <c r="F484" t="s">
        <v>1089</v>
      </c>
      <c r="G484">
        <v>16</v>
      </c>
      <c r="H484">
        <v>25</v>
      </c>
      <c r="I484">
        <v>0</v>
      </c>
      <c r="J484">
        <v>1</v>
      </c>
      <c r="K484">
        <v>2</v>
      </c>
      <c r="L484">
        <v>7</v>
      </c>
      <c r="M484">
        <v>2</v>
      </c>
      <c r="N484">
        <v>0</v>
      </c>
      <c r="Q484">
        <v>2</v>
      </c>
      <c r="V484">
        <v>7</v>
      </c>
      <c r="W484">
        <v>1</v>
      </c>
    </row>
    <row r="485" spans="1:23">
      <c r="A485" t="e">
        <f ca="1">E00251528868321</f>
        <v>#NAME?</v>
      </c>
      <c r="B485" t="s">
        <v>29</v>
      </c>
      <c r="C485" t="s">
        <v>1090</v>
      </c>
      <c r="D485" s="1">
        <v>21027</v>
      </c>
      <c r="E485" t="s">
        <v>25</v>
      </c>
      <c r="F485" t="s">
        <v>1091</v>
      </c>
      <c r="G485">
        <v>12</v>
      </c>
      <c r="H485">
        <v>80</v>
      </c>
      <c r="I485">
        <v>0</v>
      </c>
      <c r="J485">
        <v>1</v>
      </c>
      <c r="K485">
        <v>3</v>
      </c>
      <c r="L485">
        <v>9</v>
      </c>
      <c r="M485">
        <v>3</v>
      </c>
      <c r="N485">
        <v>1</v>
      </c>
      <c r="O485">
        <v>23</v>
      </c>
      <c r="P485" t="s">
        <v>38</v>
      </c>
      <c r="Q485">
        <v>1</v>
      </c>
      <c r="R485">
        <v>35</v>
      </c>
      <c r="T485" t="s">
        <v>250</v>
      </c>
      <c r="U485">
        <v>3</v>
      </c>
      <c r="V485">
        <v>4</v>
      </c>
      <c r="W485">
        <v>1</v>
      </c>
    </row>
    <row r="486" spans="1:23">
      <c r="A486" t="e">
        <f ca="1">E00251528868821</f>
        <v>#NAME?</v>
      </c>
      <c r="B486" t="s">
        <v>29</v>
      </c>
      <c r="C486" t="s">
        <v>1092</v>
      </c>
      <c r="D486" s="1">
        <v>25717</v>
      </c>
      <c r="E486" t="s">
        <v>25</v>
      </c>
      <c r="F486" t="s">
        <v>1093</v>
      </c>
      <c r="G486">
        <v>18</v>
      </c>
      <c r="H486">
        <v>25</v>
      </c>
      <c r="I486">
        <v>0</v>
      </c>
      <c r="J486">
        <v>1</v>
      </c>
      <c r="K486">
        <v>2</v>
      </c>
      <c r="L486">
        <v>4</v>
      </c>
      <c r="M486">
        <v>1</v>
      </c>
      <c r="N486">
        <v>0</v>
      </c>
      <c r="Q486">
        <v>3</v>
      </c>
      <c r="V486">
        <v>1</v>
      </c>
      <c r="W486">
        <v>0</v>
      </c>
    </row>
    <row r="487" spans="1:23">
      <c r="A487" t="e">
        <f ca="1">E00251528877721</f>
        <v>#NAME?</v>
      </c>
      <c r="B487" t="s">
        <v>23</v>
      </c>
      <c r="C487" t="s">
        <v>1094</v>
      </c>
      <c r="D487" s="1">
        <v>24230</v>
      </c>
      <c r="E487" t="s">
        <v>25</v>
      </c>
      <c r="F487" t="s">
        <v>1095</v>
      </c>
      <c r="G487">
        <v>0</v>
      </c>
      <c r="H487">
        <v>40</v>
      </c>
      <c r="I487">
        <v>0</v>
      </c>
      <c r="J487">
        <v>1</v>
      </c>
      <c r="K487">
        <v>3</v>
      </c>
      <c r="L487">
        <v>9</v>
      </c>
      <c r="M487">
        <v>3</v>
      </c>
      <c r="N487">
        <v>1</v>
      </c>
      <c r="Q487">
        <v>2</v>
      </c>
      <c r="V487">
        <v>7</v>
      </c>
      <c r="W487">
        <v>1</v>
      </c>
    </row>
    <row r="488" spans="1:23">
      <c r="A488" t="e">
        <f ca="1">E00251528898821</f>
        <v>#NAME?</v>
      </c>
      <c r="B488" t="s">
        <v>29</v>
      </c>
      <c r="C488" t="s">
        <v>1096</v>
      </c>
      <c r="D488" s="1">
        <v>19526</v>
      </c>
      <c r="E488" t="s">
        <v>25</v>
      </c>
      <c r="F488" t="s">
        <v>1097</v>
      </c>
      <c r="G488">
        <v>7</v>
      </c>
      <c r="H488">
        <v>85</v>
      </c>
      <c r="I488">
        <v>0</v>
      </c>
      <c r="J488">
        <v>1</v>
      </c>
      <c r="K488">
        <v>3</v>
      </c>
      <c r="L488">
        <v>10</v>
      </c>
      <c r="M488">
        <v>3</v>
      </c>
      <c r="N488">
        <v>1</v>
      </c>
      <c r="O488">
        <v>18</v>
      </c>
      <c r="Q488">
        <v>2</v>
      </c>
      <c r="R488">
        <v>4</v>
      </c>
      <c r="S488">
        <v>40</v>
      </c>
      <c r="V488">
        <v>10</v>
      </c>
      <c r="W488">
        <v>1</v>
      </c>
    </row>
    <row r="489" spans="1:23">
      <c r="A489" t="e">
        <f ca="1">E00251528912721</f>
        <v>#NAME?</v>
      </c>
      <c r="B489" t="s">
        <v>23</v>
      </c>
      <c r="C489" t="s">
        <v>1098</v>
      </c>
      <c r="D489" s="1">
        <v>23239</v>
      </c>
      <c r="E489" t="s">
        <v>25</v>
      </c>
      <c r="F489" t="s">
        <v>1099</v>
      </c>
      <c r="G489">
        <v>7</v>
      </c>
      <c r="H489">
        <v>15</v>
      </c>
      <c r="I489">
        <v>0</v>
      </c>
      <c r="J489">
        <v>1</v>
      </c>
      <c r="K489">
        <v>2</v>
      </c>
      <c r="L489">
        <v>10</v>
      </c>
      <c r="M489">
        <v>3</v>
      </c>
      <c r="N489">
        <v>1</v>
      </c>
      <c r="O489">
        <v>25</v>
      </c>
      <c r="P489">
        <v>1</v>
      </c>
      <c r="Q489">
        <v>2</v>
      </c>
      <c r="R489">
        <v>25</v>
      </c>
      <c r="S489">
        <v>2</v>
      </c>
      <c r="T489">
        <v>25</v>
      </c>
      <c r="V489">
        <v>8</v>
      </c>
      <c r="W489">
        <v>1</v>
      </c>
    </row>
    <row r="490" spans="1:23">
      <c r="A490" t="e">
        <f ca="1">E00251528913621</f>
        <v>#NAME?</v>
      </c>
      <c r="B490" t="s">
        <v>23</v>
      </c>
      <c r="C490" t="s">
        <v>1100</v>
      </c>
      <c r="D490" s="1">
        <v>26695</v>
      </c>
      <c r="E490" t="s">
        <v>25</v>
      </c>
      <c r="F490" t="s">
        <v>1101</v>
      </c>
      <c r="G490">
        <v>11</v>
      </c>
      <c r="H490">
        <v>0</v>
      </c>
      <c r="I490">
        <v>0</v>
      </c>
      <c r="J490">
        <v>0</v>
      </c>
      <c r="K490">
        <v>1</v>
      </c>
      <c r="L490">
        <v>6</v>
      </c>
      <c r="M490">
        <v>2</v>
      </c>
      <c r="N490">
        <v>0</v>
      </c>
      <c r="O490">
        <v>25</v>
      </c>
      <c r="P490" t="s">
        <v>368</v>
      </c>
      <c r="Q490">
        <v>2</v>
      </c>
      <c r="R490">
        <v>14</v>
      </c>
      <c r="S490">
        <v>3</v>
      </c>
      <c r="T490" t="s">
        <v>345</v>
      </c>
      <c r="V490">
        <v>8</v>
      </c>
      <c r="W490">
        <v>1</v>
      </c>
    </row>
    <row r="491" spans="1:23">
      <c r="A491" t="e">
        <f ca="1">E00251528917021</f>
        <v>#NAME?</v>
      </c>
      <c r="B491" t="s">
        <v>23</v>
      </c>
      <c r="C491" t="s">
        <v>1102</v>
      </c>
      <c r="D491" s="1">
        <v>21292</v>
      </c>
      <c r="E491" t="s">
        <v>25</v>
      </c>
      <c r="F491" t="s">
        <v>1103</v>
      </c>
      <c r="G491">
        <v>28</v>
      </c>
      <c r="H491">
        <v>15</v>
      </c>
      <c r="I491">
        <v>0</v>
      </c>
      <c r="J491">
        <v>1</v>
      </c>
      <c r="K491">
        <v>2</v>
      </c>
      <c r="L491">
        <v>6</v>
      </c>
      <c r="M491">
        <v>2</v>
      </c>
      <c r="N491">
        <v>0</v>
      </c>
      <c r="O491">
        <v>14</v>
      </c>
      <c r="Q491">
        <v>1</v>
      </c>
      <c r="R491">
        <v>43</v>
      </c>
      <c r="V491">
        <v>3</v>
      </c>
      <c r="W491">
        <v>1</v>
      </c>
    </row>
    <row r="492" spans="1:23">
      <c r="A492" t="e">
        <f ca="1">E00251528935221</f>
        <v>#NAME?</v>
      </c>
      <c r="B492" t="s">
        <v>23</v>
      </c>
      <c r="C492" t="s">
        <v>1104</v>
      </c>
      <c r="D492" s="1">
        <v>21376</v>
      </c>
      <c r="E492" t="s">
        <v>25</v>
      </c>
      <c r="F492" t="s">
        <v>1105</v>
      </c>
      <c r="G492">
        <v>14</v>
      </c>
      <c r="H492">
        <v>0</v>
      </c>
      <c r="I492">
        <v>0</v>
      </c>
      <c r="J492">
        <v>0</v>
      </c>
      <c r="K492">
        <v>0</v>
      </c>
      <c r="L492">
        <v>8</v>
      </c>
      <c r="M492">
        <v>2</v>
      </c>
      <c r="N492">
        <v>0</v>
      </c>
      <c r="Q492">
        <v>2</v>
      </c>
      <c r="V492">
        <v>7</v>
      </c>
      <c r="W492">
        <v>1</v>
      </c>
    </row>
    <row r="493" spans="1:23">
      <c r="A493" t="e">
        <f ca="1">E00251528938321</f>
        <v>#NAME?</v>
      </c>
      <c r="B493" t="s">
        <v>29</v>
      </c>
      <c r="C493" t="s">
        <v>1106</v>
      </c>
      <c r="D493" s="1">
        <v>21430</v>
      </c>
      <c r="E493" t="s">
        <v>25</v>
      </c>
      <c r="F493" t="s">
        <v>338</v>
      </c>
      <c r="G493">
        <v>50</v>
      </c>
      <c r="H493">
        <v>0</v>
      </c>
      <c r="I493">
        <v>0</v>
      </c>
      <c r="J493">
        <v>0</v>
      </c>
      <c r="K493">
        <v>1</v>
      </c>
      <c r="L493">
        <v>8</v>
      </c>
      <c r="M493">
        <v>2</v>
      </c>
      <c r="N493">
        <v>0</v>
      </c>
      <c r="O493">
        <v>12</v>
      </c>
      <c r="P493">
        <v>1</v>
      </c>
      <c r="Q493">
        <v>1</v>
      </c>
      <c r="R493">
        <v>45</v>
      </c>
      <c r="T493">
        <v>45</v>
      </c>
      <c r="U493">
        <v>4</v>
      </c>
      <c r="V493">
        <v>5</v>
      </c>
      <c r="W493">
        <v>1</v>
      </c>
    </row>
    <row r="494" spans="1:23">
      <c r="A494" t="e">
        <f ca="1">E00251528958621</f>
        <v>#NAME?</v>
      </c>
      <c r="B494" t="s">
        <v>23</v>
      </c>
      <c r="C494" t="s">
        <v>1107</v>
      </c>
      <c r="D494" s="1">
        <v>18961</v>
      </c>
      <c r="E494" t="s">
        <v>25</v>
      </c>
      <c r="F494" t="s">
        <v>1108</v>
      </c>
      <c r="G494">
        <v>21</v>
      </c>
      <c r="H494">
        <v>0</v>
      </c>
      <c r="I494">
        <v>0</v>
      </c>
      <c r="J494">
        <v>0</v>
      </c>
      <c r="K494">
        <v>1</v>
      </c>
      <c r="L494">
        <v>8</v>
      </c>
      <c r="M494">
        <v>2</v>
      </c>
      <c r="N494">
        <v>0</v>
      </c>
      <c r="O494">
        <v>14</v>
      </c>
      <c r="P494" t="s">
        <v>273</v>
      </c>
      <c r="Q494">
        <v>2</v>
      </c>
      <c r="R494">
        <v>21</v>
      </c>
      <c r="S494">
        <v>28</v>
      </c>
      <c r="T494" t="s">
        <v>1109</v>
      </c>
      <c r="V494">
        <v>10</v>
      </c>
      <c r="W494">
        <v>1</v>
      </c>
    </row>
    <row r="495" spans="1:23">
      <c r="A495" t="e">
        <f ca="1">E00251528960921</f>
        <v>#NAME?</v>
      </c>
      <c r="B495" t="s">
        <v>29</v>
      </c>
      <c r="C495" t="s">
        <v>1110</v>
      </c>
      <c r="D495" s="1">
        <v>23946</v>
      </c>
      <c r="E495" t="s">
        <v>25</v>
      </c>
      <c r="F495" t="s">
        <v>1111</v>
      </c>
      <c r="G495">
        <v>13</v>
      </c>
      <c r="H495">
        <v>315</v>
      </c>
      <c r="I495">
        <v>1</v>
      </c>
      <c r="J495">
        <v>2</v>
      </c>
      <c r="K495">
        <v>4</v>
      </c>
      <c r="L495">
        <v>5</v>
      </c>
      <c r="M495">
        <v>2</v>
      </c>
      <c r="N495">
        <v>0</v>
      </c>
      <c r="O495">
        <v>15</v>
      </c>
      <c r="P495" t="s">
        <v>1112</v>
      </c>
      <c r="Q495">
        <v>1</v>
      </c>
      <c r="R495">
        <v>35</v>
      </c>
      <c r="T495" t="s">
        <v>948</v>
      </c>
      <c r="U495">
        <v>3</v>
      </c>
      <c r="V495">
        <v>5</v>
      </c>
      <c r="W495">
        <v>1</v>
      </c>
    </row>
    <row r="496" spans="1:23">
      <c r="A496" t="e">
        <f ca="1">E00251529062621</f>
        <v>#NAME?</v>
      </c>
      <c r="B496" t="s">
        <v>23</v>
      </c>
      <c r="C496" t="s">
        <v>1113</v>
      </c>
      <c r="D496" s="1">
        <v>20564</v>
      </c>
      <c r="E496" t="s">
        <v>25</v>
      </c>
      <c r="F496" t="s">
        <v>1114</v>
      </c>
      <c r="G496">
        <v>12</v>
      </c>
      <c r="H496">
        <v>70</v>
      </c>
      <c r="I496">
        <v>0</v>
      </c>
      <c r="J496">
        <v>1</v>
      </c>
      <c r="K496">
        <v>3</v>
      </c>
      <c r="L496">
        <v>6</v>
      </c>
      <c r="M496">
        <v>2</v>
      </c>
      <c r="N496">
        <v>0</v>
      </c>
      <c r="O496">
        <v>16</v>
      </c>
      <c r="P496">
        <v>1</v>
      </c>
      <c r="Q496">
        <v>2</v>
      </c>
      <c r="R496">
        <v>32</v>
      </c>
      <c r="S496">
        <v>11</v>
      </c>
      <c r="T496">
        <v>32</v>
      </c>
      <c r="V496">
        <v>9</v>
      </c>
      <c r="W496">
        <v>1</v>
      </c>
    </row>
    <row r="497" spans="1:23">
      <c r="A497" t="e">
        <f ca="1">E00251529064121</f>
        <v>#NAME?</v>
      </c>
      <c r="B497" t="s">
        <v>23</v>
      </c>
      <c r="C497" t="s">
        <v>1115</v>
      </c>
      <c r="D497" s="1">
        <v>22267</v>
      </c>
      <c r="E497" t="s">
        <v>25</v>
      </c>
      <c r="F497" t="s">
        <v>1116</v>
      </c>
      <c r="G497">
        <v>16</v>
      </c>
      <c r="H497">
        <v>10</v>
      </c>
      <c r="I497">
        <v>0</v>
      </c>
      <c r="J497">
        <v>1</v>
      </c>
      <c r="K497">
        <v>2</v>
      </c>
      <c r="L497">
        <v>9</v>
      </c>
      <c r="M497">
        <v>3</v>
      </c>
      <c r="N497">
        <v>1</v>
      </c>
      <c r="Q497">
        <v>3</v>
      </c>
      <c r="V497">
        <v>1</v>
      </c>
      <c r="W497">
        <v>0</v>
      </c>
    </row>
    <row r="498" spans="1:23">
      <c r="A498" t="e">
        <f ca="1">E00251529115221</f>
        <v>#NAME?</v>
      </c>
      <c r="B498" t="s">
        <v>29</v>
      </c>
      <c r="C498" t="s">
        <v>1117</v>
      </c>
      <c r="D498" s="1">
        <v>24794</v>
      </c>
      <c r="E498" t="s">
        <v>25</v>
      </c>
      <c r="F498" t="s">
        <v>1118</v>
      </c>
      <c r="G498">
        <v>16</v>
      </c>
      <c r="H498">
        <v>15</v>
      </c>
      <c r="I498">
        <v>0</v>
      </c>
      <c r="J498">
        <v>1</v>
      </c>
      <c r="K498">
        <v>2</v>
      </c>
      <c r="L498">
        <v>10</v>
      </c>
      <c r="M498">
        <v>3</v>
      </c>
      <c r="N498">
        <v>1</v>
      </c>
      <c r="O498">
        <v>16</v>
      </c>
      <c r="P498" t="s">
        <v>53</v>
      </c>
      <c r="Q498">
        <v>2</v>
      </c>
      <c r="R498">
        <v>11</v>
      </c>
      <c r="S498">
        <v>20</v>
      </c>
      <c r="T498" t="s">
        <v>993</v>
      </c>
      <c r="V498">
        <v>9</v>
      </c>
      <c r="W498">
        <v>1</v>
      </c>
    </row>
    <row r="499" spans="1:23">
      <c r="A499" t="e">
        <f ca="1">E00251529116421</f>
        <v>#NAME?</v>
      </c>
      <c r="B499" t="s">
        <v>29</v>
      </c>
      <c r="C499" t="s">
        <v>1119</v>
      </c>
      <c r="D499" s="1">
        <v>22180</v>
      </c>
      <c r="E499" t="s">
        <v>25</v>
      </c>
      <c r="F499" t="s">
        <v>1120</v>
      </c>
      <c r="G499">
        <v>11</v>
      </c>
      <c r="H499">
        <v>10</v>
      </c>
      <c r="I499">
        <v>0</v>
      </c>
      <c r="J499">
        <v>1</v>
      </c>
      <c r="K499">
        <v>2</v>
      </c>
      <c r="L499">
        <v>7</v>
      </c>
      <c r="M499">
        <v>2</v>
      </c>
      <c r="N499">
        <v>0</v>
      </c>
      <c r="O499">
        <v>17</v>
      </c>
      <c r="P499" t="s">
        <v>273</v>
      </c>
      <c r="Q499">
        <v>2</v>
      </c>
      <c r="R499">
        <v>33</v>
      </c>
      <c r="S499">
        <v>4</v>
      </c>
      <c r="T499" t="s">
        <v>304</v>
      </c>
      <c r="V499">
        <v>8</v>
      </c>
      <c r="W499">
        <v>1</v>
      </c>
    </row>
    <row r="500" spans="1:23">
      <c r="A500" t="e">
        <f ca="1">E00251529118321</f>
        <v>#NAME?</v>
      </c>
      <c r="B500" t="s">
        <v>23</v>
      </c>
      <c r="C500" t="s">
        <v>1121</v>
      </c>
      <c r="D500" s="1">
        <v>19659</v>
      </c>
      <c r="E500" t="s">
        <v>25</v>
      </c>
      <c r="F500" t="s">
        <v>1122</v>
      </c>
      <c r="G500">
        <v>21</v>
      </c>
      <c r="H500">
        <v>0</v>
      </c>
      <c r="I500">
        <v>0</v>
      </c>
      <c r="J500">
        <v>0</v>
      </c>
      <c r="K500">
        <v>1</v>
      </c>
      <c r="L500">
        <v>7</v>
      </c>
      <c r="M500">
        <v>2</v>
      </c>
      <c r="N500">
        <v>0</v>
      </c>
      <c r="Q500">
        <v>3</v>
      </c>
      <c r="V500">
        <v>1</v>
      </c>
      <c r="W500">
        <v>0</v>
      </c>
    </row>
    <row r="501" spans="1:23">
      <c r="A501" t="e">
        <f ca="1">E00251529174621</f>
        <v>#NAME?</v>
      </c>
      <c r="B501" t="s">
        <v>29</v>
      </c>
      <c r="C501" t="s">
        <v>1123</v>
      </c>
      <c r="D501" s="1">
        <v>23486</v>
      </c>
      <c r="E501" t="s">
        <v>25</v>
      </c>
      <c r="F501" t="s">
        <v>1124</v>
      </c>
      <c r="G501">
        <v>25</v>
      </c>
      <c r="H501">
        <v>10</v>
      </c>
      <c r="I501">
        <v>0</v>
      </c>
      <c r="J501">
        <v>1</v>
      </c>
      <c r="K501">
        <v>2</v>
      </c>
      <c r="L501">
        <v>7</v>
      </c>
      <c r="M501">
        <v>2</v>
      </c>
      <c r="N501">
        <v>0</v>
      </c>
      <c r="Q501">
        <v>3</v>
      </c>
      <c r="V501">
        <v>1</v>
      </c>
      <c r="W501">
        <v>0</v>
      </c>
    </row>
    <row r="502" spans="1:23">
      <c r="A502" t="e">
        <f ca="1">E00251529195621</f>
        <v>#NAME?</v>
      </c>
      <c r="B502" t="s">
        <v>29</v>
      </c>
      <c r="C502" t="s">
        <v>1125</v>
      </c>
      <c r="D502" s="1">
        <v>20966</v>
      </c>
      <c r="E502" t="s">
        <v>25</v>
      </c>
      <c r="F502" t="s">
        <v>1126</v>
      </c>
      <c r="G502">
        <v>41</v>
      </c>
      <c r="H502">
        <v>20</v>
      </c>
      <c r="I502">
        <v>0</v>
      </c>
      <c r="J502">
        <v>1</v>
      </c>
      <c r="K502">
        <v>2</v>
      </c>
      <c r="L502">
        <v>7</v>
      </c>
      <c r="M502">
        <v>2</v>
      </c>
      <c r="N502">
        <v>0</v>
      </c>
      <c r="O502">
        <v>15</v>
      </c>
      <c r="P502" t="s">
        <v>217</v>
      </c>
      <c r="Q502">
        <v>1</v>
      </c>
      <c r="R502">
        <v>43</v>
      </c>
      <c r="T502" t="s">
        <v>1127</v>
      </c>
      <c r="U502">
        <v>2</v>
      </c>
      <c r="V502">
        <v>5</v>
      </c>
      <c r="W502">
        <v>1</v>
      </c>
    </row>
    <row r="503" spans="1:23">
      <c r="A503" t="e">
        <f ca="1">E00251529205621</f>
        <v>#NAME?</v>
      </c>
      <c r="B503" t="s">
        <v>29</v>
      </c>
      <c r="C503" t="s">
        <v>1128</v>
      </c>
      <c r="D503" s="1">
        <v>22008</v>
      </c>
      <c r="E503" t="s">
        <v>25</v>
      </c>
      <c r="F503" t="s">
        <v>1129</v>
      </c>
      <c r="G503">
        <v>35</v>
      </c>
      <c r="H503">
        <v>0</v>
      </c>
      <c r="I503">
        <v>0</v>
      </c>
      <c r="J503">
        <v>0</v>
      </c>
      <c r="K503">
        <v>0</v>
      </c>
      <c r="L503">
        <v>10</v>
      </c>
      <c r="M503">
        <v>3</v>
      </c>
      <c r="N503">
        <v>1</v>
      </c>
      <c r="Q503">
        <v>3</v>
      </c>
      <c r="V503">
        <v>1</v>
      </c>
      <c r="W503">
        <v>0</v>
      </c>
    </row>
    <row r="504" spans="1:23">
      <c r="A504" t="e">
        <f ca="1">E00251529210821</f>
        <v>#NAME?</v>
      </c>
      <c r="B504" t="s">
        <v>29</v>
      </c>
      <c r="C504" t="s">
        <v>1130</v>
      </c>
      <c r="D504" s="1">
        <v>22807</v>
      </c>
      <c r="E504" t="s">
        <v>25</v>
      </c>
      <c r="F504" t="s">
        <v>1131</v>
      </c>
      <c r="G504">
        <v>19</v>
      </c>
      <c r="H504">
        <v>35</v>
      </c>
      <c r="I504">
        <v>0</v>
      </c>
      <c r="J504">
        <v>1</v>
      </c>
      <c r="K504">
        <v>2</v>
      </c>
      <c r="L504">
        <v>4</v>
      </c>
      <c r="M504">
        <v>1</v>
      </c>
      <c r="N504">
        <v>0</v>
      </c>
      <c r="O504">
        <v>15</v>
      </c>
      <c r="P504">
        <v>1</v>
      </c>
      <c r="Q504">
        <v>1</v>
      </c>
      <c r="R504">
        <v>38</v>
      </c>
      <c r="T504">
        <v>38</v>
      </c>
      <c r="U504">
        <v>3</v>
      </c>
      <c r="V504">
        <v>5</v>
      </c>
      <c r="W504">
        <v>1</v>
      </c>
    </row>
    <row r="505" spans="1:23">
      <c r="A505" t="e">
        <f ca="1">E00251529281021</f>
        <v>#NAME?</v>
      </c>
      <c r="B505" t="s">
        <v>29</v>
      </c>
      <c r="C505" t="s">
        <v>1132</v>
      </c>
      <c r="D505" s="1">
        <v>24903</v>
      </c>
      <c r="E505" t="s">
        <v>25</v>
      </c>
      <c r="F505" t="s">
        <v>1133</v>
      </c>
      <c r="G505">
        <v>11</v>
      </c>
      <c r="H505">
        <v>65</v>
      </c>
      <c r="I505">
        <v>0</v>
      </c>
      <c r="J505">
        <v>1</v>
      </c>
      <c r="K505">
        <v>3</v>
      </c>
      <c r="L505">
        <v>4</v>
      </c>
      <c r="M505">
        <v>1</v>
      </c>
      <c r="N505">
        <v>0</v>
      </c>
      <c r="Q505">
        <v>2</v>
      </c>
      <c r="V505">
        <v>7</v>
      </c>
      <c r="W505">
        <v>1</v>
      </c>
    </row>
    <row r="506" spans="1:23">
      <c r="A506" t="e">
        <f ca="1">E00251529457121</f>
        <v>#NAME?</v>
      </c>
      <c r="B506" t="s">
        <v>29</v>
      </c>
      <c r="C506" t="s">
        <v>1134</v>
      </c>
      <c r="D506" s="1">
        <v>25689</v>
      </c>
      <c r="E506" t="s">
        <v>25</v>
      </c>
      <c r="F506" t="s">
        <v>1135</v>
      </c>
      <c r="G506">
        <v>25</v>
      </c>
      <c r="H506">
        <v>30</v>
      </c>
      <c r="I506">
        <v>0</v>
      </c>
      <c r="J506">
        <v>1</v>
      </c>
      <c r="K506">
        <v>2</v>
      </c>
      <c r="L506">
        <v>7</v>
      </c>
      <c r="M506">
        <v>2</v>
      </c>
      <c r="N506">
        <v>0</v>
      </c>
      <c r="Q506">
        <v>3</v>
      </c>
      <c r="V506">
        <v>1</v>
      </c>
      <c r="W506">
        <v>0</v>
      </c>
    </row>
    <row r="507" spans="1:23">
      <c r="A507" t="e">
        <f ca="1">E00251529478021</f>
        <v>#NAME?</v>
      </c>
      <c r="B507" t="s">
        <v>29</v>
      </c>
      <c r="C507" t="s">
        <v>1136</v>
      </c>
      <c r="D507" s="1">
        <v>20490</v>
      </c>
      <c r="E507" t="s">
        <v>25</v>
      </c>
      <c r="F507" t="s">
        <v>1137</v>
      </c>
      <c r="G507">
        <v>28</v>
      </c>
      <c r="H507">
        <v>15</v>
      </c>
      <c r="I507">
        <v>0</v>
      </c>
      <c r="J507">
        <v>1</v>
      </c>
      <c r="K507">
        <v>2</v>
      </c>
      <c r="L507">
        <v>9</v>
      </c>
      <c r="M507">
        <v>3</v>
      </c>
      <c r="N507">
        <v>1</v>
      </c>
      <c r="Q507">
        <v>3</v>
      </c>
      <c r="V507">
        <v>1</v>
      </c>
      <c r="W507">
        <v>0</v>
      </c>
    </row>
    <row r="508" spans="1:23">
      <c r="A508" t="e">
        <f ca="1">E00251529498321</f>
        <v>#NAME?</v>
      </c>
      <c r="B508" t="s">
        <v>29</v>
      </c>
      <c r="C508" t="s">
        <v>1138</v>
      </c>
      <c r="D508" s="1">
        <v>18472</v>
      </c>
      <c r="E508" t="s">
        <v>25</v>
      </c>
      <c r="F508" t="s">
        <v>1139</v>
      </c>
      <c r="G508">
        <v>42</v>
      </c>
      <c r="H508">
        <v>20</v>
      </c>
      <c r="I508">
        <v>0</v>
      </c>
      <c r="J508">
        <v>1</v>
      </c>
      <c r="K508">
        <v>2</v>
      </c>
      <c r="L508">
        <v>9</v>
      </c>
      <c r="M508">
        <v>3</v>
      </c>
      <c r="N508">
        <v>1</v>
      </c>
      <c r="O508">
        <v>18</v>
      </c>
      <c r="P508" t="s">
        <v>273</v>
      </c>
      <c r="Q508">
        <v>1</v>
      </c>
      <c r="R508">
        <v>47</v>
      </c>
      <c r="T508" t="s">
        <v>1140</v>
      </c>
      <c r="U508">
        <v>2</v>
      </c>
      <c r="V508">
        <v>4</v>
      </c>
      <c r="W508">
        <v>1</v>
      </c>
    </row>
    <row r="509" spans="1:23">
      <c r="A509" t="e">
        <f ca="1">E00251529504221</f>
        <v>#NAME?</v>
      </c>
      <c r="B509" t="s">
        <v>29</v>
      </c>
      <c r="C509" t="s">
        <v>1141</v>
      </c>
      <c r="D509" s="1">
        <v>24279</v>
      </c>
      <c r="E509" t="s">
        <v>25</v>
      </c>
      <c r="F509" t="s">
        <v>1142</v>
      </c>
      <c r="G509">
        <v>9</v>
      </c>
      <c r="H509">
        <v>10</v>
      </c>
      <c r="I509">
        <v>0</v>
      </c>
      <c r="J509">
        <v>1</v>
      </c>
      <c r="K509">
        <v>2</v>
      </c>
      <c r="L509">
        <v>9</v>
      </c>
      <c r="M509">
        <v>3</v>
      </c>
      <c r="N509">
        <v>1</v>
      </c>
      <c r="O509">
        <v>17</v>
      </c>
      <c r="P509" t="s">
        <v>630</v>
      </c>
      <c r="Q509">
        <v>2</v>
      </c>
      <c r="R509">
        <v>25</v>
      </c>
      <c r="S509">
        <v>7</v>
      </c>
      <c r="T509" t="s">
        <v>1143</v>
      </c>
      <c r="V509">
        <v>8</v>
      </c>
      <c r="W509">
        <v>1</v>
      </c>
    </row>
    <row r="510" spans="1:23">
      <c r="A510" t="e">
        <f ca="1">E00251529514421</f>
        <v>#NAME?</v>
      </c>
      <c r="B510" t="s">
        <v>29</v>
      </c>
      <c r="C510" t="s">
        <v>1144</v>
      </c>
      <c r="D510" s="1">
        <v>23121</v>
      </c>
      <c r="E510" t="s">
        <v>25</v>
      </c>
      <c r="F510" t="s">
        <v>1145</v>
      </c>
      <c r="G510">
        <v>38</v>
      </c>
      <c r="H510">
        <v>55</v>
      </c>
      <c r="I510">
        <v>0</v>
      </c>
      <c r="J510">
        <v>1</v>
      </c>
      <c r="K510">
        <v>3</v>
      </c>
      <c r="L510">
        <v>9</v>
      </c>
      <c r="M510">
        <v>3</v>
      </c>
      <c r="N510">
        <v>1</v>
      </c>
      <c r="O510">
        <v>21</v>
      </c>
      <c r="P510" t="s">
        <v>368</v>
      </c>
      <c r="Q510">
        <v>1</v>
      </c>
      <c r="R510">
        <v>31</v>
      </c>
      <c r="T510" t="s">
        <v>1146</v>
      </c>
      <c r="U510">
        <v>2</v>
      </c>
      <c r="V510">
        <v>4</v>
      </c>
      <c r="W510">
        <v>1</v>
      </c>
    </row>
    <row r="511" spans="1:23">
      <c r="A511" t="e">
        <f ca="1">E00251529526721</f>
        <v>#NAME?</v>
      </c>
      <c r="B511" t="s">
        <v>23</v>
      </c>
      <c r="C511" t="s">
        <v>1147</v>
      </c>
      <c r="D511" s="1">
        <v>21913</v>
      </c>
      <c r="E511" t="s">
        <v>25</v>
      </c>
      <c r="F511" t="s">
        <v>1148</v>
      </c>
      <c r="G511">
        <v>51</v>
      </c>
      <c r="H511">
        <v>5</v>
      </c>
      <c r="I511">
        <v>0</v>
      </c>
      <c r="J511">
        <v>1</v>
      </c>
      <c r="K511">
        <v>2</v>
      </c>
      <c r="L511">
        <v>9</v>
      </c>
      <c r="M511">
        <v>3</v>
      </c>
      <c r="N511">
        <v>1</v>
      </c>
      <c r="Q511">
        <v>3</v>
      </c>
      <c r="V511">
        <v>1</v>
      </c>
      <c r="W511">
        <v>0</v>
      </c>
    </row>
    <row r="512" spans="1:23">
      <c r="A512" t="e">
        <f ca="1">E00251529543221</f>
        <v>#NAME?</v>
      </c>
      <c r="B512" t="s">
        <v>23</v>
      </c>
      <c r="C512" t="s">
        <v>1149</v>
      </c>
      <c r="D512" s="1">
        <v>20433</v>
      </c>
      <c r="E512" t="s">
        <v>25</v>
      </c>
      <c r="F512" t="s">
        <v>1150</v>
      </c>
      <c r="G512">
        <v>49</v>
      </c>
      <c r="H512">
        <v>10</v>
      </c>
      <c r="I512">
        <v>0</v>
      </c>
      <c r="J512">
        <v>1</v>
      </c>
      <c r="K512">
        <v>2</v>
      </c>
      <c r="L512">
        <v>8</v>
      </c>
      <c r="M512">
        <v>2</v>
      </c>
      <c r="N512">
        <v>0</v>
      </c>
      <c r="O512">
        <v>16</v>
      </c>
      <c r="P512" t="s">
        <v>97</v>
      </c>
      <c r="Q512">
        <v>1</v>
      </c>
      <c r="R512">
        <v>43</v>
      </c>
      <c r="T512" t="s">
        <v>1151</v>
      </c>
      <c r="U512">
        <v>1</v>
      </c>
      <c r="V512">
        <v>4</v>
      </c>
      <c r="W512">
        <v>1</v>
      </c>
    </row>
    <row r="513" spans="1:23">
      <c r="A513" t="e">
        <f ca="1">E00251529543621</f>
        <v>#NAME?</v>
      </c>
      <c r="B513" t="s">
        <v>29</v>
      </c>
      <c r="C513" t="s">
        <v>1152</v>
      </c>
      <c r="D513" s="1">
        <v>23060</v>
      </c>
      <c r="E513" t="s">
        <v>25</v>
      </c>
      <c r="F513" t="s">
        <v>1153</v>
      </c>
      <c r="G513">
        <v>48</v>
      </c>
      <c r="H513">
        <v>285</v>
      </c>
      <c r="I513">
        <v>1</v>
      </c>
      <c r="J513">
        <v>2</v>
      </c>
      <c r="K513">
        <v>4</v>
      </c>
      <c r="L513">
        <v>7</v>
      </c>
      <c r="M513">
        <v>2</v>
      </c>
      <c r="N513">
        <v>0</v>
      </c>
      <c r="O513">
        <v>13</v>
      </c>
      <c r="P513" t="s">
        <v>38</v>
      </c>
      <c r="Q513">
        <v>1</v>
      </c>
      <c r="R513">
        <v>39</v>
      </c>
      <c r="T513" t="s">
        <v>622</v>
      </c>
      <c r="U513">
        <v>4</v>
      </c>
      <c r="V513">
        <v>4</v>
      </c>
      <c r="W513">
        <v>1</v>
      </c>
    </row>
    <row r="514" spans="1:23">
      <c r="A514" t="e">
        <f ca="1">E00251529545321</f>
        <v>#NAME?</v>
      </c>
      <c r="B514" t="s">
        <v>29</v>
      </c>
      <c r="C514" t="s">
        <v>1154</v>
      </c>
      <c r="D514" s="1">
        <v>23382</v>
      </c>
      <c r="E514" t="s">
        <v>25</v>
      </c>
      <c r="F514" t="s">
        <v>1155</v>
      </c>
      <c r="G514">
        <v>9</v>
      </c>
      <c r="H514">
        <v>15</v>
      </c>
      <c r="I514">
        <v>0</v>
      </c>
      <c r="J514">
        <v>1</v>
      </c>
      <c r="K514">
        <v>2</v>
      </c>
      <c r="L514">
        <v>7</v>
      </c>
      <c r="M514">
        <v>2</v>
      </c>
      <c r="N514">
        <v>0</v>
      </c>
      <c r="Q514">
        <v>3</v>
      </c>
      <c r="V514">
        <v>1</v>
      </c>
      <c r="W514">
        <v>0</v>
      </c>
    </row>
    <row r="515" spans="1:23">
      <c r="A515" t="e">
        <f ca="1">E00251529551021</f>
        <v>#NAME?</v>
      </c>
      <c r="B515" t="s">
        <v>23</v>
      </c>
      <c r="C515" t="s">
        <v>1156</v>
      </c>
      <c r="D515" s="1">
        <v>24345</v>
      </c>
      <c r="E515" t="s">
        <v>25</v>
      </c>
      <c r="F515" t="s">
        <v>1157</v>
      </c>
      <c r="G515">
        <v>23</v>
      </c>
      <c r="H515">
        <v>10</v>
      </c>
      <c r="I515">
        <v>0</v>
      </c>
      <c r="J515">
        <v>1</v>
      </c>
      <c r="K515">
        <v>2</v>
      </c>
      <c r="L515">
        <v>7</v>
      </c>
      <c r="M515">
        <v>2</v>
      </c>
      <c r="N515">
        <v>0</v>
      </c>
      <c r="Q515">
        <v>3</v>
      </c>
      <c r="V515">
        <v>1</v>
      </c>
      <c r="W515">
        <v>0</v>
      </c>
    </row>
    <row r="516" spans="1:23">
      <c r="A516" t="e">
        <f ca="1">E00251529553321</f>
        <v>#NAME?</v>
      </c>
      <c r="B516" t="s">
        <v>23</v>
      </c>
      <c r="C516" t="s">
        <v>1158</v>
      </c>
      <c r="D516" s="1">
        <v>23583</v>
      </c>
      <c r="E516" t="s">
        <v>25</v>
      </c>
      <c r="F516" t="s">
        <v>1159</v>
      </c>
      <c r="G516">
        <v>16</v>
      </c>
      <c r="H516">
        <v>5</v>
      </c>
      <c r="I516">
        <v>0</v>
      </c>
      <c r="J516">
        <v>1</v>
      </c>
      <c r="K516">
        <v>2</v>
      </c>
      <c r="L516">
        <v>6</v>
      </c>
      <c r="M516">
        <v>2</v>
      </c>
      <c r="N516">
        <v>0</v>
      </c>
      <c r="Q516">
        <v>3</v>
      </c>
      <c r="V516">
        <v>1</v>
      </c>
      <c r="W516">
        <v>0</v>
      </c>
    </row>
    <row r="517" spans="1:23">
      <c r="A517" t="e">
        <f ca="1">E00251529558721</f>
        <v>#NAME?</v>
      </c>
      <c r="B517" t="s">
        <v>29</v>
      </c>
      <c r="C517" t="s">
        <v>1160</v>
      </c>
      <c r="D517" s="1">
        <v>21228</v>
      </c>
      <c r="E517" t="s">
        <v>25</v>
      </c>
      <c r="F517" t="s">
        <v>108</v>
      </c>
      <c r="G517">
        <v>25</v>
      </c>
      <c r="H517">
        <v>15</v>
      </c>
      <c r="I517">
        <v>0</v>
      </c>
      <c r="J517">
        <v>1</v>
      </c>
      <c r="K517">
        <v>2</v>
      </c>
      <c r="L517">
        <v>10</v>
      </c>
      <c r="M517">
        <v>3</v>
      </c>
      <c r="N517">
        <v>1</v>
      </c>
      <c r="Q517">
        <v>3</v>
      </c>
      <c r="V517">
        <v>1</v>
      </c>
      <c r="W517">
        <v>0</v>
      </c>
    </row>
    <row r="518" spans="1:23">
      <c r="A518" t="e">
        <f ca="1">E00251529568321</f>
        <v>#NAME?</v>
      </c>
      <c r="B518" t="s">
        <v>23</v>
      </c>
      <c r="C518" t="s">
        <v>1161</v>
      </c>
      <c r="D518" s="1">
        <v>21194</v>
      </c>
      <c r="E518" t="s">
        <v>25</v>
      </c>
      <c r="F518" t="s">
        <v>1162</v>
      </c>
      <c r="G518">
        <v>30</v>
      </c>
      <c r="H518">
        <v>30</v>
      </c>
      <c r="I518">
        <v>0</v>
      </c>
      <c r="J518">
        <v>1</v>
      </c>
      <c r="K518">
        <v>2</v>
      </c>
      <c r="L518">
        <v>10</v>
      </c>
      <c r="M518">
        <v>3</v>
      </c>
      <c r="N518">
        <v>1</v>
      </c>
      <c r="O518">
        <v>17</v>
      </c>
      <c r="P518" t="s">
        <v>97</v>
      </c>
      <c r="Q518">
        <v>1</v>
      </c>
      <c r="R518">
        <v>40</v>
      </c>
      <c r="T518">
        <v>20</v>
      </c>
      <c r="U518">
        <v>2</v>
      </c>
      <c r="V518">
        <v>4</v>
      </c>
      <c r="W518">
        <v>1</v>
      </c>
    </row>
    <row r="519" spans="1:23">
      <c r="A519" t="e">
        <f ca="1">E00251529585321</f>
        <v>#NAME?</v>
      </c>
      <c r="B519" t="s">
        <v>23</v>
      </c>
      <c r="C519" t="s">
        <v>1163</v>
      </c>
      <c r="D519" s="1">
        <v>23601</v>
      </c>
      <c r="E519" t="s">
        <v>25</v>
      </c>
      <c r="F519" t="s">
        <v>1164</v>
      </c>
      <c r="G519">
        <v>18</v>
      </c>
      <c r="H519">
        <v>50</v>
      </c>
      <c r="I519">
        <v>0</v>
      </c>
      <c r="J519">
        <v>1</v>
      </c>
      <c r="K519">
        <v>3</v>
      </c>
      <c r="L519">
        <v>11</v>
      </c>
      <c r="M519">
        <v>3</v>
      </c>
      <c r="N519">
        <v>1</v>
      </c>
      <c r="Q519">
        <v>3</v>
      </c>
      <c r="V519">
        <v>1</v>
      </c>
      <c r="W519">
        <v>0</v>
      </c>
    </row>
    <row r="520" spans="1:23">
      <c r="A520" t="e">
        <f ca="1">E00251531311721</f>
        <v>#NAME?</v>
      </c>
      <c r="B520" t="s">
        <v>23</v>
      </c>
      <c r="C520" t="s">
        <v>1165</v>
      </c>
      <c r="D520" s="1">
        <v>24427</v>
      </c>
      <c r="E520" t="s">
        <v>25</v>
      </c>
      <c r="F520" t="s">
        <v>1166</v>
      </c>
      <c r="G520">
        <v>11</v>
      </c>
      <c r="H520">
        <v>40</v>
      </c>
      <c r="I520">
        <v>0</v>
      </c>
      <c r="J520">
        <v>1</v>
      </c>
      <c r="K520">
        <v>3</v>
      </c>
      <c r="L520">
        <v>8</v>
      </c>
      <c r="M520">
        <v>2</v>
      </c>
      <c r="N520">
        <v>0</v>
      </c>
      <c r="Q520">
        <v>3</v>
      </c>
      <c r="V520">
        <v>1</v>
      </c>
      <c r="W520">
        <v>0</v>
      </c>
    </row>
    <row r="521" spans="1:23">
      <c r="A521" t="e">
        <f ca="1">E00251531311821</f>
        <v>#NAME?</v>
      </c>
      <c r="B521" t="s">
        <v>23</v>
      </c>
      <c r="C521" t="s">
        <v>1167</v>
      </c>
      <c r="D521" s="1">
        <v>27056</v>
      </c>
      <c r="E521" t="s">
        <v>25</v>
      </c>
      <c r="F521" t="s">
        <v>503</v>
      </c>
      <c r="G521">
        <v>28</v>
      </c>
      <c r="H521">
        <v>20</v>
      </c>
      <c r="I521">
        <v>0</v>
      </c>
      <c r="J521">
        <v>1</v>
      </c>
      <c r="K521">
        <v>2</v>
      </c>
      <c r="L521">
        <v>8</v>
      </c>
      <c r="M521">
        <v>2</v>
      </c>
      <c r="N521">
        <v>0</v>
      </c>
      <c r="O521">
        <v>18</v>
      </c>
      <c r="Q521">
        <v>1</v>
      </c>
      <c r="R521">
        <v>23</v>
      </c>
      <c r="V521">
        <v>3</v>
      </c>
      <c r="W521">
        <v>1</v>
      </c>
    </row>
    <row r="522" spans="1:23">
      <c r="A522" t="e">
        <f ca="1">E00251531353921</f>
        <v>#NAME?</v>
      </c>
      <c r="B522" t="s">
        <v>23</v>
      </c>
      <c r="C522" t="s">
        <v>1168</v>
      </c>
      <c r="D522" s="1">
        <v>20512</v>
      </c>
      <c r="E522" t="s">
        <v>25</v>
      </c>
      <c r="F522" t="s">
        <v>1169</v>
      </c>
      <c r="G522">
        <v>14</v>
      </c>
      <c r="H522">
        <v>45</v>
      </c>
      <c r="I522">
        <v>0</v>
      </c>
      <c r="J522">
        <v>1</v>
      </c>
      <c r="K522">
        <v>3</v>
      </c>
      <c r="L522">
        <v>11</v>
      </c>
      <c r="M522">
        <v>3</v>
      </c>
      <c r="N522">
        <v>1</v>
      </c>
      <c r="Q522">
        <v>3</v>
      </c>
      <c r="V522">
        <v>1</v>
      </c>
      <c r="W522">
        <v>0</v>
      </c>
    </row>
    <row r="523" spans="1:23">
      <c r="A523" t="e">
        <f ca="1">E00251531360421</f>
        <v>#NAME?</v>
      </c>
      <c r="B523" t="s">
        <v>29</v>
      </c>
      <c r="C523" t="s">
        <v>1170</v>
      </c>
      <c r="D523" s="1">
        <v>27378</v>
      </c>
      <c r="E523" t="s">
        <v>25</v>
      </c>
      <c r="F523" t="s">
        <v>1171</v>
      </c>
      <c r="G523">
        <v>14</v>
      </c>
      <c r="H523">
        <v>0</v>
      </c>
      <c r="I523">
        <v>0</v>
      </c>
      <c r="J523">
        <v>0</v>
      </c>
      <c r="K523">
        <v>1</v>
      </c>
      <c r="L523">
        <v>6</v>
      </c>
      <c r="M523">
        <v>2</v>
      </c>
      <c r="N523">
        <v>0</v>
      </c>
      <c r="Q523">
        <v>3</v>
      </c>
      <c r="V523">
        <v>1</v>
      </c>
      <c r="W523">
        <v>0</v>
      </c>
    </row>
    <row r="524" spans="1:23">
      <c r="A524" t="e">
        <f ca="1">E00251531371621</f>
        <v>#NAME?</v>
      </c>
      <c r="B524" t="s">
        <v>29</v>
      </c>
      <c r="C524" t="s">
        <v>1172</v>
      </c>
      <c r="D524" s="1">
        <v>19534</v>
      </c>
      <c r="E524" t="s">
        <v>25</v>
      </c>
      <c r="F524" t="s">
        <v>1173</v>
      </c>
      <c r="G524">
        <v>28</v>
      </c>
      <c r="H524">
        <v>5</v>
      </c>
      <c r="I524">
        <v>0</v>
      </c>
      <c r="J524">
        <v>1</v>
      </c>
      <c r="K524">
        <v>2</v>
      </c>
      <c r="L524">
        <v>10</v>
      </c>
      <c r="M524">
        <v>3</v>
      </c>
      <c r="N524">
        <v>1</v>
      </c>
      <c r="Q524">
        <v>3</v>
      </c>
      <c r="V524">
        <v>1</v>
      </c>
      <c r="W524">
        <v>0</v>
      </c>
    </row>
    <row r="525" spans="1:23">
      <c r="A525" t="e">
        <f ca="1">E00251531468021</f>
        <v>#NAME?</v>
      </c>
      <c r="B525" t="s">
        <v>29</v>
      </c>
      <c r="C525" t="s">
        <v>1174</v>
      </c>
      <c r="D525" s="1">
        <v>27482</v>
      </c>
      <c r="E525" t="s">
        <v>25</v>
      </c>
      <c r="F525" t="s">
        <v>1175</v>
      </c>
      <c r="G525">
        <v>14</v>
      </c>
      <c r="H525">
        <v>15</v>
      </c>
      <c r="I525">
        <v>0</v>
      </c>
      <c r="J525">
        <v>1</v>
      </c>
      <c r="K525">
        <v>2</v>
      </c>
      <c r="L525">
        <v>7</v>
      </c>
      <c r="M525">
        <v>2</v>
      </c>
      <c r="N525">
        <v>0</v>
      </c>
      <c r="O525">
        <v>16</v>
      </c>
      <c r="Q525">
        <v>2</v>
      </c>
      <c r="R525">
        <v>8</v>
      </c>
      <c r="S525">
        <v>16</v>
      </c>
      <c r="V525">
        <v>9</v>
      </c>
      <c r="W525">
        <v>1</v>
      </c>
    </row>
    <row r="526" spans="1:23">
      <c r="A526" t="e">
        <f ca="1">E00251531471221</f>
        <v>#NAME?</v>
      </c>
      <c r="B526" t="s">
        <v>23</v>
      </c>
      <c r="C526" t="s">
        <v>1176</v>
      </c>
      <c r="D526" s="1">
        <v>20402</v>
      </c>
      <c r="E526" t="s">
        <v>25</v>
      </c>
      <c r="F526" t="s">
        <v>1177</v>
      </c>
      <c r="G526">
        <v>21</v>
      </c>
      <c r="H526">
        <v>5</v>
      </c>
      <c r="I526">
        <v>0</v>
      </c>
      <c r="J526">
        <v>1</v>
      </c>
      <c r="K526">
        <v>2</v>
      </c>
      <c r="L526">
        <v>9</v>
      </c>
      <c r="M526">
        <v>3</v>
      </c>
      <c r="N526">
        <v>1</v>
      </c>
      <c r="O526">
        <v>29</v>
      </c>
      <c r="P526" t="s">
        <v>97</v>
      </c>
      <c r="Q526">
        <v>1</v>
      </c>
      <c r="R526">
        <v>30</v>
      </c>
      <c r="T526">
        <v>15</v>
      </c>
      <c r="U526">
        <v>0</v>
      </c>
      <c r="V526">
        <v>4</v>
      </c>
      <c r="W526">
        <v>1</v>
      </c>
    </row>
    <row r="527" spans="1:23">
      <c r="A527" t="e">
        <f ca="1">E00251531481321</f>
        <v>#NAME?</v>
      </c>
      <c r="B527" t="s">
        <v>23</v>
      </c>
      <c r="C527" t="s">
        <v>1178</v>
      </c>
      <c r="D527" s="1">
        <v>25044</v>
      </c>
      <c r="E527" t="s">
        <v>25</v>
      </c>
      <c r="F527" t="s">
        <v>1179</v>
      </c>
      <c r="G527">
        <v>19</v>
      </c>
      <c r="H527">
        <v>10</v>
      </c>
      <c r="I527">
        <v>0</v>
      </c>
      <c r="J527">
        <v>1</v>
      </c>
      <c r="K527">
        <v>2</v>
      </c>
      <c r="L527">
        <v>8</v>
      </c>
      <c r="M527">
        <v>2</v>
      </c>
      <c r="N527">
        <v>0</v>
      </c>
      <c r="O527">
        <v>16</v>
      </c>
      <c r="P527" t="s">
        <v>142</v>
      </c>
      <c r="Q527">
        <v>2</v>
      </c>
      <c r="R527">
        <v>15</v>
      </c>
      <c r="S527">
        <v>16</v>
      </c>
      <c r="T527">
        <v>6</v>
      </c>
      <c r="V527">
        <v>9</v>
      </c>
      <c r="W527">
        <v>1</v>
      </c>
    </row>
    <row r="528" spans="1:23">
      <c r="A528" t="e">
        <f ca="1">E00251531497221</f>
        <v>#NAME?</v>
      </c>
      <c r="B528" t="s">
        <v>29</v>
      </c>
      <c r="C528" t="s">
        <v>1180</v>
      </c>
      <c r="D528" s="1">
        <v>18745</v>
      </c>
      <c r="E528" t="s">
        <v>25</v>
      </c>
      <c r="F528" t="s">
        <v>1181</v>
      </c>
      <c r="G528">
        <v>16</v>
      </c>
      <c r="H528">
        <v>75</v>
      </c>
      <c r="I528">
        <v>0</v>
      </c>
      <c r="J528">
        <v>1</v>
      </c>
      <c r="K528">
        <v>3</v>
      </c>
      <c r="L528">
        <v>6</v>
      </c>
      <c r="M528">
        <v>2</v>
      </c>
      <c r="N528">
        <v>0</v>
      </c>
      <c r="O528">
        <v>24</v>
      </c>
      <c r="Q528">
        <v>2</v>
      </c>
      <c r="R528">
        <v>16</v>
      </c>
      <c r="S528">
        <v>24</v>
      </c>
      <c r="V528">
        <v>10</v>
      </c>
      <c r="W528">
        <v>1</v>
      </c>
    </row>
    <row r="529" spans="1:23">
      <c r="A529" t="e">
        <f ca="1">E00251531500621</f>
        <v>#NAME?</v>
      </c>
      <c r="B529" t="s">
        <v>23</v>
      </c>
      <c r="C529" t="s">
        <v>1182</v>
      </c>
      <c r="D529" s="1">
        <v>23366</v>
      </c>
      <c r="E529" t="s">
        <v>25</v>
      </c>
      <c r="F529" t="s">
        <v>1183</v>
      </c>
      <c r="G529">
        <v>18</v>
      </c>
      <c r="H529">
        <v>200</v>
      </c>
      <c r="I529">
        <v>1</v>
      </c>
      <c r="J529">
        <v>2</v>
      </c>
      <c r="K529">
        <v>3</v>
      </c>
      <c r="L529">
        <v>10</v>
      </c>
      <c r="M529">
        <v>3</v>
      </c>
      <c r="N529">
        <v>1</v>
      </c>
      <c r="O529">
        <v>15</v>
      </c>
      <c r="P529" t="s">
        <v>630</v>
      </c>
      <c r="Q529">
        <v>2</v>
      </c>
      <c r="R529">
        <v>25</v>
      </c>
      <c r="S529">
        <v>11</v>
      </c>
      <c r="T529" t="s">
        <v>1143</v>
      </c>
      <c r="V529">
        <v>9</v>
      </c>
      <c r="W529">
        <v>1</v>
      </c>
    </row>
    <row r="530" spans="1:23">
      <c r="A530" t="e">
        <f ca="1">E00251531500821</f>
        <v>#NAME?</v>
      </c>
      <c r="B530" t="s">
        <v>23</v>
      </c>
      <c r="C530" t="s">
        <v>1184</v>
      </c>
      <c r="D530" s="1">
        <v>25244</v>
      </c>
      <c r="E530" t="s">
        <v>25</v>
      </c>
      <c r="F530" t="s">
        <v>1185</v>
      </c>
      <c r="G530">
        <v>16</v>
      </c>
      <c r="H530">
        <v>0</v>
      </c>
      <c r="I530">
        <v>0</v>
      </c>
      <c r="J530">
        <v>0</v>
      </c>
      <c r="K530">
        <v>0</v>
      </c>
      <c r="L530">
        <v>6</v>
      </c>
      <c r="M530">
        <v>2</v>
      </c>
      <c r="N530">
        <v>0</v>
      </c>
      <c r="O530">
        <v>15</v>
      </c>
      <c r="P530" t="s">
        <v>217</v>
      </c>
      <c r="Q530">
        <v>2</v>
      </c>
      <c r="R530">
        <v>15</v>
      </c>
      <c r="S530">
        <v>16</v>
      </c>
      <c r="T530" t="s">
        <v>311</v>
      </c>
      <c r="V530">
        <v>9</v>
      </c>
      <c r="W530">
        <v>1</v>
      </c>
    </row>
    <row r="531" spans="1:23">
      <c r="A531" t="e">
        <f ca="1">E00251531526821</f>
        <v>#NAME?</v>
      </c>
      <c r="B531" t="s">
        <v>29</v>
      </c>
      <c r="C531" t="s">
        <v>1186</v>
      </c>
      <c r="D531" s="1">
        <v>21103</v>
      </c>
      <c r="E531" t="s">
        <v>25</v>
      </c>
      <c r="F531" t="s">
        <v>1187</v>
      </c>
      <c r="G531">
        <v>18</v>
      </c>
      <c r="H531">
        <v>15</v>
      </c>
      <c r="I531">
        <v>0</v>
      </c>
      <c r="J531">
        <v>1</v>
      </c>
      <c r="K531">
        <v>2</v>
      </c>
      <c r="L531">
        <v>9</v>
      </c>
      <c r="M531">
        <v>3</v>
      </c>
      <c r="N531">
        <v>1</v>
      </c>
      <c r="O531">
        <v>22</v>
      </c>
      <c r="P531" t="s">
        <v>97</v>
      </c>
      <c r="Q531">
        <v>1</v>
      </c>
      <c r="R531">
        <v>35</v>
      </c>
      <c r="T531" t="s">
        <v>468</v>
      </c>
      <c r="U531">
        <v>2</v>
      </c>
      <c r="V531">
        <v>4</v>
      </c>
      <c r="W531">
        <v>1</v>
      </c>
    </row>
    <row r="532" spans="1:23">
      <c r="A532" t="e">
        <f ca="1">E00251531527021</f>
        <v>#NAME?</v>
      </c>
      <c r="B532" t="s">
        <v>23</v>
      </c>
      <c r="C532" t="s">
        <v>1188</v>
      </c>
      <c r="D532" s="1">
        <v>18722</v>
      </c>
      <c r="E532" t="s">
        <v>25</v>
      </c>
      <c r="F532" t="s">
        <v>1189</v>
      </c>
      <c r="G532">
        <v>42</v>
      </c>
      <c r="H532">
        <v>5</v>
      </c>
      <c r="I532">
        <v>0</v>
      </c>
      <c r="J532">
        <v>1</v>
      </c>
      <c r="K532">
        <v>2</v>
      </c>
      <c r="L532">
        <v>8</v>
      </c>
      <c r="M532">
        <v>2</v>
      </c>
      <c r="N532">
        <v>0</v>
      </c>
      <c r="Q532">
        <v>3</v>
      </c>
      <c r="V532">
        <v>1</v>
      </c>
      <c r="W532">
        <v>0</v>
      </c>
    </row>
    <row r="533" spans="1:23">
      <c r="A533" t="e">
        <f ca="1">E00251531527121</f>
        <v>#NAME?</v>
      </c>
      <c r="B533" t="s">
        <v>29</v>
      </c>
      <c r="C533" t="s">
        <v>1190</v>
      </c>
      <c r="D533" s="1">
        <v>18711</v>
      </c>
      <c r="E533" t="s">
        <v>25</v>
      </c>
      <c r="F533" t="s">
        <v>1191</v>
      </c>
      <c r="G533">
        <v>32</v>
      </c>
      <c r="H533">
        <v>0</v>
      </c>
      <c r="I533">
        <v>0</v>
      </c>
      <c r="J533">
        <v>0</v>
      </c>
      <c r="K533">
        <v>1</v>
      </c>
      <c r="L533">
        <v>8</v>
      </c>
      <c r="M533">
        <v>2</v>
      </c>
      <c r="N533">
        <v>0</v>
      </c>
      <c r="O533">
        <v>20</v>
      </c>
      <c r="P533" t="s">
        <v>45</v>
      </c>
      <c r="Q533">
        <v>1</v>
      </c>
      <c r="R533">
        <v>44</v>
      </c>
      <c r="T533" t="s">
        <v>795</v>
      </c>
      <c r="U533">
        <v>0</v>
      </c>
      <c r="V533">
        <v>4</v>
      </c>
      <c r="W533">
        <v>1</v>
      </c>
    </row>
    <row r="534" spans="1:23">
      <c r="A534" t="e">
        <f ca="1">E00251531549821</f>
        <v>#NAME?</v>
      </c>
      <c r="B534" t="s">
        <v>29</v>
      </c>
      <c r="C534" t="s">
        <v>1192</v>
      </c>
      <c r="D534" s="1">
        <v>22019</v>
      </c>
      <c r="E534" t="s">
        <v>25</v>
      </c>
      <c r="F534" t="s">
        <v>1193</v>
      </c>
      <c r="G534">
        <v>18</v>
      </c>
      <c r="H534">
        <v>50</v>
      </c>
      <c r="I534">
        <v>0</v>
      </c>
      <c r="J534">
        <v>1</v>
      </c>
      <c r="K534">
        <v>3</v>
      </c>
      <c r="L534">
        <v>8</v>
      </c>
      <c r="M534">
        <v>2</v>
      </c>
      <c r="N534">
        <v>0</v>
      </c>
      <c r="Q534">
        <v>3</v>
      </c>
      <c r="V534">
        <v>1</v>
      </c>
      <c r="W534">
        <v>0</v>
      </c>
    </row>
    <row r="535" spans="1:23">
      <c r="A535" t="e">
        <f ca="1">E00251531550021</f>
        <v>#NAME?</v>
      </c>
      <c r="B535" t="s">
        <v>23</v>
      </c>
      <c r="C535" t="s">
        <v>1194</v>
      </c>
      <c r="D535" s="1">
        <v>20841</v>
      </c>
      <c r="E535" t="s">
        <v>25</v>
      </c>
      <c r="F535" t="s">
        <v>1195</v>
      </c>
      <c r="G535">
        <v>9</v>
      </c>
      <c r="H535">
        <v>5</v>
      </c>
      <c r="I535">
        <v>0</v>
      </c>
      <c r="J535">
        <v>1</v>
      </c>
      <c r="K535">
        <v>2</v>
      </c>
      <c r="L535">
        <v>8</v>
      </c>
      <c r="M535">
        <v>2</v>
      </c>
      <c r="N535">
        <v>0</v>
      </c>
      <c r="O535">
        <v>19</v>
      </c>
      <c r="P535">
        <v>1</v>
      </c>
      <c r="Q535">
        <v>2</v>
      </c>
      <c r="R535">
        <v>21</v>
      </c>
      <c r="S535">
        <v>18</v>
      </c>
      <c r="T535">
        <v>21</v>
      </c>
      <c r="V535">
        <v>9</v>
      </c>
      <c r="W535">
        <v>1</v>
      </c>
    </row>
    <row r="536" spans="1:23">
      <c r="A536" t="e">
        <f ca="1">E00251531731421</f>
        <v>#NAME?</v>
      </c>
      <c r="B536" t="s">
        <v>29</v>
      </c>
      <c r="C536" t="s">
        <v>1196</v>
      </c>
      <c r="D536" s="1">
        <v>23711</v>
      </c>
      <c r="E536" t="s">
        <v>25</v>
      </c>
      <c r="F536" t="s">
        <v>1197</v>
      </c>
      <c r="G536">
        <v>28</v>
      </c>
      <c r="H536">
        <v>75</v>
      </c>
      <c r="I536">
        <v>0</v>
      </c>
      <c r="J536">
        <v>1</v>
      </c>
      <c r="K536">
        <v>3</v>
      </c>
      <c r="L536">
        <v>9</v>
      </c>
      <c r="M536">
        <v>3</v>
      </c>
      <c r="N536">
        <v>1</v>
      </c>
      <c r="O536">
        <v>14</v>
      </c>
      <c r="P536" t="s">
        <v>97</v>
      </c>
      <c r="Q536">
        <v>2</v>
      </c>
      <c r="R536">
        <v>18</v>
      </c>
      <c r="S536">
        <v>18</v>
      </c>
      <c r="T536">
        <v>9</v>
      </c>
      <c r="V536">
        <v>9</v>
      </c>
      <c r="W536">
        <v>1</v>
      </c>
    </row>
    <row r="537" spans="1:23">
      <c r="A537" t="e">
        <f ca="1">E00251531826221</f>
        <v>#NAME?</v>
      </c>
      <c r="B537" t="s">
        <v>29</v>
      </c>
      <c r="C537" t="s">
        <v>1198</v>
      </c>
      <c r="D537" s="1">
        <v>27054</v>
      </c>
      <c r="E537" t="s">
        <v>25</v>
      </c>
      <c r="F537" t="s">
        <v>1199</v>
      </c>
      <c r="G537">
        <v>7</v>
      </c>
      <c r="H537">
        <v>30</v>
      </c>
      <c r="I537">
        <v>0</v>
      </c>
      <c r="J537">
        <v>1</v>
      </c>
      <c r="K537">
        <v>2</v>
      </c>
      <c r="L537">
        <v>5</v>
      </c>
      <c r="M537">
        <v>2</v>
      </c>
      <c r="N537">
        <v>0</v>
      </c>
      <c r="Q537">
        <v>3</v>
      </c>
      <c r="V537">
        <v>1</v>
      </c>
      <c r="W537">
        <v>0</v>
      </c>
    </row>
    <row r="538" spans="1:23">
      <c r="A538" t="e">
        <f ca="1">E00251531844021</f>
        <v>#NAME?</v>
      </c>
      <c r="B538" t="s">
        <v>29</v>
      </c>
      <c r="C538" t="s">
        <v>1200</v>
      </c>
      <c r="D538" s="1">
        <v>19525</v>
      </c>
      <c r="E538" t="s">
        <v>25</v>
      </c>
      <c r="F538" t="s">
        <v>1201</v>
      </c>
      <c r="G538">
        <v>21</v>
      </c>
      <c r="H538">
        <v>70</v>
      </c>
      <c r="I538">
        <v>0</v>
      </c>
      <c r="J538">
        <v>1</v>
      </c>
      <c r="K538">
        <v>3</v>
      </c>
      <c r="L538">
        <v>12</v>
      </c>
      <c r="M538">
        <v>3</v>
      </c>
      <c r="N538">
        <v>1</v>
      </c>
      <c r="Q538">
        <v>3</v>
      </c>
      <c r="V538">
        <v>1</v>
      </c>
      <c r="W538">
        <v>0</v>
      </c>
    </row>
    <row r="539" spans="1:23">
      <c r="A539" t="e">
        <f ca="1">E00251531865821</f>
        <v>#NAME?</v>
      </c>
      <c r="B539" t="s">
        <v>23</v>
      </c>
      <c r="C539" t="s">
        <v>1202</v>
      </c>
      <c r="D539" s="1">
        <v>22239</v>
      </c>
      <c r="E539" t="s">
        <v>25</v>
      </c>
      <c r="F539" t="s">
        <v>1203</v>
      </c>
      <c r="G539">
        <v>20</v>
      </c>
      <c r="H539">
        <v>50</v>
      </c>
      <c r="I539">
        <v>0</v>
      </c>
      <c r="J539">
        <v>1</v>
      </c>
      <c r="K539">
        <v>3</v>
      </c>
      <c r="L539">
        <v>8</v>
      </c>
      <c r="M539">
        <v>2</v>
      </c>
      <c r="N539">
        <v>0</v>
      </c>
      <c r="O539">
        <v>16</v>
      </c>
      <c r="P539" t="s">
        <v>97</v>
      </c>
      <c r="Q539">
        <v>2</v>
      </c>
      <c r="R539">
        <v>2</v>
      </c>
      <c r="S539">
        <v>36</v>
      </c>
      <c r="T539">
        <v>1</v>
      </c>
      <c r="V539">
        <v>10</v>
      </c>
      <c r="W539">
        <v>1</v>
      </c>
    </row>
    <row r="540" spans="1:23">
      <c r="A540" t="e">
        <f ca="1">E00251531920921</f>
        <v>#NAME?</v>
      </c>
      <c r="B540" t="s">
        <v>29</v>
      </c>
      <c r="C540" t="s">
        <v>1204</v>
      </c>
      <c r="D540" s="1">
        <v>24620</v>
      </c>
      <c r="E540" t="s">
        <v>25</v>
      </c>
      <c r="F540" t="s">
        <v>1205</v>
      </c>
      <c r="G540">
        <v>9</v>
      </c>
      <c r="H540">
        <v>10</v>
      </c>
      <c r="I540">
        <v>0</v>
      </c>
      <c r="J540">
        <v>1</v>
      </c>
      <c r="K540">
        <v>2</v>
      </c>
      <c r="L540">
        <v>4</v>
      </c>
      <c r="M540">
        <v>1</v>
      </c>
      <c r="N540">
        <v>0</v>
      </c>
      <c r="Q540">
        <v>3</v>
      </c>
      <c r="V540">
        <v>1</v>
      </c>
      <c r="W540">
        <v>0</v>
      </c>
    </row>
    <row r="541" spans="1:23">
      <c r="A541" t="e">
        <f ca="1">E00251531925021</f>
        <v>#NAME?</v>
      </c>
      <c r="B541" t="s">
        <v>23</v>
      </c>
      <c r="C541" t="s">
        <v>1206</v>
      </c>
      <c r="D541" s="1">
        <v>24614</v>
      </c>
      <c r="E541" t="s">
        <v>25</v>
      </c>
      <c r="F541" t="s">
        <v>1207</v>
      </c>
      <c r="G541">
        <v>11</v>
      </c>
      <c r="H541">
        <v>70</v>
      </c>
      <c r="I541">
        <v>0</v>
      </c>
      <c r="J541">
        <v>1</v>
      </c>
      <c r="K541">
        <v>3</v>
      </c>
      <c r="L541">
        <v>11</v>
      </c>
      <c r="M541">
        <v>3</v>
      </c>
      <c r="N541">
        <v>1</v>
      </c>
      <c r="Q541">
        <v>3</v>
      </c>
      <c r="V541">
        <v>1</v>
      </c>
      <c r="W541">
        <v>0</v>
      </c>
    </row>
    <row r="542" spans="1:23">
      <c r="A542" t="e">
        <f ca="1">E00251531961121</f>
        <v>#NAME?</v>
      </c>
      <c r="B542" t="s">
        <v>29</v>
      </c>
      <c r="C542" t="s">
        <v>1208</v>
      </c>
      <c r="D542" s="1">
        <v>22367</v>
      </c>
      <c r="E542" t="s">
        <v>25</v>
      </c>
      <c r="F542" t="s">
        <v>1209</v>
      </c>
      <c r="G542">
        <v>36</v>
      </c>
      <c r="H542">
        <v>95</v>
      </c>
      <c r="I542">
        <v>0</v>
      </c>
      <c r="J542">
        <v>1</v>
      </c>
      <c r="K542">
        <v>3</v>
      </c>
      <c r="L542">
        <v>9</v>
      </c>
      <c r="M542">
        <v>3</v>
      </c>
      <c r="N542">
        <v>1</v>
      </c>
      <c r="O542">
        <v>16</v>
      </c>
      <c r="P542" t="s">
        <v>407</v>
      </c>
      <c r="Q542">
        <v>2</v>
      </c>
      <c r="R542">
        <v>29</v>
      </c>
      <c r="S542">
        <v>9</v>
      </c>
      <c r="T542" t="s">
        <v>1210</v>
      </c>
      <c r="V542">
        <v>8</v>
      </c>
      <c r="W542">
        <v>1</v>
      </c>
    </row>
    <row r="543" spans="1:23">
      <c r="A543" t="e">
        <f ca="1">E00251531961821</f>
        <v>#NAME?</v>
      </c>
      <c r="B543" t="s">
        <v>23</v>
      </c>
      <c r="C543" t="s">
        <v>1211</v>
      </c>
      <c r="D543" s="1">
        <v>20035</v>
      </c>
      <c r="E543" t="s">
        <v>25</v>
      </c>
      <c r="F543" t="s">
        <v>60</v>
      </c>
      <c r="G543">
        <v>20</v>
      </c>
      <c r="H543">
        <v>20</v>
      </c>
      <c r="I543">
        <v>0</v>
      </c>
      <c r="J543">
        <v>1</v>
      </c>
      <c r="K543">
        <v>2</v>
      </c>
      <c r="L543">
        <v>9</v>
      </c>
      <c r="M543">
        <v>3</v>
      </c>
      <c r="N543">
        <v>1</v>
      </c>
      <c r="Q543">
        <v>2</v>
      </c>
      <c r="V543">
        <v>7</v>
      </c>
      <c r="W543">
        <v>1</v>
      </c>
    </row>
    <row r="544" spans="1:23">
      <c r="A544" t="e">
        <f ca="1">E00251531964221</f>
        <v>#NAME?</v>
      </c>
      <c r="B544" t="s">
        <v>29</v>
      </c>
      <c r="C544" t="s">
        <v>1212</v>
      </c>
      <c r="D544" s="1">
        <v>25805</v>
      </c>
      <c r="E544" t="s">
        <v>25</v>
      </c>
      <c r="F544" t="s">
        <v>1213</v>
      </c>
      <c r="G544">
        <v>21</v>
      </c>
      <c r="H544">
        <v>240</v>
      </c>
      <c r="I544">
        <v>0</v>
      </c>
      <c r="J544">
        <v>1</v>
      </c>
      <c r="K544">
        <v>4</v>
      </c>
      <c r="L544">
        <v>3</v>
      </c>
      <c r="M544">
        <v>1</v>
      </c>
      <c r="N544">
        <v>0</v>
      </c>
      <c r="O544">
        <v>17</v>
      </c>
      <c r="P544">
        <v>2</v>
      </c>
      <c r="Q544">
        <v>2</v>
      </c>
      <c r="R544">
        <v>5</v>
      </c>
      <c r="S544">
        <v>22</v>
      </c>
      <c r="T544">
        <v>10</v>
      </c>
      <c r="V544">
        <v>10</v>
      </c>
      <c r="W544">
        <v>1</v>
      </c>
    </row>
    <row r="545" spans="1:23">
      <c r="A545" t="e">
        <f ca="1">E00251531966421</f>
        <v>#NAME?</v>
      </c>
      <c r="B545" t="s">
        <v>23</v>
      </c>
      <c r="C545" t="s">
        <v>1214</v>
      </c>
      <c r="D545" s="1">
        <v>25390</v>
      </c>
      <c r="E545" t="s">
        <v>25</v>
      </c>
      <c r="F545" t="s">
        <v>1215</v>
      </c>
      <c r="G545">
        <v>16</v>
      </c>
      <c r="H545">
        <v>0</v>
      </c>
      <c r="I545">
        <v>0</v>
      </c>
      <c r="J545">
        <v>0</v>
      </c>
      <c r="K545">
        <v>0</v>
      </c>
      <c r="L545">
        <v>10</v>
      </c>
      <c r="M545">
        <v>3</v>
      </c>
      <c r="N545">
        <v>1</v>
      </c>
      <c r="Q545">
        <v>3</v>
      </c>
      <c r="V545">
        <v>1</v>
      </c>
      <c r="W545">
        <v>0</v>
      </c>
    </row>
    <row r="546" spans="1:23">
      <c r="A546" t="e">
        <f ca="1">E00251532041021</f>
        <v>#NAME?</v>
      </c>
      <c r="B546" t="s">
        <v>29</v>
      </c>
      <c r="C546" t="s">
        <v>1216</v>
      </c>
      <c r="D546" s="1">
        <v>27318</v>
      </c>
      <c r="E546" t="s">
        <v>25</v>
      </c>
      <c r="F546" t="s">
        <v>194</v>
      </c>
      <c r="G546">
        <v>18</v>
      </c>
      <c r="H546">
        <v>15</v>
      </c>
      <c r="I546">
        <v>0</v>
      </c>
      <c r="J546">
        <v>1</v>
      </c>
      <c r="K546">
        <v>2</v>
      </c>
      <c r="L546">
        <v>6</v>
      </c>
      <c r="M546">
        <v>2</v>
      </c>
      <c r="N546">
        <v>0</v>
      </c>
      <c r="O546">
        <v>23</v>
      </c>
      <c r="P546" t="s">
        <v>38</v>
      </c>
      <c r="Q546">
        <v>1</v>
      </c>
      <c r="R546">
        <v>17</v>
      </c>
      <c r="T546" t="s">
        <v>1026</v>
      </c>
      <c r="U546">
        <v>4</v>
      </c>
      <c r="V546">
        <v>4</v>
      </c>
      <c r="W546">
        <v>1</v>
      </c>
    </row>
    <row r="547" spans="1:23">
      <c r="A547" t="e">
        <f ca="1">E00251532063221</f>
        <v>#NAME?</v>
      </c>
      <c r="B547" t="s">
        <v>29</v>
      </c>
      <c r="C547" t="s">
        <v>1217</v>
      </c>
      <c r="D547" s="1">
        <v>23627</v>
      </c>
      <c r="E547" t="s">
        <v>25</v>
      </c>
      <c r="F547" t="s">
        <v>1218</v>
      </c>
      <c r="G547">
        <v>16</v>
      </c>
      <c r="H547">
        <v>45</v>
      </c>
      <c r="I547">
        <v>0</v>
      </c>
      <c r="J547">
        <v>1</v>
      </c>
      <c r="K547">
        <v>3</v>
      </c>
      <c r="L547">
        <v>9</v>
      </c>
      <c r="M547">
        <v>3</v>
      </c>
      <c r="N547">
        <v>1</v>
      </c>
      <c r="O547">
        <v>16</v>
      </c>
      <c r="P547">
        <v>1</v>
      </c>
      <c r="Q547">
        <v>2</v>
      </c>
      <c r="R547">
        <v>23</v>
      </c>
      <c r="S547">
        <v>11</v>
      </c>
      <c r="T547">
        <v>23</v>
      </c>
      <c r="V547">
        <v>9</v>
      </c>
      <c r="W547">
        <v>1</v>
      </c>
    </row>
    <row r="548" spans="1:23">
      <c r="A548" t="e">
        <f ca="1">E00251532063821</f>
        <v>#NAME?</v>
      </c>
      <c r="B548" t="s">
        <v>29</v>
      </c>
      <c r="C548" t="s">
        <v>1219</v>
      </c>
      <c r="D548" s="1">
        <v>22260</v>
      </c>
      <c r="E548" t="s">
        <v>25</v>
      </c>
      <c r="F548" t="s">
        <v>1220</v>
      </c>
      <c r="G548">
        <v>18</v>
      </c>
      <c r="H548">
        <v>0</v>
      </c>
      <c r="I548">
        <v>0</v>
      </c>
      <c r="J548">
        <v>0</v>
      </c>
      <c r="K548">
        <v>1</v>
      </c>
      <c r="L548">
        <v>8</v>
      </c>
      <c r="M548">
        <v>2</v>
      </c>
      <c r="N548">
        <v>0</v>
      </c>
      <c r="O548">
        <v>14</v>
      </c>
      <c r="P548">
        <v>1</v>
      </c>
      <c r="Q548">
        <v>1</v>
      </c>
      <c r="R548">
        <v>40</v>
      </c>
      <c r="T548">
        <v>40</v>
      </c>
      <c r="U548">
        <v>3</v>
      </c>
      <c r="V548">
        <v>5</v>
      </c>
      <c r="W548">
        <v>1</v>
      </c>
    </row>
    <row r="549" spans="1:23">
      <c r="A549" t="e">
        <f ca="1">E00251532069021</f>
        <v>#NAME?</v>
      </c>
      <c r="B549" t="s">
        <v>29</v>
      </c>
      <c r="C549" t="s">
        <v>1221</v>
      </c>
      <c r="D549" s="1">
        <v>25553</v>
      </c>
      <c r="E549" t="s">
        <v>25</v>
      </c>
      <c r="F549" t="s">
        <v>1222</v>
      </c>
      <c r="G549">
        <v>16</v>
      </c>
      <c r="H549">
        <v>20</v>
      </c>
      <c r="I549">
        <v>0</v>
      </c>
      <c r="J549">
        <v>1</v>
      </c>
      <c r="K549">
        <v>2</v>
      </c>
      <c r="L549">
        <v>7</v>
      </c>
      <c r="M549">
        <v>2</v>
      </c>
      <c r="N549">
        <v>0</v>
      </c>
      <c r="Q549">
        <v>3</v>
      </c>
      <c r="V549">
        <v>1</v>
      </c>
      <c r="W549">
        <v>0</v>
      </c>
    </row>
    <row r="550" spans="1:23">
      <c r="A550" t="e">
        <f ca="1">E00251532091221</f>
        <v>#NAME?</v>
      </c>
      <c r="B550" t="s">
        <v>29</v>
      </c>
      <c r="C550" t="s">
        <v>1223</v>
      </c>
      <c r="D550" s="1">
        <v>20860</v>
      </c>
      <c r="E550" t="s">
        <v>25</v>
      </c>
      <c r="F550" t="s">
        <v>1224</v>
      </c>
      <c r="G550">
        <v>16</v>
      </c>
      <c r="H550">
        <v>5</v>
      </c>
      <c r="I550">
        <v>0</v>
      </c>
      <c r="J550">
        <v>1</v>
      </c>
      <c r="K550">
        <v>2</v>
      </c>
      <c r="L550">
        <v>9</v>
      </c>
      <c r="M550">
        <v>3</v>
      </c>
      <c r="N550">
        <v>1</v>
      </c>
      <c r="O550">
        <v>14</v>
      </c>
      <c r="P550" t="s">
        <v>109</v>
      </c>
      <c r="Q550">
        <v>2</v>
      </c>
      <c r="R550">
        <v>12</v>
      </c>
      <c r="S550">
        <v>32</v>
      </c>
      <c r="T550" t="s">
        <v>345</v>
      </c>
      <c r="V550">
        <v>10</v>
      </c>
      <c r="W550">
        <v>1</v>
      </c>
    </row>
    <row r="551" spans="1:23">
      <c r="A551" t="e">
        <f ca="1">E00251532092421</f>
        <v>#NAME?</v>
      </c>
      <c r="B551" t="s">
        <v>23</v>
      </c>
      <c r="C551" t="s">
        <v>1225</v>
      </c>
      <c r="D551" s="1">
        <v>23029</v>
      </c>
      <c r="E551" t="s">
        <v>25</v>
      </c>
      <c r="F551" t="s">
        <v>1226</v>
      </c>
      <c r="G551">
        <v>4</v>
      </c>
      <c r="H551">
        <v>60</v>
      </c>
      <c r="I551">
        <v>0</v>
      </c>
      <c r="J551">
        <v>1</v>
      </c>
      <c r="K551">
        <v>3</v>
      </c>
      <c r="L551">
        <v>6</v>
      </c>
      <c r="M551">
        <v>2</v>
      </c>
      <c r="N551">
        <v>0</v>
      </c>
      <c r="O551">
        <v>15</v>
      </c>
      <c r="P551" t="s">
        <v>27</v>
      </c>
      <c r="Q551">
        <v>2</v>
      </c>
      <c r="R551">
        <v>37</v>
      </c>
      <c r="S551">
        <v>0</v>
      </c>
      <c r="T551" t="s">
        <v>1227</v>
      </c>
      <c r="V551">
        <v>8</v>
      </c>
      <c r="W551">
        <v>1</v>
      </c>
    </row>
    <row r="552" spans="1:23">
      <c r="A552" t="e">
        <f ca="1">E00251532092521</f>
        <v>#NAME?</v>
      </c>
      <c r="B552" t="s">
        <v>29</v>
      </c>
      <c r="C552" t="s">
        <v>1228</v>
      </c>
      <c r="D552" s="1">
        <v>25224</v>
      </c>
      <c r="E552" t="s">
        <v>25</v>
      </c>
      <c r="F552" t="s">
        <v>1229</v>
      </c>
      <c r="G552">
        <v>7</v>
      </c>
      <c r="H552">
        <v>100</v>
      </c>
      <c r="I552">
        <v>0</v>
      </c>
      <c r="J552">
        <v>1</v>
      </c>
      <c r="K552">
        <v>3</v>
      </c>
      <c r="L552">
        <v>6</v>
      </c>
      <c r="M552">
        <v>2</v>
      </c>
      <c r="N552">
        <v>0</v>
      </c>
      <c r="Q552">
        <v>3</v>
      </c>
      <c r="V552">
        <v>1</v>
      </c>
      <c r="W552">
        <v>0</v>
      </c>
    </row>
    <row r="553" spans="1:23">
      <c r="A553" t="e">
        <f ca="1">E00251532102121</f>
        <v>#NAME?</v>
      </c>
      <c r="B553" t="s">
        <v>29</v>
      </c>
      <c r="C553" t="s">
        <v>1230</v>
      </c>
      <c r="D553" s="1">
        <v>25044</v>
      </c>
      <c r="E553" t="s">
        <v>25</v>
      </c>
      <c r="F553" t="s">
        <v>1231</v>
      </c>
      <c r="G553">
        <v>32</v>
      </c>
      <c r="H553">
        <v>90</v>
      </c>
      <c r="I553">
        <v>0</v>
      </c>
      <c r="J553">
        <v>1</v>
      </c>
      <c r="K553">
        <v>3</v>
      </c>
      <c r="L553">
        <v>6</v>
      </c>
      <c r="M553">
        <v>2</v>
      </c>
      <c r="N553">
        <v>0</v>
      </c>
      <c r="O553">
        <v>16</v>
      </c>
      <c r="P553" t="s">
        <v>368</v>
      </c>
      <c r="Q553">
        <v>2</v>
      </c>
      <c r="R553">
        <v>19</v>
      </c>
      <c r="S553">
        <v>11</v>
      </c>
      <c r="T553" t="s">
        <v>46</v>
      </c>
      <c r="V553">
        <v>9</v>
      </c>
      <c r="W553">
        <v>1</v>
      </c>
    </row>
    <row r="554" spans="1:23">
      <c r="A554" t="e">
        <f ca="1">E00251532132921</f>
        <v>#NAME?</v>
      </c>
      <c r="B554" t="s">
        <v>29</v>
      </c>
      <c r="C554" t="s">
        <v>1232</v>
      </c>
      <c r="D554" s="1">
        <v>22031</v>
      </c>
      <c r="E554" t="s">
        <v>25</v>
      </c>
      <c r="F554" t="s">
        <v>1233</v>
      </c>
      <c r="G554">
        <v>35</v>
      </c>
      <c r="H554">
        <v>0</v>
      </c>
      <c r="I554">
        <v>0</v>
      </c>
      <c r="J554">
        <v>0</v>
      </c>
      <c r="K554">
        <v>1</v>
      </c>
      <c r="L554">
        <v>6</v>
      </c>
      <c r="M554">
        <v>2</v>
      </c>
      <c r="N554">
        <v>0</v>
      </c>
      <c r="O554">
        <v>15</v>
      </c>
      <c r="P554" t="s">
        <v>97</v>
      </c>
      <c r="Q554">
        <v>1</v>
      </c>
      <c r="R554">
        <v>40</v>
      </c>
      <c r="T554">
        <v>20</v>
      </c>
      <c r="U554">
        <v>0</v>
      </c>
      <c r="V554">
        <v>4</v>
      </c>
      <c r="W554">
        <v>1</v>
      </c>
    </row>
    <row r="555" spans="1:23">
      <c r="A555" t="e">
        <f ca="1">E00251532134321</f>
        <v>#NAME?</v>
      </c>
      <c r="B555" t="s">
        <v>29</v>
      </c>
      <c r="C555" t="s">
        <v>1234</v>
      </c>
      <c r="D555" s="1">
        <v>18680</v>
      </c>
      <c r="E555" t="s">
        <v>25</v>
      </c>
      <c r="F555" t="s">
        <v>1235</v>
      </c>
      <c r="G555">
        <v>16</v>
      </c>
      <c r="H555">
        <v>10</v>
      </c>
      <c r="I555">
        <v>0</v>
      </c>
      <c r="J555">
        <v>1</v>
      </c>
      <c r="K555">
        <v>2</v>
      </c>
      <c r="L555">
        <v>4</v>
      </c>
      <c r="M555">
        <v>1</v>
      </c>
      <c r="N555">
        <v>0</v>
      </c>
      <c r="O555">
        <v>20</v>
      </c>
      <c r="P555">
        <v>1</v>
      </c>
      <c r="Q555">
        <v>2</v>
      </c>
      <c r="R555">
        <v>40</v>
      </c>
      <c r="S555">
        <v>4</v>
      </c>
      <c r="T555">
        <v>40</v>
      </c>
      <c r="V555">
        <v>8</v>
      </c>
      <c r="W555">
        <v>1</v>
      </c>
    </row>
    <row r="556" spans="1:23">
      <c r="A556" t="e">
        <f ca="1">E00251532254321</f>
        <v>#NAME?</v>
      </c>
      <c r="B556" t="s">
        <v>23</v>
      </c>
      <c r="C556" t="s">
        <v>1236</v>
      </c>
      <c r="D556" s="1">
        <v>23510</v>
      </c>
      <c r="E556" t="s">
        <v>25</v>
      </c>
      <c r="F556" t="s">
        <v>1237</v>
      </c>
      <c r="G556">
        <v>25</v>
      </c>
      <c r="H556">
        <v>75</v>
      </c>
      <c r="I556">
        <v>0</v>
      </c>
      <c r="J556">
        <v>1</v>
      </c>
      <c r="K556">
        <v>3</v>
      </c>
      <c r="L556">
        <v>8</v>
      </c>
      <c r="M556">
        <v>2</v>
      </c>
      <c r="N556">
        <v>0</v>
      </c>
      <c r="O556">
        <v>15</v>
      </c>
      <c r="P556" t="s">
        <v>38</v>
      </c>
      <c r="Q556">
        <v>1</v>
      </c>
      <c r="R556">
        <v>36</v>
      </c>
      <c r="T556">
        <v>27</v>
      </c>
      <c r="U556">
        <v>1</v>
      </c>
      <c r="V556">
        <v>4</v>
      </c>
      <c r="W556">
        <v>1</v>
      </c>
    </row>
    <row r="557" spans="1:23">
      <c r="A557" t="e">
        <f ca="1">E00251532259321</f>
        <v>#NAME?</v>
      </c>
      <c r="B557" t="s">
        <v>29</v>
      </c>
      <c r="C557" t="s">
        <v>1238</v>
      </c>
      <c r="D557" s="1">
        <v>24238</v>
      </c>
      <c r="E557" t="s">
        <v>25</v>
      </c>
      <c r="F557" t="s">
        <v>1239</v>
      </c>
      <c r="G557">
        <v>13</v>
      </c>
      <c r="H557">
        <v>240</v>
      </c>
      <c r="I557">
        <v>0</v>
      </c>
      <c r="J557">
        <v>1</v>
      </c>
      <c r="K557">
        <v>4</v>
      </c>
      <c r="L557">
        <v>9</v>
      </c>
      <c r="M557">
        <v>3</v>
      </c>
      <c r="N557">
        <v>1</v>
      </c>
      <c r="Q557">
        <v>3</v>
      </c>
      <c r="V557">
        <v>1</v>
      </c>
      <c r="W557">
        <v>0</v>
      </c>
    </row>
    <row r="558" spans="1:23">
      <c r="A558" t="e">
        <f ca="1">E00251532277121</f>
        <v>#NAME?</v>
      </c>
      <c r="B558" t="s">
        <v>29</v>
      </c>
      <c r="C558" t="s">
        <v>1240</v>
      </c>
      <c r="D558" s="1">
        <v>25683</v>
      </c>
      <c r="E558" t="s">
        <v>25</v>
      </c>
      <c r="F558" t="s">
        <v>1241</v>
      </c>
      <c r="G558">
        <v>7</v>
      </c>
      <c r="H558">
        <v>150</v>
      </c>
      <c r="I558">
        <v>0</v>
      </c>
      <c r="J558">
        <v>1</v>
      </c>
      <c r="K558">
        <v>3</v>
      </c>
      <c r="L558">
        <v>6</v>
      </c>
      <c r="M558">
        <v>2</v>
      </c>
      <c r="N558">
        <v>0</v>
      </c>
      <c r="O558">
        <v>16</v>
      </c>
      <c r="P558" t="s">
        <v>38</v>
      </c>
      <c r="Q558">
        <v>2</v>
      </c>
      <c r="R558">
        <v>24</v>
      </c>
      <c r="S558">
        <v>5</v>
      </c>
      <c r="T558">
        <v>18</v>
      </c>
      <c r="V558">
        <v>8</v>
      </c>
      <c r="W558">
        <v>1</v>
      </c>
    </row>
    <row r="559" spans="1:23">
      <c r="A559" t="e">
        <f ca="1">E00251532284521</f>
        <v>#NAME?</v>
      </c>
      <c r="B559" t="s">
        <v>29</v>
      </c>
      <c r="C559" t="s">
        <v>1242</v>
      </c>
      <c r="D559" s="1">
        <v>20744</v>
      </c>
      <c r="E559" t="s">
        <v>25</v>
      </c>
      <c r="F559" t="s">
        <v>1243</v>
      </c>
      <c r="G559">
        <v>14</v>
      </c>
      <c r="H559">
        <v>55</v>
      </c>
      <c r="I559">
        <v>0</v>
      </c>
      <c r="J559">
        <v>1</v>
      </c>
      <c r="K559">
        <v>3</v>
      </c>
      <c r="L559">
        <v>8</v>
      </c>
      <c r="M559">
        <v>2</v>
      </c>
      <c r="N559">
        <v>0</v>
      </c>
      <c r="O559">
        <v>17</v>
      </c>
      <c r="P559" t="s">
        <v>53</v>
      </c>
      <c r="Q559">
        <v>2</v>
      </c>
      <c r="R559">
        <v>2</v>
      </c>
      <c r="S559">
        <v>39</v>
      </c>
      <c r="T559">
        <v>3</v>
      </c>
      <c r="V559">
        <v>10</v>
      </c>
      <c r="W559">
        <v>1</v>
      </c>
    </row>
    <row r="560" spans="1:23">
      <c r="A560" t="e">
        <f ca="1">E00251532291121</f>
        <v>#NAME?</v>
      </c>
      <c r="B560" t="s">
        <v>29</v>
      </c>
      <c r="C560" t="s">
        <v>1244</v>
      </c>
      <c r="D560" s="1">
        <v>20106</v>
      </c>
      <c r="E560" t="s">
        <v>25</v>
      </c>
      <c r="F560" t="s">
        <v>1245</v>
      </c>
      <c r="G560">
        <v>16</v>
      </c>
      <c r="H560">
        <v>25</v>
      </c>
      <c r="I560">
        <v>0</v>
      </c>
      <c r="J560">
        <v>1</v>
      </c>
      <c r="K560">
        <v>2</v>
      </c>
      <c r="L560">
        <v>5</v>
      </c>
      <c r="M560">
        <v>2</v>
      </c>
      <c r="N560">
        <v>0</v>
      </c>
      <c r="O560">
        <v>17</v>
      </c>
      <c r="P560">
        <v>2</v>
      </c>
      <c r="Q560">
        <v>2</v>
      </c>
      <c r="R560">
        <v>9</v>
      </c>
      <c r="S560">
        <v>34</v>
      </c>
      <c r="T560">
        <v>18</v>
      </c>
      <c r="V560">
        <v>10</v>
      </c>
      <c r="W560">
        <v>1</v>
      </c>
    </row>
    <row r="561" spans="1:23">
      <c r="A561" t="e">
        <f ca="1">E00251532302721</f>
        <v>#NAME?</v>
      </c>
      <c r="B561" t="s">
        <v>23</v>
      </c>
      <c r="C561" t="s">
        <v>1246</v>
      </c>
      <c r="D561" s="1">
        <v>22620</v>
      </c>
      <c r="E561" t="s">
        <v>25</v>
      </c>
      <c r="F561" t="s">
        <v>1247</v>
      </c>
      <c r="G561">
        <v>16</v>
      </c>
      <c r="H561">
        <v>15</v>
      </c>
      <c r="I561">
        <v>0</v>
      </c>
      <c r="J561">
        <v>1</v>
      </c>
      <c r="K561">
        <v>2</v>
      </c>
      <c r="L561">
        <v>3</v>
      </c>
      <c r="M561">
        <v>1</v>
      </c>
      <c r="N561">
        <v>0</v>
      </c>
      <c r="O561">
        <v>15</v>
      </c>
      <c r="P561" t="s">
        <v>217</v>
      </c>
      <c r="Q561">
        <v>2</v>
      </c>
      <c r="R561">
        <v>20</v>
      </c>
      <c r="S561">
        <v>18</v>
      </c>
      <c r="T561">
        <v>18</v>
      </c>
      <c r="V561">
        <v>9</v>
      </c>
      <c r="W561">
        <v>1</v>
      </c>
    </row>
    <row r="562" spans="1:23">
      <c r="A562" t="e">
        <f ca="1">E00251532303421</f>
        <v>#NAME?</v>
      </c>
      <c r="B562" t="s">
        <v>23</v>
      </c>
      <c r="C562" t="s">
        <v>1248</v>
      </c>
      <c r="D562" s="1">
        <v>23534</v>
      </c>
      <c r="E562" t="s">
        <v>25</v>
      </c>
      <c r="F562" t="s">
        <v>1249</v>
      </c>
      <c r="G562">
        <v>21</v>
      </c>
      <c r="H562">
        <v>35</v>
      </c>
      <c r="I562">
        <v>0</v>
      </c>
      <c r="J562">
        <v>1</v>
      </c>
      <c r="K562">
        <v>2</v>
      </c>
      <c r="L562">
        <v>7</v>
      </c>
      <c r="M562">
        <v>2</v>
      </c>
      <c r="N562">
        <v>0</v>
      </c>
      <c r="O562">
        <v>15</v>
      </c>
      <c r="P562" t="s">
        <v>368</v>
      </c>
      <c r="Q562">
        <v>1</v>
      </c>
      <c r="R562">
        <v>36</v>
      </c>
      <c r="T562" t="s">
        <v>261</v>
      </c>
      <c r="U562">
        <v>1</v>
      </c>
      <c r="V562">
        <v>4</v>
      </c>
      <c r="W562">
        <v>1</v>
      </c>
    </row>
    <row r="563" spans="1:23">
      <c r="A563" t="e">
        <f ca="1">E00251532303521</f>
        <v>#NAME?</v>
      </c>
      <c r="B563" t="s">
        <v>29</v>
      </c>
      <c r="C563" t="s">
        <v>1250</v>
      </c>
      <c r="D563" s="1">
        <v>24397</v>
      </c>
      <c r="E563" t="s">
        <v>25</v>
      </c>
      <c r="F563" t="s">
        <v>1251</v>
      </c>
      <c r="G563">
        <v>21</v>
      </c>
      <c r="H563">
        <v>175</v>
      </c>
      <c r="I563">
        <v>0</v>
      </c>
      <c r="J563">
        <v>1</v>
      </c>
      <c r="K563">
        <v>3</v>
      </c>
      <c r="L563">
        <v>7</v>
      </c>
      <c r="M563">
        <v>2</v>
      </c>
      <c r="N563">
        <v>0</v>
      </c>
      <c r="O563">
        <v>39</v>
      </c>
      <c r="P563" t="s">
        <v>142</v>
      </c>
      <c r="Q563">
        <v>1</v>
      </c>
      <c r="R563">
        <v>9</v>
      </c>
      <c r="T563" t="s">
        <v>1252</v>
      </c>
      <c r="U563">
        <v>0</v>
      </c>
      <c r="V563">
        <v>4</v>
      </c>
      <c r="W563">
        <v>1</v>
      </c>
    </row>
    <row r="564" spans="1:23">
      <c r="A564" t="e">
        <f ca="1">E00251532305321</f>
        <v>#NAME?</v>
      </c>
      <c r="B564" t="s">
        <v>29</v>
      </c>
      <c r="C564" t="s">
        <v>1253</v>
      </c>
      <c r="D564" s="1">
        <v>24482</v>
      </c>
      <c r="E564" t="s">
        <v>25</v>
      </c>
      <c r="F564" t="s">
        <v>1254</v>
      </c>
      <c r="G564">
        <v>27</v>
      </c>
      <c r="H564">
        <v>0</v>
      </c>
      <c r="I564">
        <v>0</v>
      </c>
      <c r="J564">
        <v>0</v>
      </c>
      <c r="K564">
        <v>1</v>
      </c>
      <c r="L564">
        <v>5</v>
      </c>
      <c r="M564">
        <v>2</v>
      </c>
      <c r="N564">
        <v>0</v>
      </c>
      <c r="O564">
        <v>16</v>
      </c>
      <c r="P564" t="s">
        <v>53</v>
      </c>
      <c r="Q564">
        <v>1</v>
      </c>
      <c r="R564">
        <v>32</v>
      </c>
      <c r="T564">
        <v>48</v>
      </c>
      <c r="U564">
        <v>4</v>
      </c>
      <c r="V564">
        <v>6</v>
      </c>
      <c r="W564">
        <v>1</v>
      </c>
    </row>
    <row r="565" spans="1:23">
      <c r="A565" t="e">
        <f ca="1">E00251532309221</f>
        <v>#NAME?</v>
      </c>
      <c r="B565" t="s">
        <v>29</v>
      </c>
      <c r="C565" t="s">
        <v>1255</v>
      </c>
      <c r="D565" s="1">
        <v>23976</v>
      </c>
      <c r="E565" t="s">
        <v>25</v>
      </c>
      <c r="F565" t="s">
        <v>1256</v>
      </c>
      <c r="G565">
        <v>15</v>
      </c>
      <c r="H565">
        <v>5</v>
      </c>
      <c r="I565">
        <v>0</v>
      </c>
      <c r="J565">
        <v>1</v>
      </c>
      <c r="K565">
        <v>2</v>
      </c>
      <c r="L565">
        <v>6</v>
      </c>
      <c r="M565">
        <v>2</v>
      </c>
      <c r="N565">
        <v>0</v>
      </c>
      <c r="Q565">
        <v>3</v>
      </c>
      <c r="V565">
        <v>1</v>
      </c>
      <c r="W565">
        <v>0</v>
      </c>
    </row>
    <row r="566" spans="1:23">
      <c r="A566" t="e">
        <f ca="1">E00251532313521</f>
        <v>#NAME?</v>
      </c>
      <c r="B566" t="s">
        <v>29</v>
      </c>
      <c r="C566" t="s">
        <v>1257</v>
      </c>
      <c r="D566" s="1">
        <v>23639</v>
      </c>
      <c r="E566" t="s">
        <v>25</v>
      </c>
      <c r="F566" t="s">
        <v>1258</v>
      </c>
      <c r="G566">
        <v>14</v>
      </c>
      <c r="H566">
        <v>20</v>
      </c>
      <c r="I566">
        <v>0</v>
      </c>
      <c r="J566">
        <v>1</v>
      </c>
      <c r="K566">
        <v>2</v>
      </c>
      <c r="L566">
        <v>9</v>
      </c>
      <c r="M566">
        <v>3</v>
      </c>
      <c r="N566">
        <v>1</v>
      </c>
      <c r="O566">
        <v>18</v>
      </c>
      <c r="P566">
        <v>1</v>
      </c>
      <c r="Q566">
        <v>2</v>
      </c>
      <c r="R566">
        <v>28</v>
      </c>
      <c r="S566">
        <v>4</v>
      </c>
      <c r="T566">
        <v>28</v>
      </c>
      <c r="V566">
        <v>8</v>
      </c>
      <c r="W566">
        <v>1</v>
      </c>
    </row>
    <row r="567" spans="1:23">
      <c r="A567" t="e">
        <f ca="1">E00251532320621</f>
        <v>#NAME?</v>
      </c>
      <c r="B567" t="s">
        <v>29</v>
      </c>
      <c r="C567" t="s">
        <v>1259</v>
      </c>
      <c r="D567" s="1">
        <v>24890</v>
      </c>
      <c r="E567" t="s">
        <v>25</v>
      </c>
      <c r="F567" t="s">
        <v>1260</v>
      </c>
      <c r="G567">
        <v>11</v>
      </c>
      <c r="H567">
        <v>0</v>
      </c>
      <c r="I567">
        <v>0</v>
      </c>
      <c r="J567">
        <v>0</v>
      </c>
      <c r="K567">
        <v>1</v>
      </c>
      <c r="L567">
        <v>6</v>
      </c>
      <c r="M567">
        <v>2</v>
      </c>
      <c r="N567">
        <v>0</v>
      </c>
      <c r="Q567">
        <v>3</v>
      </c>
      <c r="V567">
        <v>1</v>
      </c>
      <c r="W567">
        <v>0</v>
      </c>
    </row>
    <row r="568" spans="1:23">
      <c r="A568" t="e">
        <f ca="1">E00251532330421</f>
        <v>#NAME?</v>
      </c>
      <c r="B568" t="s">
        <v>29</v>
      </c>
      <c r="C568" t="s">
        <v>1261</v>
      </c>
      <c r="D568" s="1">
        <v>26499</v>
      </c>
      <c r="E568" t="s">
        <v>25</v>
      </c>
      <c r="F568" t="s">
        <v>1262</v>
      </c>
      <c r="G568">
        <v>18</v>
      </c>
      <c r="H568">
        <v>50</v>
      </c>
      <c r="I568">
        <v>0</v>
      </c>
      <c r="J568">
        <v>1</v>
      </c>
      <c r="K568">
        <v>3</v>
      </c>
      <c r="L568">
        <v>9</v>
      </c>
      <c r="M568">
        <v>3</v>
      </c>
      <c r="N568">
        <v>1</v>
      </c>
      <c r="O568">
        <v>24</v>
      </c>
      <c r="P568" t="s">
        <v>273</v>
      </c>
      <c r="Q568">
        <v>1</v>
      </c>
      <c r="R568">
        <v>19</v>
      </c>
      <c r="T568" t="s">
        <v>1263</v>
      </c>
      <c r="U568">
        <v>0</v>
      </c>
      <c r="V568">
        <v>4</v>
      </c>
      <c r="W568">
        <v>1</v>
      </c>
    </row>
    <row r="569" spans="1:23">
      <c r="A569" t="e">
        <f ca="1">E00251532348621</f>
        <v>#NAME?</v>
      </c>
      <c r="B569" t="s">
        <v>29</v>
      </c>
      <c r="C569" t="s">
        <v>1264</v>
      </c>
      <c r="D569" s="1">
        <v>25636</v>
      </c>
      <c r="E569" t="s">
        <v>25</v>
      </c>
      <c r="F569" t="s">
        <v>1265</v>
      </c>
      <c r="G569">
        <v>18</v>
      </c>
      <c r="H569">
        <v>50</v>
      </c>
      <c r="I569">
        <v>0</v>
      </c>
      <c r="J569">
        <v>1</v>
      </c>
      <c r="K569">
        <v>3</v>
      </c>
      <c r="L569">
        <v>5</v>
      </c>
      <c r="M569">
        <v>2</v>
      </c>
      <c r="N569">
        <v>0</v>
      </c>
      <c r="O569">
        <v>17</v>
      </c>
      <c r="P569">
        <v>1</v>
      </c>
      <c r="Q569">
        <v>2</v>
      </c>
      <c r="R569">
        <v>16</v>
      </c>
      <c r="S569">
        <v>12</v>
      </c>
      <c r="T569">
        <v>16</v>
      </c>
      <c r="V569">
        <v>9</v>
      </c>
      <c r="W569">
        <v>1</v>
      </c>
    </row>
    <row r="570" spans="1:23">
      <c r="A570" t="e">
        <f ca="1">E00251532351021</f>
        <v>#NAME?</v>
      </c>
      <c r="B570" t="s">
        <v>23</v>
      </c>
      <c r="C570" t="s">
        <v>1266</v>
      </c>
      <c r="D570" s="1">
        <v>21382</v>
      </c>
      <c r="E570" t="s">
        <v>25</v>
      </c>
      <c r="F570" t="s">
        <v>1267</v>
      </c>
      <c r="G570">
        <v>18</v>
      </c>
      <c r="H570">
        <v>40</v>
      </c>
      <c r="I570">
        <v>0</v>
      </c>
      <c r="J570">
        <v>1</v>
      </c>
      <c r="K570">
        <v>3</v>
      </c>
      <c r="L570">
        <v>7</v>
      </c>
      <c r="M570">
        <v>2</v>
      </c>
      <c r="N570">
        <v>0</v>
      </c>
      <c r="O570">
        <v>13</v>
      </c>
      <c r="P570" t="s">
        <v>38</v>
      </c>
      <c r="Q570">
        <v>2</v>
      </c>
      <c r="R570">
        <v>43</v>
      </c>
      <c r="S570">
        <v>1</v>
      </c>
      <c r="T570" t="s">
        <v>1268</v>
      </c>
      <c r="V570">
        <v>8</v>
      </c>
      <c r="W570">
        <v>1</v>
      </c>
    </row>
    <row r="571" spans="1:23">
      <c r="A571" t="e">
        <f ca="1">E00251532368021</f>
        <v>#NAME?</v>
      </c>
      <c r="B571" t="s">
        <v>29</v>
      </c>
      <c r="C571" t="s">
        <v>1269</v>
      </c>
      <c r="D571" s="1">
        <v>21071</v>
      </c>
      <c r="E571" t="s">
        <v>25</v>
      </c>
      <c r="F571" t="s">
        <v>1270</v>
      </c>
      <c r="G571">
        <v>56</v>
      </c>
      <c r="H571">
        <v>110</v>
      </c>
      <c r="I571">
        <v>0</v>
      </c>
      <c r="J571">
        <v>1</v>
      </c>
      <c r="K571">
        <v>3</v>
      </c>
      <c r="L571">
        <v>11</v>
      </c>
      <c r="M571">
        <v>3</v>
      </c>
      <c r="N571">
        <v>1</v>
      </c>
      <c r="O571">
        <v>16</v>
      </c>
      <c r="P571" t="s">
        <v>38</v>
      </c>
      <c r="Q571">
        <v>2</v>
      </c>
      <c r="R571">
        <v>10</v>
      </c>
      <c r="S571">
        <v>32</v>
      </c>
      <c r="T571" t="s">
        <v>180</v>
      </c>
      <c r="V571">
        <v>10</v>
      </c>
      <c r="W571">
        <v>1</v>
      </c>
    </row>
    <row r="572" spans="1:23">
      <c r="A572" t="e">
        <f ca="1">E00251532372821</f>
        <v>#NAME?</v>
      </c>
      <c r="B572" t="s">
        <v>23</v>
      </c>
      <c r="C572" t="s">
        <v>1271</v>
      </c>
      <c r="D572" s="1">
        <v>24541</v>
      </c>
      <c r="E572" t="s">
        <v>25</v>
      </c>
      <c r="F572" t="s">
        <v>1272</v>
      </c>
      <c r="G572">
        <v>30</v>
      </c>
      <c r="H572">
        <v>10</v>
      </c>
      <c r="I572">
        <v>0</v>
      </c>
      <c r="J572">
        <v>1</v>
      </c>
      <c r="K572">
        <v>2</v>
      </c>
      <c r="L572">
        <v>5</v>
      </c>
      <c r="M572">
        <v>2</v>
      </c>
      <c r="N572">
        <v>0</v>
      </c>
      <c r="O572">
        <v>16</v>
      </c>
      <c r="P572">
        <v>1</v>
      </c>
      <c r="Q572">
        <v>1</v>
      </c>
      <c r="R572">
        <v>32</v>
      </c>
      <c r="T572">
        <v>32</v>
      </c>
      <c r="U572">
        <v>3</v>
      </c>
      <c r="V572">
        <v>5</v>
      </c>
      <c r="W572">
        <v>1</v>
      </c>
    </row>
    <row r="573" spans="1:23">
      <c r="A573" t="e">
        <f ca="1">E00251532382321</f>
        <v>#NAME?</v>
      </c>
      <c r="B573" t="s">
        <v>29</v>
      </c>
      <c r="C573" t="s">
        <v>1273</v>
      </c>
      <c r="D573" s="1">
        <v>21715</v>
      </c>
      <c r="E573" t="s">
        <v>25</v>
      </c>
      <c r="F573" t="s">
        <v>1274</v>
      </c>
      <c r="G573">
        <v>16</v>
      </c>
      <c r="H573">
        <v>90</v>
      </c>
      <c r="I573">
        <v>0</v>
      </c>
      <c r="J573">
        <v>1</v>
      </c>
      <c r="K573">
        <v>3</v>
      </c>
      <c r="L573">
        <v>9</v>
      </c>
      <c r="M573">
        <v>3</v>
      </c>
      <c r="N573">
        <v>1</v>
      </c>
      <c r="Q573">
        <v>3</v>
      </c>
      <c r="V573">
        <v>1</v>
      </c>
      <c r="W573">
        <v>0</v>
      </c>
    </row>
    <row r="574" spans="1:23">
      <c r="A574" t="e">
        <f ca="1">E00251532392921</f>
        <v>#NAME?</v>
      </c>
      <c r="B574" t="s">
        <v>23</v>
      </c>
      <c r="C574" t="s">
        <v>1275</v>
      </c>
      <c r="D574" s="1">
        <v>27429</v>
      </c>
      <c r="E574" t="s">
        <v>25</v>
      </c>
      <c r="F574" t="s">
        <v>1276</v>
      </c>
      <c r="G574">
        <v>20</v>
      </c>
      <c r="H574">
        <v>15</v>
      </c>
      <c r="I574">
        <v>0</v>
      </c>
      <c r="J574">
        <v>1</v>
      </c>
      <c r="K574">
        <v>2</v>
      </c>
      <c r="L574">
        <v>12</v>
      </c>
      <c r="M574">
        <v>3</v>
      </c>
      <c r="N574">
        <v>1</v>
      </c>
      <c r="O574">
        <v>20</v>
      </c>
      <c r="P574" t="s">
        <v>45</v>
      </c>
      <c r="Q574">
        <v>1</v>
      </c>
      <c r="R574">
        <v>20</v>
      </c>
      <c r="T574">
        <v>6</v>
      </c>
      <c r="U574">
        <v>0</v>
      </c>
      <c r="V574">
        <v>4</v>
      </c>
      <c r="W574">
        <v>1</v>
      </c>
    </row>
    <row r="575" spans="1:23">
      <c r="A575" t="e">
        <f ca="1">E00251532412321</f>
        <v>#NAME?</v>
      </c>
      <c r="B575" t="s">
        <v>29</v>
      </c>
      <c r="C575" t="s">
        <v>1277</v>
      </c>
      <c r="D575" s="1">
        <v>27162</v>
      </c>
      <c r="E575" t="s">
        <v>25</v>
      </c>
      <c r="F575" t="s">
        <v>1278</v>
      </c>
      <c r="G575">
        <v>18</v>
      </c>
      <c r="H575">
        <v>5</v>
      </c>
      <c r="I575">
        <v>0</v>
      </c>
      <c r="J575">
        <v>1</v>
      </c>
      <c r="K575">
        <v>2</v>
      </c>
      <c r="L575">
        <v>7</v>
      </c>
      <c r="M575">
        <v>2</v>
      </c>
      <c r="N575">
        <v>0</v>
      </c>
      <c r="O575">
        <v>18</v>
      </c>
      <c r="P575" t="s">
        <v>38</v>
      </c>
      <c r="Q575">
        <v>1</v>
      </c>
      <c r="R575">
        <v>23</v>
      </c>
      <c r="T575" t="s">
        <v>1279</v>
      </c>
      <c r="U575">
        <v>3</v>
      </c>
      <c r="V575">
        <v>4</v>
      </c>
      <c r="W575">
        <v>1</v>
      </c>
    </row>
    <row r="576" spans="1:23">
      <c r="A576" t="e">
        <f ca="1">E00251532421921</f>
        <v>#NAME?</v>
      </c>
      <c r="B576" t="s">
        <v>29</v>
      </c>
      <c r="C576" t="s">
        <v>1280</v>
      </c>
      <c r="D576" s="1">
        <v>25215</v>
      </c>
      <c r="E576" t="s">
        <v>25</v>
      </c>
      <c r="F576" t="s">
        <v>1281</v>
      </c>
      <c r="G576">
        <v>23</v>
      </c>
      <c r="H576">
        <v>95</v>
      </c>
      <c r="I576">
        <v>0</v>
      </c>
      <c r="J576">
        <v>1</v>
      </c>
      <c r="K576">
        <v>3</v>
      </c>
      <c r="L576">
        <v>8</v>
      </c>
      <c r="M576">
        <v>2</v>
      </c>
      <c r="N576">
        <v>0</v>
      </c>
      <c r="O576">
        <v>13</v>
      </c>
      <c r="P576" t="s">
        <v>97</v>
      </c>
      <c r="Q576">
        <v>2</v>
      </c>
      <c r="R576">
        <v>8</v>
      </c>
      <c r="S576">
        <v>25</v>
      </c>
      <c r="T576">
        <v>4</v>
      </c>
      <c r="V576">
        <v>10</v>
      </c>
      <c r="W576">
        <v>1</v>
      </c>
    </row>
    <row r="577" spans="1:23">
      <c r="A577" t="e">
        <f ca="1">E00251532433121</f>
        <v>#NAME?</v>
      </c>
      <c r="B577" t="s">
        <v>23</v>
      </c>
      <c r="C577" t="s">
        <v>1282</v>
      </c>
      <c r="D577" s="1">
        <v>21354</v>
      </c>
      <c r="E577" t="s">
        <v>25</v>
      </c>
      <c r="F577" t="s">
        <v>1283</v>
      </c>
      <c r="G577">
        <v>14</v>
      </c>
      <c r="H577">
        <v>85</v>
      </c>
      <c r="I577">
        <v>0</v>
      </c>
      <c r="J577">
        <v>1</v>
      </c>
      <c r="K577">
        <v>3</v>
      </c>
      <c r="L577">
        <v>10</v>
      </c>
      <c r="M577">
        <v>3</v>
      </c>
      <c r="N577">
        <v>1</v>
      </c>
      <c r="O577">
        <v>18</v>
      </c>
      <c r="P577" t="s">
        <v>53</v>
      </c>
      <c r="Q577">
        <v>2</v>
      </c>
      <c r="R577">
        <v>35</v>
      </c>
      <c r="S577">
        <v>4</v>
      </c>
      <c r="T577" t="s">
        <v>375</v>
      </c>
      <c r="V577">
        <v>8</v>
      </c>
      <c r="W577">
        <v>1</v>
      </c>
    </row>
    <row r="578" spans="1:23">
      <c r="A578" t="e">
        <f ca="1">E00251532440721</f>
        <v>#NAME?</v>
      </c>
      <c r="B578" t="s">
        <v>23</v>
      </c>
      <c r="C578" t="s">
        <v>1284</v>
      </c>
      <c r="D578" s="1">
        <v>21758</v>
      </c>
      <c r="E578" t="s">
        <v>25</v>
      </c>
      <c r="F578" t="s">
        <v>1285</v>
      </c>
      <c r="G578">
        <v>15</v>
      </c>
      <c r="H578">
        <v>0</v>
      </c>
      <c r="I578">
        <v>0</v>
      </c>
      <c r="J578">
        <v>0</v>
      </c>
      <c r="K578">
        <v>1</v>
      </c>
      <c r="L578">
        <v>10</v>
      </c>
      <c r="M578">
        <v>3</v>
      </c>
      <c r="N578">
        <v>1</v>
      </c>
      <c r="Q578">
        <v>3</v>
      </c>
      <c r="V578">
        <v>1</v>
      </c>
      <c r="W578">
        <v>0</v>
      </c>
    </row>
    <row r="579" spans="1:23">
      <c r="A579" t="e">
        <f ca="1">E00251532489321</f>
        <v>#NAME?</v>
      </c>
      <c r="B579" t="s">
        <v>23</v>
      </c>
      <c r="C579" t="s">
        <v>1286</v>
      </c>
      <c r="D579" s="1">
        <v>27197</v>
      </c>
      <c r="E579" t="s">
        <v>25</v>
      </c>
      <c r="F579" t="s">
        <v>1287</v>
      </c>
      <c r="G579">
        <v>16</v>
      </c>
      <c r="H579">
        <v>120</v>
      </c>
      <c r="I579">
        <v>0</v>
      </c>
      <c r="J579">
        <v>1</v>
      </c>
      <c r="K579">
        <v>3</v>
      </c>
      <c r="L579">
        <v>7</v>
      </c>
      <c r="M579">
        <v>2</v>
      </c>
      <c r="N579">
        <v>0</v>
      </c>
      <c r="Q579">
        <v>3</v>
      </c>
      <c r="V579">
        <v>1</v>
      </c>
      <c r="W579">
        <v>0</v>
      </c>
    </row>
    <row r="580" spans="1:23">
      <c r="A580" t="e">
        <f ca="1">E00251532506121</f>
        <v>#NAME?</v>
      </c>
      <c r="B580" t="s">
        <v>29</v>
      </c>
      <c r="C580" t="s">
        <v>1288</v>
      </c>
      <c r="D580" s="1">
        <v>25132</v>
      </c>
      <c r="E580" t="s">
        <v>25</v>
      </c>
      <c r="F580" t="s">
        <v>1289</v>
      </c>
      <c r="G580">
        <v>9</v>
      </c>
      <c r="H580">
        <v>110</v>
      </c>
      <c r="I580">
        <v>0</v>
      </c>
      <c r="J580">
        <v>1</v>
      </c>
      <c r="K580">
        <v>3</v>
      </c>
      <c r="L580">
        <v>7</v>
      </c>
      <c r="M580">
        <v>2</v>
      </c>
      <c r="N580">
        <v>0</v>
      </c>
      <c r="O580">
        <v>20</v>
      </c>
      <c r="P580" t="s">
        <v>97</v>
      </c>
      <c r="Q580">
        <v>2</v>
      </c>
      <c r="R580">
        <v>3</v>
      </c>
      <c r="S580">
        <v>24</v>
      </c>
      <c r="T580" t="s">
        <v>53</v>
      </c>
      <c r="V580">
        <v>10</v>
      </c>
      <c r="W580">
        <v>1</v>
      </c>
    </row>
    <row r="581" spans="1:23">
      <c r="A581" t="e">
        <f ca="1">E00251532508321</f>
        <v>#NAME?</v>
      </c>
      <c r="B581" t="s">
        <v>29</v>
      </c>
      <c r="C581" t="s">
        <v>1290</v>
      </c>
      <c r="D581" s="1">
        <v>22115</v>
      </c>
      <c r="E581" t="s">
        <v>25</v>
      </c>
      <c r="F581" t="s">
        <v>1291</v>
      </c>
      <c r="G581">
        <v>9</v>
      </c>
      <c r="H581">
        <v>0</v>
      </c>
      <c r="I581">
        <v>0</v>
      </c>
      <c r="J581">
        <v>0</v>
      </c>
      <c r="K581">
        <v>1</v>
      </c>
      <c r="L581">
        <v>9</v>
      </c>
      <c r="M581">
        <v>3</v>
      </c>
      <c r="N581">
        <v>1</v>
      </c>
      <c r="Q581">
        <v>3</v>
      </c>
      <c r="V581">
        <v>1</v>
      </c>
      <c r="W581">
        <v>0</v>
      </c>
    </row>
    <row r="582" spans="1:23">
      <c r="A582" t="e">
        <f ca="1">E00251532582121</f>
        <v>#NAME?</v>
      </c>
      <c r="B582" t="s">
        <v>29</v>
      </c>
      <c r="C582" t="s">
        <v>1292</v>
      </c>
      <c r="D582" s="1">
        <v>23966</v>
      </c>
      <c r="E582" t="s">
        <v>25</v>
      </c>
      <c r="F582" t="s">
        <v>1293</v>
      </c>
      <c r="G582">
        <v>16</v>
      </c>
      <c r="H582">
        <v>5</v>
      </c>
      <c r="I582">
        <v>0</v>
      </c>
      <c r="J582">
        <v>1</v>
      </c>
      <c r="K582">
        <v>2</v>
      </c>
      <c r="L582">
        <v>6</v>
      </c>
      <c r="M582">
        <v>2</v>
      </c>
      <c r="N582">
        <v>0</v>
      </c>
      <c r="Q582">
        <v>3</v>
      </c>
      <c r="V582">
        <v>1</v>
      </c>
      <c r="W582">
        <v>0</v>
      </c>
    </row>
    <row r="583" spans="1:23">
      <c r="A583" t="e">
        <f ca="1">E00251532587421</f>
        <v>#NAME?</v>
      </c>
      <c r="B583" t="s">
        <v>23</v>
      </c>
      <c r="C583" t="s">
        <v>1294</v>
      </c>
      <c r="D583" s="1">
        <v>23434</v>
      </c>
      <c r="E583" t="s">
        <v>25</v>
      </c>
      <c r="F583" t="s">
        <v>1295</v>
      </c>
      <c r="G583">
        <v>13</v>
      </c>
      <c r="H583">
        <v>5</v>
      </c>
      <c r="I583">
        <v>0</v>
      </c>
      <c r="J583">
        <v>1</v>
      </c>
      <c r="K583">
        <v>2</v>
      </c>
      <c r="L583">
        <v>7</v>
      </c>
      <c r="M583">
        <v>2</v>
      </c>
      <c r="N583">
        <v>0</v>
      </c>
      <c r="O583">
        <v>17</v>
      </c>
      <c r="P583" t="s">
        <v>97</v>
      </c>
      <c r="Q583">
        <v>2</v>
      </c>
      <c r="R583">
        <v>23</v>
      </c>
      <c r="S583">
        <v>11</v>
      </c>
      <c r="T583" t="s">
        <v>28</v>
      </c>
      <c r="V583">
        <v>9</v>
      </c>
      <c r="W583">
        <v>1</v>
      </c>
    </row>
    <row r="584" spans="1:23">
      <c r="A584" t="e">
        <f ca="1">E00251532590421</f>
        <v>#NAME?</v>
      </c>
      <c r="B584" t="s">
        <v>23</v>
      </c>
      <c r="C584" t="s">
        <v>1296</v>
      </c>
      <c r="D584" s="1">
        <v>24729</v>
      </c>
      <c r="E584" t="s">
        <v>25</v>
      </c>
      <c r="F584" t="s">
        <v>1297</v>
      </c>
      <c r="G584">
        <v>22</v>
      </c>
      <c r="H584">
        <v>0</v>
      </c>
      <c r="I584">
        <v>0</v>
      </c>
      <c r="J584">
        <v>0</v>
      </c>
      <c r="K584">
        <v>1</v>
      </c>
      <c r="L584">
        <v>5</v>
      </c>
      <c r="M584">
        <v>2</v>
      </c>
      <c r="N584">
        <v>0</v>
      </c>
      <c r="O584">
        <v>19</v>
      </c>
      <c r="P584" t="s">
        <v>197</v>
      </c>
      <c r="Q584">
        <v>2</v>
      </c>
      <c r="R584">
        <v>6</v>
      </c>
      <c r="S584">
        <v>23</v>
      </c>
      <c r="T584" t="s">
        <v>1298</v>
      </c>
      <c r="V584">
        <v>10</v>
      </c>
      <c r="W584">
        <v>1</v>
      </c>
    </row>
    <row r="585" spans="1:23">
      <c r="A585" t="e">
        <f ca="1">E00251532612121</f>
        <v>#NAME?</v>
      </c>
      <c r="B585" t="s">
        <v>29</v>
      </c>
      <c r="C585" t="s">
        <v>1299</v>
      </c>
      <c r="D585" s="1">
        <v>24465</v>
      </c>
      <c r="E585" t="s">
        <v>25</v>
      </c>
      <c r="F585" t="s">
        <v>1300</v>
      </c>
      <c r="G585">
        <v>18</v>
      </c>
      <c r="H585">
        <v>215</v>
      </c>
      <c r="I585">
        <v>0</v>
      </c>
      <c r="J585">
        <v>1</v>
      </c>
      <c r="K585">
        <v>4</v>
      </c>
      <c r="L585">
        <v>8</v>
      </c>
      <c r="M585">
        <v>2</v>
      </c>
      <c r="N585">
        <v>0</v>
      </c>
      <c r="O585">
        <v>35</v>
      </c>
      <c r="P585" t="s">
        <v>1301</v>
      </c>
      <c r="Q585">
        <v>1</v>
      </c>
      <c r="R585">
        <v>13</v>
      </c>
      <c r="T585" t="s">
        <v>1302</v>
      </c>
      <c r="U585">
        <v>4</v>
      </c>
      <c r="V585">
        <v>6</v>
      </c>
      <c r="W585">
        <v>1</v>
      </c>
    </row>
    <row r="586" spans="1:23">
      <c r="A586" t="e">
        <f ca="1">E00251532613921</f>
        <v>#NAME?</v>
      </c>
      <c r="B586" t="s">
        <v>29</v>
      </c>
      <c r="C586" t="s">
        <v>1303</v>
      </c>
      <c r="D586" s="1">
        <v>22980</v>
      </c>
      <c r="E586" t="s">
        <v>25</v>
      </c>
      <c r="F586" t="s">
        <v>1304</v>
      </c>
      <c r="G586">
        <v>32</v>
      </c>
      <c r="H586">
        <v>70</v>
      </c>
      <c r="I586">
        <v>0</v>
      </c>
      <c r="J586">
        <v>1</v>
      </c>
      <c r="K586">
        <v>3</v>
      </c>
      <c r="L586">
        <v>10</v>
      </c>
      <c r="M586">
        <v>3</v>
      </c>
      <c r="N586">
        <v>1</v>
      </c>
      <c r="Q586">
        <v>3</v>
      </c>
      <c r="V586">
        <v>1</v>
      </c>
      <c r="W586">
        <v>0</v>
      </c>
    </row>
    <row r="587" spans="1:23">
      <c r="A587" t="e">
        <f ca="1">E00251532618221</f>
        <v>#NAME?</v>
      </c>
      <c r="B587" t="s">
        <v>23</v>
      </c>
      <c r="C587" t="s">
        <v>1305</v>
      </c>
      <c r="D587" s="1">
        <v>19289</v>
      </c>
      <c r="E587" t="s">
        <v>25</v>
      </c>
      <c r="F587" t="s">
        <v>1306</v>
      </c>
      <c r="G587">
        <v>30</v>
      </c>
      <c r="H587">
        <v>35</v>
      </c>
      <c r="I587">
        <v>0</v>
      </c>
      <c r="J587">
        <v>1</v>
      </c>
      <c r="K587">
        <v>2</v>
      </c>
      <c r="L587">
        <v>10</v>
      </c>
      <c r="M587">
        <v>3</v>
      </c>
      <c r="N587">
        <v>1</v>
      </c>
      <c r="O587">
        <v>18</v>
      </c>
      <c r="P587" t="s">
        <v>97</v>
      </c>
      <c r="Q587">
        <v>2</v>
      </c>
      <c r="R587">
        <v>27</v>
      </c>
      <c r="S587">
        <v>18</v>
      </c>
      <c r="T587" t="s">
        <v>311</v>
      </c>
      <c r="V587">
        <v>9</v>
      </c>
      <c r="W587">
        <v>1</v>
      </c>
    </row>
    <row r="588" spans="1:23">
      <c r="A588" t="e">
        <f ca="1">E00251532629421</f>
        <v>#NAME?</v>
      </c>
      <c r="B588" t="s">
        <v>29</v>
      </c>
      <c r="C588" t="s">
        <v>1307</v>
      </c>
      <c r="D588" s="1">
        <v>20600</v>
      </c>
      <c r="E588" t="s">
        <v>25</v>
      </c>
      <c r="F588" t="s">
        <v>1308</v>
      </c>
      <c r="G588">
        <v>28</v>
      </c>
      <c r="H588">
        <v>30</v>
      </c>
      <c r="I588">
        <v>0</v>
      </c>
      <c r="J588">
        <v>1</v>
      </c>
      <c r="K588">
        <v>2</v>
      </c>
      <c r="L588">
        <v>8</v>
      </c>
      <c r="M588">
        <v>2</v>
      </c>
      <c r="N588">
        <v>0</v>
      </c>
      <c r="O588">
        <v>17</v>
      </c>
      <c r="P588" t="s">
        <v>494</v>
      </c>
      <c r="Q588">
        <v>2</v>
      </c>
      <c r="R588">
        <v>33</v>
      </c>
      <c r="S588">
        <v>9</v>
      </c>
      <c r="T588" t="s">
        <v>1309</v>
      </c>
      <c r="V588">
        <v>8</v>
      </c>
      <c r="W588">
        <v>1</v>
      </c>
    </row>
    <row r="589" spans="1:23">
      <c r="A589" t="e">
        <f ca="1">E00251532630321</f>
        <v>#NAME?</v>
      </c>
      <c r="B589" t="s">
        <v>23</v>
      </c>
      <c r="C589" t="s">
        <v>1310</v>
      </c>
      <c r="D589" s="1">
        <v>19173</v>
      </c>
      <c r="E589" t="s">
        <v>25</v>
      </c>
      <c r="F589" t="s">
        <v>1311</v>
      </c>
      <c r="G589">
        <v>18</v>
      </c>
      <c r="H589">
        <v>70</v>
      </c>
      <c r="I589">
        <v>0</v>
      </c>
      <c r="J589">
        <v>1</v>
      </c>
      <c r="K589">
        <v>3</v>
      </c>
      <c r="L589">
        <v>7</v>
      </c>
      <c r="M589">
        <v>2</v>
      </c>
      <c r="N589">
        <v>0</v>
      </c>
      <c r="Q589">
        <v>3</v>
      </c>
      <c r="V589">
        <v>1</v>
      </c>
      <c r="W589">
        <v>0</v>
      </c>
    </row>
    <row r="590" spans="1:23">
      <c r="A590" t="e">
        <f ca="1">E00251532633521</f>
        <v>#NAME?</v>
      </c>
      <c r="B590" t="s">
        <v>29</v>
      </c>
      <c r="C590" t="s">
        <v>1312</v>
      </c>
      <c r="D590" s="1">
        <v>20543</v>
      </c>
      <c r="E590" t="s">
        <v>25</v>
      </c>
      <c r="F590" t="s">
        <v>1313</v>
      </c>
      <c r="G590">
        <v>14</v>
      </c>
      <c r="H590">
        <v>100</v>
      </c>
      <c r="I590">
        <v>0</v>
      </c>
      <c r="J590">
        <v>1</v>
      </c>
      <c r="K590">
        <v>3</v>
      </c>
      <c r="L590">
        <v>9</v>
      </c>
      <c r="M590">
        <v>3</v>
      </c>
      <c r="N590">
        <v>1</v>
      </c>
      <c r="O590">
        <v>14</v>
      </c>
      <c r="P590" t="s">
        <v>1314</v>
      </c>
      <c r="Q590">
        <v>2</v>
      </c>
      <c r="R590">
        <v>22</v>
      </c>
      <c r="S590">
        <v>23</v>
      </c>
      <c r="T590" t="s">
        <v>1315</v>
      </c>
      <c r="V590">
        <v>10</v>
      </c>
      <c r="W590">
        <v>1</v>
      </c>
    </row>
    <row r="591" spans="1:23">
      <c r="A591" t="e">
        <f ca="1">E00251532800321</f>
        <v>#NAME?</v>
      </c>
      <c r="B591" t="s">
        <v>29</v>
      </c>
      <c r="C591" t="s">
        <v>1316</v>
      </c>
      <c r="D591" s="1">
        <v>23875</v>
      </c>
      <c r="E591" t="s">
        <v>25</v>
      </c>
      <c r="F591" t="s">
        <v>1317</v>
      </c>
      <c r="G591">
        <v>27</v>
      </c>
      <c r="H591">
        <v>660</v>
      </c>
      <c r="I591">
        <v>1</v>
      </c>
      <c r="J591">
        <v>3</v>
      </c>
      <c r="K591">
        <v>5</v>
      </c>
      <c r="L591">
        <v>6</v>
      </c>
      <c r="M591">
        <v>2</v>
      </c>
      <c r="N591">
        <v>0</v>
      </c>
      <c r="O591">
        <v>22</v>
      </c>
      <c r="P591" t="s">
        <v>836</v>
      </c>
      <c r="Q591">
        <v>2</v>
      </c>
      <c r="R591">
        <v>13</v>
      </c>
      <c r="S591">
        <v>15</v>
      </c>
      <c r="T591" t="s">
        <v>1318</v>
      </c>
      <c r="V591">
        <v>9</v>
      </c>
      <c r="W591">
        <v>1</v>
      </c>
    </row>
    <row r="592" spans="1:23">
      <c r="A592" t="e">
        <f ca="1">E00251532812721</f>
        <v>#NAME?</v>
      </c>
      <c r="B592" t="s">
        <v>29</v>
      </c>
      <c r="C592" t="s">
        <v>1319</v>
      </c>
      <c r="D592" s="1">
        <v>20134</v>
      </c>
      <c r="E592" t="s">
        <v>25</v>
      </c>
      <c r="F592" t="s">
        <v>1320</v>
      </c>
      <c r="G592">
        <v>28</v>
      </c>
      <c r="H592">
        <v>75</v>
      </c>
      <c r="I592">
        <v>0</v>
      </c>
      <c r="J592">
        <v>1</v>
      </c>
      <c r="K592">
        <v>3</v>
      </c>
      <c r="L592">
        <v>5</v>
      </c>
      <c r="M592">
        <v>2</v>
      </c>
      <c r="N592">
        <v>0</v>
      </c>
      <c r="O592">
        <v>17</v>
      </c>
      <c r="P592" t="s">
        <v>630</v>
      </c>
      <c r="Q592">
        <v>1</v>
      </c>
      <c r="R592">
        <v>43</v>
      </c>
      <c r="T592" t="s">
        <v>1321</v>
      </c>
      <c r="U592">
        <v>2</v>
      </c>
      <c r="V592">
        <v>4</v>
      </c>
      <c r="W592">
        <v>1</v>
      </c>
    </row>
    <row r="593" spans="1:23">
      <c r="A593" t="e">
        <f ca="1">E00251532878921</f>
        <v>#NAME?</v>
      </c>
      <c r="B593" t="s">
        <v>29</v>
      </c>
      <c r="C593" t="s">
        <v>1322</v>
      </c>
      <c r="D593" s="1">
        <v>18676</v>
      </c>
      <c r="E593" t="s">
        <v>25</v>
      </c>
      <c r="F593" t="s">
        <v>1323</v>
      </c>
      <c r="G593">
        <v>7</v>
      </c>
      <c r="H593">
        <v>40</v>
      </c>
      <c r="I593">
        <v>0</v>
      </c>
      <c r="J593">
        <v>1</v>
      </c>
      <c r="K593">
        <v>3</v>
      </c>
      <c r="L593">
        <v>8</v>
      </c>
      <c r="M593">
        <v>2</v>
      </c>
      <c r="N593">
        <v>0</v>
      </c>
      <c r="Q593">
        <v>3</v>
      </c>
      <c r="V593">
        <v>1</v>
      </c>
      <c r="W593">
        <v>0</v>
      </c>
    </row>
    <row r="594" spans="1:23">
      <c r="A594" t="e">
        <f ca="1">E00251532925021</f>
        <v>#NAME?</v>
      </c>
      <c r="B594" t="s">
        <v>23</v>
      </c>
      <c r="C594" t="s">
        <v>1324</v>
      </c>
      <c r="D594" s="1">
        <v>23016</v>
      </c>
      <c r="E594" t="s">
        <v>25</v>
      </c>
      <c r="F594" t="s">
        <v>1325</v>
      </c>
      <c r="G594">
        <v>18</v>
      </c>
      <c r="H594">
        <v>35</v>
      </c>
      <c r="I594">
        <v>0</v>
      </c>
      <c r="J594">
        <v>1</v>
      </c>
      <c r="K594">
        <v>2</v>
      </c>
      <c r="L594">
        <v>6</v>
      </c>
      <c r="M594">
        <v>2</v>
      </c>
      <c r="N594">
        <v>0</v>
      </c>
      <c r="O594">
        <v>18</v>
      </c>
      <c r="P594" t="s">
        <v>27</v>
      </c>
      <c r="Q594">
        <v>1</v>
      </c>
      <c r="R594">
        <v>34</v>
      </c>
      <c r="T594" t="s">
        <v>391</v>
      </c>
      <c r="U594">
        <v>2</v>
      </c>
      <c r="V594">
        <v>4</v>
      </c>
      <c r="W594">
        <v>1</v>
      </c>
    </row>
    <row r="595" spans="1:23">
      <c r="A595" t="e">
        <f ca="1">E00251532955921</f>
        <v>#NAME?</v>
      </c>
      <c r="B595" t="s">
        <v>29</v>
      </c>
      <c r="C595" t="s">
        <v>1326</v>
      </c>
      <c r="D595" s="1">
        <v>22785</v>
      </c>
      <c r="E595" t="s">
        <v>25</v>
      </c>
      <c r="F595" t="s">
        <v>1327</v>
      </c>
      <c r="G595">
        <v>11</v>
      </c>
      <c r="H595">
        <v>80</v>
      </c>
      <c r="I595">
        <v>0</v>
      </c>
      <c r="J595">
        <v>1</v>
      </c>
      <c r="K595">
        <v>3</v>
      </c>
      <c r="L595">
        <v>6</v>
      </c>
      <c r="M595">
        <v>2</v>
      </c>
      <c r="N595">
        <v>0</v>
      </c>
      <c r="O595">
        <v>16</v>
      </c>
      <c r="P595">
        <v>1</v>
      </c>
      <c r="Q595">
        <v>2</v>
      </c>
      <c r="R595">
        <v>32</v>
      </c>
      <c r="S595">
        <v>5</v>
      </c>
      <c r="T595">
        <v>32</v>
      </c>
      <c r="V595">
        <v>8</v>
      </c>
      <c r="W595">
        <v>1</v>
      </c>
    </row>
    <row r="596" spans="1:23">
      <c r="A596" t="e">
        <f ca="1">E00251532959121</f>
        <v>#NAME?</v>
      </c>
      <c r="B596" t="s">
        <v>23</v>
      </c>
      <c r="C596" t="s">
        <v>1328</v>
      </c>
      <c r="D596" s="1">
        <v>19832</v>
      </c>
      <c r="E596" t="s">
        <v>25</v>
      </c>
      <c r="F596" t="s">
        <v>1329</v>
      </c>
      <c r="G596">
        <v>0</v>
      </c>
      <c r="H596">
        <v>0</v>
      </c>
      <c r="I596">
        <v>0</v>
      </c>
      <c r="J596">
        <v>0</v>
      </c>
      <c r="K596">
        <v>1</v>
      </c>
      <c r="L596">
        <v>11</v>
      </c>
      <c r="M596">
        <v>3</v>
      </c>
      <c r="N596">
        <v>1</v>
      </c>
      <c r="O596">
        <v>16</v>
      </c>
      <c r="Q596">
        <v>1</v>
      </c>
      <c r="R596">
        <v>45</v>
      </c>
      <c r="V596">
        <v>3</v>
      </c>
      <c r="W596">
        <v>1</v>
      </c>
    </row>
    <row r="597" spans="1:23">
      <c r="A597" t="e">
        <f ca="1">E00251532974221</f>
        <v>#NAME?</v>
      </c>
      <c r="B597" t="s">
        <v>23</v>
      </c>
      <c r="C597" t="s">
        <v>1330</v>
      </c>
      <c r="D597" s="1">
        <v>24387</v>
      </c>
      <c r="E597" t="s">
        <v>25</v>
      </c>
      <c r="F597" t="s">
        <v>1331</v>
      </c>
      <c r="G597">
        <v>12</v>
      </c>
      <c r="H597">
        <v>55</v>
      </c>
      <c r="I597">
        <v>0</v>
      </c>
      <c r="J597">
        <v>1</v>
      </c>
      <c r="K597">
        <v>3</v>
      </c>
      <c r="L597">
        <v>9</v>
      </c>
      <c r="M597">
        <v>3</v>
      </c>
      <c r="N597">
        <v>1</v>
      </c>
      <c r="O597">
        <v>25</v>
      </c>
      <c r="P597" t="s">
        <v>49</v>
      </c>
      <c r="Q597">
        <v>2</v>
      </c>
      <c r="R597">
        <v>20</v>
      </c>
      <c r="S597">
        <v>3</v>
      </c>
      <c r="T597">
        <v>3</v>
      </c>
      <c r="V597">
        <v>8</v>
      </c>
      <c r="W597">
        <v>1</v>
      </c>
    </row>
    <row r="598" spans="1:23">
      <c r="A598" t="e">
        <f ca="1">E00251532975321</f>
        <v>#NAME?</v>
      </c>
      <c r="B598" t="s">
        <v>29</v>
      </c>
      <c r="C598" t="s">
        <v>1332</v>
      </c>
      <c r="D598" s="1">
        <v>24230</v>
      </c>
      <c r="E598" t="s">
        <v>25</v>
      </c>
      <c r="F598">
        <v>160</v>
      </c>
      <c r="G598">
        <v>35</v>
      </c>
      <c r="H598">
        <v>175</v>
      </c>
      <c r="I598">
        <v>0</v>
      </c>
      <c r="J598">
        <v>1</v>
      </c>
      <c r="K598">
        <v>3</v>
      </c>
      <c r="L598">
        <v>4</v>
      </c>
      <c r="M598">
        <v>1</v>
      </c>
      <c r="N598">
        <v>0</v>
      </c>
      <c r="O598">
        <v>18</v>
      </c>
      <c r="Q598">
        <v>2</v>
      </c>
      <c r="R598">
        <v>22</v>
      </c>
      <c r="S598">
        <v>9</v>
      </c>
      <c r="V598">
        <v>8</v>
      </c>
      <c r="W598">
        <v>1</v>
      </c>
    </row>
    <row r="599" spans="1:23">
      <c r="A599" t="e">
        <f ca="1">E00251532975721</f>
        <v>#NAME?</v>
      </c>
      <c r="B599" t="s">
        <v>23</v>
      </c>
      <c r="C599" t="s">
        <v>1333</v>
      </c>
      <c r="D599" s="1">
        <v>23331</v>
      </c>
      <c r="E599" t="s">
        <v>25</v>
      </c>
      <c r="F599" t="s">
        <v>1334</v>
      </c>
      <c r="G599">
        <v>5</v>
      </c>
      <c r="H599">
        <v>0</v>
      </c>
      <c r="I599">
        <v>0</v>
      </c>
      <c r="J599">
        <v>0</v>
      </c>
      <c r="K599">
        <v>0</v>
      </c>
      <c r="L599">
        <v>8</v>
      </c>
      <c r="M599">
        <v>2</v>
      </c>
      <c r="N599">
        <v>0</v>
      </c>
      <c r="O599">
        <v>15</v>
      </c>
      <c r="P599" t="s">
        <v>97</v>
      </c>
      <c r="Q599">
        <v>1</v>
      </c>
      <c r="R599">
        <v>36</v>
      </c>
      <c r="T599">
        <v>18</v>
      </c>
      <c r="U599">
        <v>0</v>
      </c>
      <c r="V599">
        <v>4</v>
      </c>
      <c r="W599">
        <v>1</v>
      </c>
    </row>
    <row r="600" spans="1:23">
      <c r="A600" t="e">
        <f ca="1">E00251532978421</f>
        <v>#NAME?</v>
      </c>
      <c r="B600" t="s">
        <v>29</v>
      </c>
      <c r="C600" t="s">
        <v>1335</v>
      </c>
      <c r="D600" s="1">
        <v>23004</v>
      </c>
      <c r="E600" t="s">
        <v>25</v>
      </c>
      <c r="F600" t="s">
        <v>1336</v>
      </c>
      <c r="G600">
        <v>21</v>
      </c>
      <c r="H600">
        <v>105</v>
      </c>
      <c r="I600">
        <v>0</v>
      </c>
      <c r="J600">
        <v>1</v>
      </c>
      <c r="K600">
        <v>3</v>
      </c>
      <c r="L600">
        <v>6</v>
      </c>
      <c r="M600">
        <v>2</v>
      </c>
      <c r="N600">
        <v>0</v>
      </c>
      <c r="O600">
        <v>18</v>
      </c>
      <c r="P600" t="s">
        <v>142</v>
      </c>
      <c r="Q600">
        <v>1</v>
      </c>
      <c r="R600">
        <v>34</v>
      </c>
      <c r="T600" t="s">
        <v>72</v>
      </c>
      <c r="U600">
        <v>0</v>
      </c>
      <c r="V600">
        <v>4</v>
      </c>
      <c r="W600">
        <v>1</v>
      </c>
    </row>
    <row r="601" spans="1:23">
      <c r="A601" t="e">
        <f ca="1">E00251533061921</f>
        <v>#NAME?</v>
      </c>
      <c r="B601" t="s">
        <v>29</v>
      </c>
      <c r="C601" t="s">
        <v>1337</v>
      </c>
      <c r="D601" s="1">
        <v>24606</v>
      </c>
      <c r="E601" t="s">
        <v>25</v>
      </c>
      <c r="F601" t="s">
        <v>1338</v>
      </c>
      <c r="G601">
        <v>18</v>
      </c>
      <c r="H601">
        <v>90</v>
      </c>
      <c r="I601">
        <v>0</v>
      </c>
      <c r="J601">
        <v>1</v>
      </c>
      <c r="K601">
        <v>3</v>
      </c>
      <c r="L601">
        <v>10</v>
      </c>
      <c r="M601">
        <v>3</v>
      </c>
      <c r="N601">
        <v>1</v>
      </c>
      <c r="Q601">
        <v>3</v>
      </c>
      <c r="V601">
        <v>1</v>
      </c>
      <c r="W601">
        <v>0</v>
      </c>
    </row>
    <row r="602" spans="1:23">
      <c r="A602" t="e">
        <f ca="1">E00251533153821</f>
        <v>#NAME?</v>
      </c>
      <c r="B602" t="s">
        <v>23</v>
      </c>
      <c r="C602" t="s">
        <v>1339</v>
      </c>
      <c r="D602" s="1">
        <v>20285</v>
      </c>
      <c r="E602" t="s">
        <v>25</v>
      </c>
      <c r="F602" t="s">
        <v>1073</v>
      </c>
      <c r="G602">
        <v>23</v>
      </c>
      <c r="H602">
        <v>20</v>
      </c>
      <c r="I602">
        <v>0</v>
      </c>
      <c r="J602">
        <v>1</v>
      </c>
      <c r="K602">
        <v>2</v>
      </c>
      <c r="L602">
        <v>8</v>
      </c>
      <c r="M602">
        <v>2</v>
      </c>
      <c r="N602">
        <v>0</v>
      </c>
      <c r="O602">
        <v>15</v>
      </c>
      <c r="P602" t="s">
        <v>27</v>
      </c>
      <c r="Q602">
        <v>2</v>
      </c>
      <c r="V602">
        <v>7</v>
      </c>
      <c r="W602">
        <v>1</v>
      </c>
    </row>
    <row r="603" spans="1:23">
      <c r="A603" t="e">
        <f ca="1">E00251533165621</f>
        <v>#NAME?</v>
      </c>
      <c r="B603" t="s">
        <v>23</v>
      </c>
      <c r="C603" t="s">
        <v>1340</v>
      </c>
      <c r="D603" s="1">
        <v>22179</v>
      </c>
      <c r="E603" t="s">
        <v>25</v>
      </c>
      <c r="F603" t="s">
        <v>1341</v>
      </c>
      <c r="G603">
        <v>32</v>
      </c>
      <c r="H603">
        <v>225</v>
      </c>
      <c r="I603">
        <v>1</v>
      </c>
      <c r="J603">
        <v>2</v>
      </c>
      <c r="K603">
        <v>4</v>
      </c>
      <c r="L603">
        <v>6</v>
      </c>
      <c r="M603">
        <v>2</v>
      </c>
      <c r="N603">
        <v>0</v>
      </c>
      <c r="O603">
        <v>23</v>
      </c>
      <c r="P603">
        <v>1</v>
      </c>
      <c r="Q603">
        <v>1</v>
      </c>
      <c r="R603">
        <v>32</v>
      </c>
      <c r="T603">
        <v>32</v>
      </c>
      <c r="U603">
        <v>2</v>
      </c>
      <c r="V603">
        <v>5</v>
      </c>
      <c r="W603">
        <v>1</v>
      </c>
    </row>
    <row r="604" spans="1:23">
      <c r="A604" t="e">
        <f ca="1">E00251533600621</f>
        <v>#NAME?</v>
      </c>
      <c r="B604" t="s">
        <v>23</v>
      </c>
      <c r="C604" t="s">
        <v>1342</v>
      </c>
      <c r="D604" s="1">
        <v>21247</v>
      </c>
      <c r="E604" t="s">
        <v>25</v>
      </c>
      <c r="F604" t="s">
        <v>1343</v>
      </c>
      <c r="G604">
        <v>29</v>
      </c>
      <c r="H604">
        <v>0</v>
      </c>
      <c r="I604">
        <v>0</v>
      </c>
      <c r="J604">
        <v>0</v>
      </c>
      <c r="K604">
        <v>1</v>
      </c>
      <c r="L604">
        <v>7</v>
      </c>
      <c r="M604">
        <v>2</v>
      </c>
      <c r="N604">
        <v>0</v>
      </c>
      <c r="O604">
        <v>16</v>
      </c>
      <c r="P604">
        <v>1</v>
      </c>
      <c r="Q604">
        <v>2</v>
      </c>
      <c r="R604">
        <v>28</v>
      </c>
      <c r="S604">
        <v>13</v>
      </c>
      <c r="T604">
        <v>28</v>
      </c>
      <c r="V604">
        <v>9</v>
      </c>
      <c r="W604">
        <v>1</v>
      </c>
    </row>
    <row r="605" spans="1:23">
      <c r="A605" t="e">
        <f ca="1">E00251533607221</f>
        <v>#NAME?</v>
      </c>
      <c r="B605" t="s">
        <v>29</v>
      </c>
      <c r="C605" t="s">
        <v>1344</v>
      </c>
      <c r="D605" s="1">
        <v>25298</v>
      </c>
      <c r="E605" t="s">
        <v>25</v>
      </c>
      <c r="F605" t="s">
        <v>1345</v>
      </c>
      <c r="G605">
        <v>9</v>
      </c>
      <c r="H605">
        <v>5</v>
      </c>
      <c r="I605">
        <v>0</v>
      </c>
      <c r="J605">
        <v>1</v>
      </c>
      <c r="K605">
        <v>2</v>
      </c>
      <c r="L605">
        <v>12</v>
      </c>
      <c r="M605">
        <v>3</v>
      </c>
      <c r="N605">
        <v>1</v>
      </c>
      <c r="O605">
        <v>30</v>
      </c>
      <c r="P605" t="s">
        <v>273</v>
      </c>
      <c r="Q605">
        <v>2</v>
      </c>
      <c r="R605">
        <v>4</v>
      </c>
      <c r="S605">
        <v>12</v>
      </c>
      <c r="T605" t="s">
        <v>372</v>
      </c>
      <c r="V605">
        <v>9</v>
      </c>
      <c r="W605">
        <v>1</v>
      </c>
    </row>
    <row r="606" spans="1:23">
      <c r="A606" t="e">
        <f ca="1">E00251533608121</f>
        <v>#NAME?</v>
      </c>
      <c r="B606" t="s">
        <v>29</v>
      </c>
      <c r="C606" t="s">
        <v>1346</v>
      </c>
      <c r="D606" s="1">
        <v>22875</v>
      </c>
      <c r="E606" t="s">
        <v>25</v>
      </c>
      <c r="F606" t="s">
        <v>1347</v>
      </c>
      <c r="G606">
        <v>14</v>
      </c>
      <c r="H606">
        <v>65</v>
      </c>
      <c r="I606">
        <v>0</v>
      </c>
      <c r="J606">
        <v>1</v>
      </c>
      <c r="K606">
        <v>3</v>
      </c>
      <c r="L606">
        <v>7</v>
      </c>
      <c r="M606">
        <v>2</v>
      </c>
      <c r="N606">
        <v>0</v>
      </c>
      <c r="Q606">
        <v>3</v>
      </c>
      <c r="V606">
        <v>1</v>
      </c>
      <c r="W606">
        <v>0</v>
      </c>
    </row>
    <row r="607" spans="1:23">
      <c r="A607" t="e">
        <f ca="1">E00251533616021</f>
        <v>#NAME?</v>
      </c>
      <c r="B607" t="s">
        <v>29</v>
      </c>
      <c r="C607" t="s">
        <v>1348</v>
      </c>
      <c r="D607" s="1">
        <v>25826</v>
      </c>
      <c r="E607" t="s">
        <v>25</v>
      </c>
      <c r="F607" t="s">
        <v>1349</v>
      </c>
      <c r="G607">
        <v>9</v>
      </c>
      <c r="H607">
        <v>90</v>
      </c>
      <c r="I607">
        <v>0</v>
      </c>
      <c r="J607">
        <v>1</v>
      </c>
      <c r="K607">
        <v>3</v>
      </c>
      <c r="L607">
        <v>11</v>
      </c>
      <c r="M607">
        <v>3</v>
      </c>
      <c r="N607">
        <v>1</v>
      </c>
      <c r="Q607">
        <v>3</v>
      </c>
      <c r="V607">
        <v>1</v>
      </c>
      <c r="W607">
        <v>0</v>
      </c>
    </row>
    <row r="608" spans="1:23">
      <c r="A608" t="e">
        <f ca="1">E00251533621021</f>
        <v>#NAME?</v>
      </c>
      <c r="B608" t="s">
        <v>29</v>
      </c>
      <c r="C608" t="s">
        <v>1350</v>
      </c>
      <c r="D608" s="1">
        <v>23477</v>
      </c>
      <c r="E608" t="s">
        <v>25</v>
      </c>
      <c r="F608" t="s">
        <v>1351</v>
      </c>
      <c r="G608">
        <v>11</v>
      </c>
      <c r="H608">
        <v>95</v>
      </c>
      <c r="I608">
        <v>0</v>
      </c>
      <c r="J608">
        <v>1</v>
      </c>
      <c r="K608">
        <v>3</v>
      </c>
      <c r="L608">
        <v>6</v>
      </c>
      <c r="M608">
        <v>2</v>
      </c>
      <c r="N608">
        <v>0</v>
      </c>
      <c r="Q608">
        <v>3</v>
      </c>
      <c r="V608">
        <v>1</v>
      </c>
      <c r="W608">
        <v>0</v>
      </c>
    </row>
    <row r="609" spans="1:23">
      <c r="A609" t="e">
        <f ca="1">E00251533631121</f>
        <v>#NAME?</v>
      </c>
      <c r="B609" t="s">
        <v>29</v>
      </c>
      <c r="C609" t="s">
        <v>1352</v>
      </c>
      <c r="D609" s="1">
        <v>25061</v>
      </c>
      <c r="E609" t="s">
        <v>25</v>
      </c>
      <c r="F609" t="s">
        <v>1353</v>
      </c>
      <c r="G609">
        <v>21</v>
      </c>
      <c r="H609">
        <v>35</v>
      </c>
      <c r="I609">
        <v>0</v>
      </c>
      <c r="J609">
        <v>1</v>
      </c>
      <c r="K609">
        <v>2</v>
      </c>
      <c r="L609">
        <v>9</v>
      </c>
      <c r="M609">
        <v>3</v>
      </c>
      <c r="N609">
        <v>1</v>
      </c>
      <c r="Q609">
        <v>3</v>
      </c>
      <c r="V609">
        <v>1</v>
      </c>
      <c r="W609">
        <v>0</v>
      </c>
    </row>
    <row r="610" spans="1:23">
      <c r="A610" t="e">
        <f ca="1">E00251533639421</f>
        <v>#NAME?</v>
      </c>
      <c r="B610" t="s">
        <v>29</v>
      </c>
      <c r="C610" t="s">
        <v>1354</v>
      </c>
      <c r="D610" s="1">
        <v>23995</v>
      </c>
      <c r="E610" t="s">
        <v>25</v>
      </c>
      <c r="F610" t="s">
        <v>1355</v>
      </c>
      <c r="G610">
        <v>7</v>
      </c>
      <c r="H610">
        <v>20</v>
      </c>
      <c r="I610">
        <v>0</v>
      </c>
      <c r="J610">
        <v>1</v>
      </c>
      <c r="K610">
        <v>2</v>
      </c>
      <c r="L610">
        <v>10</v>
      </c>
      <c r="M610">
        <v>3</v>
      </c>
      <c r="N610">
        <v>1</v>
      </c>
      <c r="O610">
        <v>17</v>
      </c>
      <c r="P610">
        <v>1</v>
      </c>
      <c r="Q610">
        <v>2</v>
      </c>
      <c r="R610">
        <v>23</v>
      </c>
      <c r="S610">
        <v>10</v>
      </c>
      <c r="T610">
        <v>23</v>
      </c>
      <c r="V610">
        <v>8</v>
      </c>
      <c r="W610">
        <v>1</v>
      </c>
    </row>
    <row r="611" spans="1:23">
      <c r="A611" t="e">
        <f ca="1">E00251537087821</f>
        <v>#NAME?</v>
      </c>
      <c r="B611" t="s">
        <v>29</v>
      </c>
      <c r="C611" t="s">
        <v>1356</v>
      </c>
      <c r="D611" s="1">
        <v>24574</v>
      </c>
      <c r="E611" t="s">
        <v>25</v>
      </c>
      <c r="F611" t="s">
        <v>1357</v>
      </c>
      <c r="G611">
        <v>18</v>
      </c>
      <c r="H611">
        <v>120</v>
      </c>
      <c r="I611">
        <v>0</v>
      </c>
      <c r="J611">
        <v>1</v>
      </c>
      <c r="K611">
        <v>3</v>
      </c>
      <c r="L611">
        <v>6</v>
      </c>
      <c r="M611">
        <v>2</v>
      </c>
      <c r="N611">
        <v>0</v>
      </c>
      <c r="O611">
        <v>16</v>
      </c>
      <c r="P611">
        <v>1</v>
      </c>
      <c r="Q611">
        <v>2</v>
      </c>
      <c r="R611">
        <v>12</v>
      </c>
      <c r="S611">
        <v>20</v>
      </c>
      <c r="T611">
        <v>12</v>
      </c>
      <c r="V611">
        <v>9</v>
      </c>
      <c r="W611">
        <v>1</v>
      </c>
    </row>
    <row r="612" spans="1:23">
      <c r="A612" t="e">
        <f ca="1">E00251537601921</f>
        <v>#NAME?</v>
      </c>
      <c r="B612" t="s">
        <v>29</v>
      </c>
      <c r="C612" t="s">
        <v>1358</v>
      </c>
      <c r="D612" s="1">
        <v>23821</v>
      </c>
      <c r="E612" t="s">
        <v>25</v>
      </c>
      <c r="F612" t="s">
        <v>1359</v>
      </c>
      <c r="G612">
        <v>42</v>
      </c>
      <c r="H612">
        <v>5</v>
      </c>
      <c r="I612">
        <v>0</v>
      </c>
      <c r="J612">
        <v>1</v>
      </c>
      <c r="K612">
        <v>2</v>
      </c>
      <c r="L612">
        <v>6</v>
      </c>
      <c r="M612">
        <v>2</v>
      </c>
      <c r="N612">
        <v>0</v>
      </c>
      <c r="Q612">
        <v>3</v>
      </c>
      <c r="V612">
        <v>1</v>
      </c>
      <c r="W612">
        <v>0</v>
      </c>
    </row>
    <row r="613" spans="1:23">
      <c r="A613" t="e">
        <f ca="1">E00251537604521</f>
        <v>#NAME?</v>
      </c>
      <c r="B613" t="s">
        <v>23</v>
      </c>
      <c r="C613" t="s">
        <v>1360</v>
      </c>
      <c r="D613" s="1">
        <v>23380</v>
      </c>
      <c r="E613" t="s">
        <v>25</v>
      </c>
      <c r="F613" t="s">
        <v>1361</v>
      </c>
      <c r="G613">
        <v>11</v>
      </c>
      <c r="H613">
        <v>15</v>
      </c>
      <c r="I613">
        <v>0</v>
      </c>
      <c r="J613">
        <v>1</v>
      </c>
      <c r="K613">
        <v>2</v>
      </c>
      <c r="L613">
        <v>9</v>
      </c>
      <c r="M613">
        <v>3</v>
      </c>
      <c r="N613">
        <v>1</v>
      </c>
      <c r="Q613">
        <v>3</v>
      </c>
      <c r="V613">
        <v>1</v>
      </c>
      <c r="W613">
        <v>0</v>
      </c>
    </row>
    <row r="614" spans="1:23">
      <c r="A614" t="e">
        <f ca="1">E00251537604621</f>
        <v>#NAME?</v>
      </c>
      <c r="B614" t="s">
        <v>23</v>
      </c>
      <c r="C614" t="s">
        <v>1362</v>
      </c>
      <c r="D614" s="1">
        <v>25227</v>
      </c>
      <c r="E614" t="s">
        <v>25</v>
      </c>
      <c r="F614" t="s">
        <v>1363</v>
      </c>
      <c r="G614">
        <v>20</v>
      </c>
      <c r="H614">
        <v>10</v>
      </c>
      <c r="I614">
        <v>0</v>
      </c>
      <c r="J614">
        <v>1</v>
      </c>
      <c r="K614">
        <v>2</v>
      </c>
      <c r="L614">
        <v>8</v>
      </c>
      <c r="M614">
        <v>2</v>
      </c>
      <c r="N614">
        <v>0</v>
      </c>
      <c r="O614">
        <v>17</v>
      </c>
      <c r="P614" t="s">
        <v>368</v>
      </c>
      <c r="Q614">
        <v>1</v>
      </c>
      <c r="R614">
        <v>29</v>
      </c>
      <c r="T614" t="s">
        <v>1364</v>
      </c>
      <c r="U614">
        <v>1</v>
      </c>
      <c r="V614">
        <v>4</v>
      </c>
      <c r="W614">
        <v>1</v>
      </c>
    </row>
    <row r="615" spans="1:23">
      <c r="A615" t="e">
        <f ca="1">E00251537605521</f>
        <v>#NAME?</v>
      </c>
      <c r="B615" t="s">
        <v>23</v>
      </c>
      <c r="C615" t="s">
        <v>1365</v>
      </c>
      <c r="D615" s="1">
        <v>18327</v>
      </c>
      <c r="E615" t="s">
        <v>25</v>
      </c>
      <c r="F615" t="s">
        <v>1366</v>
      </c>
      <c r="G615">
        <v>19</v>
      </c>
      <c r="H615">
        <v>0</v>
      </c>
      <c r="I615">
        <v>0</v>
      </c>
      <c r="J615">
        <v>0</v>
      </c>
      <c r="K615">
        <v>0</v>
      </c>
      <c r="L615">
        <v>9</v>
      </c>
      <c r="M615">
        <v>3</v>
      </c>
      <c r="N615">
        <v>1</v>
      </c>
      <c r="Q615">
        <v>3</v>
      </c>
      <c r="V615">
        <v>1</v>
      </c>
      <c r="W615">
        <v>0</v>
      </c>
    </row>
    <row r="616" spans="1:23">
      <c r="A616" t="e">
        <f ca="1">E00251537608221</f>
        <v>#NAME?</v>
      </c>
      <c r="B616" t="s">
        <v>29</v>
      </c>
      <c r="C616" t="s">
        <v>1367</v>
      </c>
      <c r="D616" s="1">
        <v>18767</v>
      </c>
      <c r="E616" t="s">
        <v>25</v>
      </c>
      <c r="F616" t="s">
        <v>1368</v>
      </c>
      <c r="G616">
        <v>33</v>
      </c>
      <c r="H616">
        <v>205</v>
      </c>
      <c r="I616">
        <v>0</v>
      </c>
      <c r="J616">
        <v>1</v>
      </c>
      <c r="K616">
        <v>3</v>
      </c>
      <c r="L616">
        <v>7</v>
      </c>
      <c r="M616">
        <v>2</v>
      </c>
      <c r="N616">
        <v>0</v>
      </c>
      <c r="O616">
        <v>16</v>
      </c>
      <c r="P616" t="s">
        <v>217</v>
      </c>
      <c r="Q616">
        <v>1</v>
      </c>
      <c r="R616">
        <v>48</v>
      </c>
      <c r="T616" t="s">
        <v>365</v>
      </c>
      <c r="U616">
        <v>4</v>
      </c>
      <c r="V616">
        <v>5</v>
      </c>
      <c r="W616">
        <v>1</v>
      </c>
    </row>
    <row r="617" spans="1:23">
      <c r="A617" t="e">
        <f ca="1">E00251537608621</f>
        <v>#NAME?</v>
      </c>
      <c r="B617" t="s">
        <v>29</v>
      </c>
      <c r="C617" t="s">
        <v>1369</v>
      </c>
      <c r="D617" s="1">
        <v>22466</v>
      </c>
      <c r="E617" t="s">
        <v>25</v>
      </c>
      <c r="F617" t="s">
        <v>1370</v>
      </c>
      <c r="G617">
        <v>25</v>
      </c>
      <c r="H617">
        <v>55</v>
      </c>
      <c r="I617">
        <v>0</v>
      </c>
      <c r="J617">
        <v>1</v>
      </c>
      <c r="K617">
        <v>3</v>
      </c>
      <c r="L617">
        <v>7</v>
      </c>
      <c r="M617">
        <v>2</v>
      </c>
      <c r="N617">
        <v>0</v>
      </c>
      <c r="Q617">
        <v>3</v>
      </c>
      <c r="V617">
        <v>1</v>
      </c>
      <c r="W617">
        <v>0</v>
      </c>
    </row>
    <row r="618" spans="1:23">
      <c r="A618" t="e">
        <f ca="1">E00251537608721</f>
        <v>#NAME?</v>
      </c>
      <c r="B618" t="s">
        <v>23</v>
      </c>
      <c r="C618" t="s">
        <v>1371</v>
      </c>
      <c r="D618" s="1">
        <v>26659</v>
      </c>
      <c r="E618" t="s">
        <v>25</v>
      </c>
      <c r="F618" t="s">
        <v>1372</v>
      </c>
      <c r="G618">
        <v>16</v>
      </c>
      <c r="H618">
        <v>65</v>
      </c>
      <c r="I618">
        <v>0</v>
      </c>
      <c r="J618">
        <v>1</v>
      </c>
      <c r="K618">
        <v>3</v>
      </c>
      <c r="L618">
        <v>8</v>
      </c>
      <c r="M618">
        <v>2</v>
      </c>
      <c r="N618">
        <v>0</v>
      </c>
      <c r="Q618">
        <v>2</v>
      </c>
      <c r="V618">
        <v>7</v>
      </c>
      <c r="W618">
        <v>1</v>
      </c>
    </row>
    <row r="619" spans="1:23">
      <c r="A619" t="e">
        <f ca="1">E00251537609421</f>
        <v>#NAME?</v>
      </c>
      <c r="B619" t="s">
        <v>29</v>
      </c>
      <c r="C619" t="s">
        <v>1373</v>
      </c>
      <c r="D619" s="1">
        <v>26862</v>
      </c>
      <c r="E619" t="s">
        <v>25</v>
      </c>
      <c r="F619" t="s">
        <v>1374</v>
      </c>
      <c r="G619">
        <v>27</v>
      </c>
      <c r="H619">
        <v>135</v>
      </c>
      <c r="I619">
        <v>0</v>
      </c>
      <c r="J619">
        <v>1</v>
      </c>
      <c r="K619">
        <v>3</v>
      </c>
      <c r="L619">
        <v>8</v>
      </c>
      <c r="M619">
        <v>2</v>
      </c>
      <c r="N619">
        <v>0</v>
      </c>
      <c r="O619">
        <v>19</v>
      </c>
      <c r="P619">
        <v>1</v>
      </c>
      <c r="Q619">
        <v>2</v>
      </c>
      <c r="R619">
        <v>7</v>
      </c>
      <c r="S619">
        <v>16</v>
      </c>
      <c r="T619">
        <v>7</v>
      </c>
      <c r="V619">
        <v>9</v>
      </c>
      <c r="W619">
        <v>1</v>
      </c>
    </row>
    <row r="620" spans="1:23">
      <c r="A620" t="e">
        <f ca="1">E00251537609721</f>
        <v>#NAME?</v>
      </c>
      <c r="B620" t="s">
        <v>29</v>
      </c>
      <c r="C620" t="s">
        <v>1375</v>
      </c>
      <c r="D620" s="1">
        <v>26156</v>
      </c>
      <c r="E620" t="s">
        <v>25</v>
      </c>
      <c r="F620" t="s">
        <v>1376</v>
      </c>
      <c r="G620">
        <v>23</v>
      </c>
      <c r="H620">
        <v>0</v>
      </c>
      <c r="I620">
        <v>0</v>
      </c>
      <c r="J620">
        <v>0</v>
      </c>
      <c r="K620">
        <v>1</v>
      </c>
      <c r="L620">
        <v>5</v>
      </c>
      <c r="M620">
        <v>2</v>
      </c>
      <c r="N620">
        <v>0</v>
      </c>
      <c r="O620">
        <v>20</v>
      </c>
      <c r="Q620">
        <v>1</v>
      </c>
      <c r="R620">
        <v>24</v>
      </c>
      <c r="V620">
        <v>3</v>
      </c>
      <c r="W620">
        <v>1</v>
      </c>
    </row>
    <row r="621" spans="1:23">
      <c r="A621" t="e">
        <f ca="1">E00251537610321</f>
        <v>#NAME?</v>
      </c>
      <c r="B621" t="s">
        <v>23</v>
      </c>
      <c r="C621" t="s">
        <v>1377</v>
      </c>
      <c r="D621" s="1">
        <v>20540</v>
      </c>
      <c r="E621" t="s">
        <v>25</v>
      </c>
      <c r="F621" t="s">
        <v>1378</v>
      </c>
      <c r="G621">
        <v>23</v>
      </c>
      <c r="H621">
        <v>15</v>
      </c>
      <c r="I621">
        <v>0</v>
      </c>
      <c r="J621">
        <v>1</v>
      </c>
      <c r="K621">
        <v>2</v>
      </c>
      <c r="L621">
        <v>9</v>
      </c>
      <c r="M621">
        <v>3</v>
      </c>
      <c r="N621">
        <v>1</v>
      </c>
      <c r="Q621">
        <v>3</v>
      </c>
      <c r="V621">
        <v>1</v>
      </c>
      <c r="W621">
        <v>0</v>
      </c>
    </row>
    <row r="622" spans="1:23">
      <c r="A622" t="e">
        <f ca="1">E00251537619421</f>
        <v>#NAME?</v>
      </c>
      <c r="B622" t="s">
        <v>29</v>
      </c>
      <c r="C622" t="s">
        <v>1379</v>
      </c>
      <c r="D622" s="1">
        <v>23373</v>
      </c>
      <c r="E622" t="s">
        <v>25</v>
      </c>
      <c r="F622" t="s">
        <v>1380</v>
      </c>
      <c r="G622">
        <v>4</v>
      </c>
      <c r="H622">
        <v>40</v>
      </c>
      <c r="I622">
        <v>0</v>
      </c>
      <c r="J622">
        <v>1</v>
      </c>
      <c r="K622">
        <v>3</v>
      </c>
      <c r="L622">
        <v>5</v>
      </c>
      <c r="M622">
        <v>2</v>
      </c>
      <c r="N622">
        <v>0</v>
      </c>
      <c r="O622">
        <v>16</v>
      </c>
      <c r="P622">
        <v>1</v>
      </c>
      <c r="Q622">
        <v>1</v>
      </c>
      <c r="R622">
        <v>35</v>
      </c>
      <c r="T622">
        <v>35</v>
      </c>
      <c r="U622">
        <v>4</v>
      </c>
      <c r="V622">
        <v>5</v>
      </c>
      <c r="W622">
        <v>1</v>
      </c>
    </row>
    <row r="623" spans="1:23">
      <c r="A623" t="e">
        <f ca="1">E00251537622321</f>
        <v>#NAME?</v>
      </c>
      <c r="B623" t="s">
        <v>29</v>
      </c>
      <c r="C623" t="s">
        <v>1381</v>
      </c>
      <c r="D623" s="1">
        <v>23065</v>
      </c>
      <c r="E623" t="s">
        <v>25</v>
      </c>
      <c r="F623" t="s">
        <v>1382</v>
      </c>
      <c r="G623">
        <v>56</v>
      </c>
      <c r="H623">
        <v>55</v>
      </c>
      <c r="I623">
        <v>0</v>
      </c>
      <c r="J623">
        <v>1</v>
      </c>
      <c r="K623">
        <v>3</v>
      </c>
      <c r="L623">
        <v>7</v>
      </c>
      <c r="M623">
        <v>2</v>
      </c>
      <c r="N623">
        <v>0</v>
      </c>
      <c r="O623">
        <v>18</v>
      </c>
      <c r="P623" t="s">
        <v>38</v>
      </c>
      <c r="Q623">
        <v>2</v>
      </c>
      <c r="R623">
        <v>34</v>
      </c>
      <c r="S623">
        <v>0</v>
      </c>
      <c r="T623" t="s">
        <v>401</v>
      </c>
      <c r="V623">
        <v>8</v>
      </c>
      <c r="W623">
        <v>1</v>
      </c>
    </row>
    <row r="624" spans="1:23">
      <c r="A624" t="e">
        <f ca="1">E00251537633921</f>
        <v>#NAME?</v>
      </c>
      <c r="B624" t="s">
        <v>29</v>
      </c>
      <c r="C624" t="s">
        <v>1383</v>
      </c>
      <c r="D624" s="1">
        <v>23184</v>
      </c>
      <c r="E624" t="s">
        <v>25</v>
      </c>
      <c r="F624" t="s">
        <v>1384</v>
      </c>
      <c r="G624">
        <v>27</v>
      </c>
      <c r="H624">
        <v>0</v>
      </c>
      <c r="I624">
        <v>0</v>
      </c>
      <c r="J624">
        <v>0</v>
      </c>
      <c r="K624">
        <v>1</v>
      </c>
      <c r="L624">
        <v>6</v>
      </c>
      <c r="M624">
        <v>2</v>
      </c>
      <c r="N624">
        <v>0</v>
      </c>
      <c r="Q624">
        <v>3</v>
      </c>
      <c r="V624">
        <v>1</v>
      </c>
      <c r="W624">
        <v>0</v>
      </c>
    </row>
    <row r="625" spans="1:23">
      <c r="A625" t="e">
        <f ca="1">E00251537637021</f>
        <v>#NAME?</v>
      </c>
      <c r="B625" t="s">
        <v>29</v>
      </c>
      <c r="C625" t="s">
        <v>1385</v>
      </c>
      <c r="D625" s="1">
        <v>23510</v>
      </c>
      <c r="E625" t="s">
        <v>25</v>
      </c>
      <c r="F625" t="s">
        <v>1386</v>
      </c>
      <c r="G625">
        <v>32</v>
      </c>
      <c r="H625">
        <v>45</v>
      </c>
      <c r="I625">
        <v>0</v>
      </c>
      <c r="J625">
        <v>1</v>
      </c>
      <c r="K625">
        <v>3</v>
      </c>
      <c r="L625">
        <v>4</v>
      </c>
      <c r="M625">
        <v>1</v>
      </c>
      <c r="N625">
        <v>0</v>
      </c>
      <c r="Q625">
        <v>3</v>
      </c>
      <c r="V625">
        <v>1</v>
      </c>
      <c r="W625">
        <v>0</v>
      </c>
    </row>
    <row r="626" spans="1:23">
      <c r="A626" t="e">
        <f ca="1">E00251537638721</f>
        <v>#NAME?</v>
      </c>
      <c r="B626" t="s">
        <v>29</v>
      </c>
      <c r="C626" t="s">
        <v>1387</v>
      </c>
      <c r="D626" s="1">
        <v>25800</v>
      </c>
      <c r="E626" t="s">
        <v>25</v>
      </c>
      <c r="F626" t="s">
        <v>1388</v>
      </c>
      <c r="G626">
        <v>16</v>
      </c>
      <c r="H626">
        <v>10</v>
      </c>
      <c r="I626">
        <v>0</v>
      </c>
      <c r="J626">
        <v>1</v>
      </c>
      <c r="K626">
        <v>2</v>
      </c>
      <c r="L626">
        <v>6</v>
      </c>
      <c r="M626">
        <v>2</v>
      </c>
      <c r="N626">
        <v>0</v>
      </c>
      <c r="Q626">
        <v>3</v>
      </c>
      <c r="V626">
        <v>1</v>
      </c>
      <c r="W626">
        <v>0</v>
      </c>
    </row>
    <row r="627" spans="1:23">
      <c r="A627" t="e">
        <f ca="1">E00251537639021</f>
        <v>#NAME?</v>
      </c>
      <c r="B627" t="s">
        <v>29</v>
      </c>
      <c r="C627" t="s">
        <v>1389</v>
      </c>
      <c r="D627" s="1">
        <v>23721</v>
      </c>
      <c r="E627" t="s">
        <v>25</v>
      </c>
      <c r="F627" t="s">
        <v>1390</v>
      </c>
      <c r="G627">
        <v>21</v>
      </c>
      <c r="H627">
        <v>50</v>
      </c>
      <c r="I627">
        <v>0</v>
      </c>
      <c r="J627">
        <v>1</v>
      </c>
      <c r="K627">
        <v>3</v>
      </c>
      <c r="L627">
        <v>10</v>
      </c>
      <c r="M627">
        <v>3</v>
      </c>
      <c r="N627">
        <v>1</v>
      </c>
      <c r="Q627">
        <v>3</v>
      </c>
      <c r="V627">
        <v>1</v>
      </c>
      <c r="W627">
        <v>0</v>
      </c>
    </row>
    <row r="628" spans="1:23">
      <c r="A628" t="e">
        <f ca="1">E00251537873421</f>
        <v>#NAME?</v>
      </c>
      <c r="B628" t="s">
        <v>29</v>
      </c>
      <c r="C628" t="s">
        <v>1391</v>
      </c>
      <c r="D628" s="1">
        <v>23369</v>
      </c>
      <c r="E628" t="s">
        <v>25</v>
      </c>
      <c r="F628" t="s">
        <v>1392</v>
      </c>
      <c r="G628">
        <v>14</v>
      </c>
      <c r="H628">
        <v>170</v>
      </c>
      <c r="I628">
        <v>0</v>
      </c>
      <c r="J628">
        <v>1</v>
      </c>
      <c r="K628">
        <v>3</v>
      </c>
      <c r="L628">
        <v>8</v>
      </c>
      <c r="M628">
        <v>2</v>
      </c>
      <c r="N628">
        <v>0</v>
      </c>
      <c r="O628">
        <v>16</v>
      </c>
      <c r="P628" t="s">
        <v>372</v>
      </c>
      <c r="Q628">
        <v>2</v>
      </c>
      <c r="R628">
        <v>10</v>
      </c>
      <c r="S628">
        <v>25</v>
      </c>
      <c r="T628">
        <v>8</v>
      </c>
      <c r="V628">
        <v>10</v>
      </c>
      <c r="W628">
        <v>1</v>
      </c>
    </row>
    <row r="629" spans="1:23">
      <c r="A629" t="e">
        <f ca="1">E00251537880321</f>
        <v>#NAME?</v>
      </c>
      <c r="B629" t="s">
        <v>29</v>
      </c>
      <c r="C629" t="s">
        <v>1393</v>
      </c>
      <c r="D629" s="1">
        <v>26702</v>
      </c>
      <c r="E629" t="s">
        <v>25</v>
      </c>
      <c r="F629" t="s">
        <v>1394</v>
      </c>
      <c r="G629">
        <v>9</v>
      </c>
      <c r="H629">
        <v>0</v>
      </c>
      <c r="I629">
        <v>0</v>
      </c>
      <c r="J629">
        <v>0</v>
      </c>
      <c r="K629">
        <v>1</v>
      </c>
      <c r="L629">
        <v>9</v>
      </c>
      <c r="M629">
        <v>3</v>
      </c>
      <c r="N629">
        <v>1</v>
      </c>
      <c r="O629">
        <v>15</v>
      </c>
      <c r="P629" t="s">
        <v>368</v>
      </c>
      <c r="Q629">
        <v>2</v>
      </c>
      <c r="R629">
        <v>19</v>
      </c>
      <c r="S629">
        <v>8</v>
      </c>
      <c r="T629" t="s">
        <v>46</v>
      </c>
      <c r="V629">
        <v>8</v>
      </c>
      <c r="W629">
        <v>1</v>
      </c>
    </row>
    <row r="630" spans="1:23">
      <c r="A630" t="e">
        <f ca="1">E00251537898221</f>
        <v>#NAME?</v>
      </c>
      <c r="B630" t="s">
        <v>29</v>
      </c>
      <c r="C630" t="s">
        <v>1395</v>
      </c>
      <c r="D630" s="1">
        <v>23759</v>
      </c>
      <c r="E630" t="s">
        <v>25</v>
      </c>
      <c r="F630" t="s">
        <v>1396</v>
      </c>
      <c r="G630">
        <v>23</v>
      </c>
      <c r="H630">
        <v>45</v>
      </c>
      <c r="I630">
        <v>0</v>
      </c>
      <c r="J630">
        <v>1</v>
      </c>
      <c r="K630">
        <v>3</v>
      </c>
      <c r="L630">
        <v>4</v>
      </c>
      <c r="M630">
        <v>1</v>
      </c>
      <c r="N630">
        <v>0</v>
      </c>
      <c r="O630">
        <v>18</v>
      </c>
      <c r="P630" t="s">
        <v>368</v>
      </c>
      <c r="Q630">
        <v>2</v>
      </c>
      <c r="R630">
        <v>4</v>
      </c>
      <c r="S630">
        <v>28</v>
      </c>
      <c r="T630" t="s">
        <v>329</v>
      </c>
      <c r="V630">
        <v>10</v>
      </c>
      <c r="W630">
        <v>1</v>
      </c>
    </row>
    <row r="631" spans="1:23">
      <c r="A631" t="e">
        <f ca="1">E00251537898321</f>
        <v>#NAME?</v>
      </c>
      <c r="B631" t="s">
        <v>29</v>
      </c>
      <c r="C631" t="s">
        <v>1397</v>
      </c>
      <c r="D631" s="1">
        <v>26944</v>
      </c>
      <c r="E631" t="s">
        <v>25</v>
      </c>
      <c r="F631" t="s">
        <v>1398</v>
      </c>
      <c r="G631">
        <v>31</v>
      </c>
      <c r="H631">
        <v>0</v>
      </c>
      <c r="I631">
        <v>0</v>
      </c>
      <c r="J631">
        <v>0</v>
      </c>
      <c r="K631">
        <v>1</v>
      </c>
      <c r="L631">
        <v>4</v>
      </c>
      <c r="M631">
        <v>1</v>
      </c>
      <c r="N631">
        <v>0</v>
      </c>
      <c r="O631">
        <v>22</v>
      </c>
      <c r="P631" t="s">
        <v>71</v>
      </c>
      <c r="Q631">
        <v>1</v>
      </c>
      <c r="R631">
        <v>20</v>
      </c>
      <c r="T631">
        <v>17</v>
      </c>
      <c r="U631">
        <v>3</v>
      </c>
      <c r="V631">
        <v>5</v>
      </c>
      <c r="W631">
        <v>1</v>
      </c>
    </row>
    <row r="632" spans="1:23">
      <c r="A632" t="e">
        <f ca="1">E00251611205521</f>
        <v>#NAME?</v>
      </c>
      <c r="B632" t="s">
        <v>29</v>
      </c>
      <c r="C632" t="s">
        <v>1399</v>
      </c>
      <c r="D632" s="1">
        <v>24676</v>
      </c>
      <c r="E632" t="s">
        <v>25</v>
      </c>
      <c r="F632" t="s">
        <v>1400</v>
      </c>
      <c r="G632">
        <v>21</v>
      </c>
      <c r="H632">
        <v>10</v>
      </c>
      <c r="I632">
        <v>0</v>
      </c>
      <c r="J632">
        <v>1</v>
      </c>
      <c r="K632">
        <v>2</v>
      </c>
      <c r="L632">
        <v>7</v>
      </c>
      <c r="M632">
        <v>2</v>
      </c>
      <c r="N632">
        <v>0</v>
      </c>
      <c r="O632">
        <v>17</v>
      </c>
      <c r="P632" t="s">
        <v>71</v>
      </c>
      <c r="Q632">
        <v>1</v>
      </c>
      <c r="R632">
        <v>31</v>
      </c>
      <c r="T632" t="s">
        <v>1401</v>
      </c>
      <c r="U632">
        <v>2</v>
      </c>
      <c r="V632">
        <v>5</v>
      </c>
      <c r="W632">
        <v>1</v>
      </c>
    </row>
    <row r="633" spans="1:23">
      <c r="A633" t="e">
        <f ca="1">E00251611207321</f>
        <v>#NAME?</v>
      </c>
      <c r="B633" t="s">
        <v>23</v>
      </c>
      <c r="C633" t="s">
        <v>1402</v>
      </c>
      <c r="D633" s="1">
        <v>26112</v>
      </c>
      <c r="E633" t="s">
        <v>25</v>
      </c>
      <c r="F633" t="s">
        <v>76</v>
      </c>
      <c r="G633">
        <v>26</v>
      </c>
      <c r="H633">
        <v>15</v>
      </c>
      <c r="I633">
        <v>0</v>
      </c>
      <c r="J633">
        <v>1</v>
      </c>
      <c r="K633">
        <v>2</v>
      </c>
      <c r="L633">
        <v>7</v>
      </c>
      <c r="M633">
        <v>2</v>
      </c>
      <c r="N633">
        <v>0</v>
      </c>
      <c r="Q633">
        <v>3</v>
      </c>
      <c r="V633">
        <v>1</v>
      </c>
      <c r="W633">
        <v>0</v>
      </c>
    </row>
    <row r="634" spans="1:23">
      <c r="A634" t="e">
        <f ca="1">E00251611297721</f>
        <v>#NAME?</v>
      </c>
      <c r="B634" t="s">
        <v>29</v>
      </c>
      <c r="C634" t="s">
        <v>1403</v>
      </c>
      <c r="D634" s="1">
        <v>25228</v>
      </c>
      <c r="E634" t="s">
        <v>25</v>
      </c>
      <c r="F634" t="s">
        <v>1404</v>
      </c>
      <c r="G634">
        <v>18</v>
      </c>
      <c r="H634">
        <v>185</v>
      </c>
      <c r="I634">
        <v>0</v>
      </c>
      <c r="J634">
        <v>1</v>
      </c>
      <c r="K634">
        <v>3</v>
      </c>
      <c r="L634">
        <v>8</v>
      </c>
      <c r="M634">
        <v>2</v>
      </c>
      <c r="N634">
        <v>0</v>
      </c>
      <c r="O634">
        <v>18</v>
      </c>
      <c r="P634" t="s">
        <v>97</v>
      </c>
      <c r="Q634">
        <v>2</v>
      </c>
      <c r="R634">
        <v>8</v>
      </c>
      <c r="S634">
        <v>21</v>
      </c>
      <c r="T634">
        <v>4</v>
      </c>
      <c r="V634">
        <v>10</v>
      </c>
      <c r="W634">
        <v>1</v>
      </c>
    </row>
    <row r="635" spans="1:23">
      <c r="A635" t="e">
        <f ca="1">E00251611565221</f>
        <v>#NAME?</v>
      </c>
      <c r="B635" t="s">
        <v>29</v>
      </c>
      <c r="C635" t="s">
        <v>1405</v>
      </c>
      <c r="D635" s="1">
        <v>24796</v>
      </c>
      <c r="E635" t="s">
        <v>25</v>
      </c>
      <c r="F635" t="s">
        <v>1406</v>
      </c>
      <c r="G635">
        <v>25</v>
      </c>
      <c r="H635">
        <v>35</v>
      </c>
      <c r="I635">
        <v>0</v>
      </c>
      <c r="J635">
        <v>1</v>
      </c>
      <c r="K635">
        <v>2</v>
      </c>
      <c r="L635">
        <v>7</v>
      </c>
      <c r="M635">
        <v>2</v>
      </c>
      <c r="N635">
        <v>0</v>
      </c>
      <c r="Q635">
        <v>3</v>
      </c>
      <c r="V635">
        <v>1</v>
      </c>
      <c r="W635">
        <v>0</v>
      </c>
    </row>
    <row r="636" spans="1:23">
      <c r="A636" t="e">
        <f ca="1">E00251611656421</f>
        <v>#NAME?</v>
      </c>
      <c r="B636" t="s">
        <v>23</v>
      </c>
      <c r="C636" t="s">
        <v>1407</v>
      </c>
      <c r="D636" s="1">
        <v>21713</v>
      </c>
      <c r="E636" t="s">
        <v>25</v>
      </c>
      <c r="F636" t="s">
        <v>476</v>
      </c>
      <c r="G636">
        <v>23</v>
      </c>
      <c r="H636">
        <v>175</v>
      </c>
      <c r="I636">
        <v>1</v>
      </c>
      <c r="J636">
        <v>2</v>
      </c>
      <c r="K636">
        <v>3</v>
      </c>
      <c r="L636">
        <v>11</v>
      </c>
      <c r="M636">
        <v>3</v>
      </c>
      <c r="N636">
        <v>1</v>
      </c>
      <c r="O636">
        <v>18</v>
      </c>
      <c r="P636" t="s">
        <v>407</v>
      </c>
      <c r="Q636">
        <v>1</v>
      </c>
      <c r="R636">
        <v>38</v>
      </c>
      <c r="T636" t="s">
        <v>1408</v>
      </c>
      <c r="U636">
        <v>4</v>
      </c>
      <c r="V636">
        <v>5</v>
      </c>
      <c r="W636">
        <v>1</v>
      </c>
    </row>
    <row r="637" spans="1:23">
      <c r="A637" t="e">
        <f ca="1">E00251611848221</f>
        <v>#NAME?</v>
      </c>
      <c r="B637" t="s">
        <v>29</v>
      </c>
      <c r="C637" t="s">
        <v>1409</v>
      </c>
      <c r="D637" s="1">
        <v>24556</v>
      </c>
      <c r="E637" t="s">
        <v>25</v>
      </c>
      <c r="F637" t="s">
        <v>1410</v>
      </c>
      <c r="G637">
        <v>21</v>
      </c>
      <c r="H637">
        <v>120</v>
      </c>
      <c r="I637">
        <v>0</v>
      </c>
      <c r="J637">
        <v>1</v>
      </c>
      <c r="K637">
        <v>3</v>
      </c>
      <c r="L637">
        <v>12</v>
      </c>
      <c r="M637">
        <v>3</v>
      </c>
      <c r="N637">
        <v>1</v>
      </c>
      <c r="O637">
        <v>20</v>
      </c>
      <c r="P637" t="s">
        <v>38</v>
      </c>
      <c r="Q637">
        <v>2</v>
      </c>
      <c r="R637">
        <v>16</v>
      </c>
      <c r="S637">
        <v>12</v>
      </c>
      <c r="T637">
        <v>12</v>
      </c>
      <c r="V637">
        <v>9</v>
      </c>
      <c r="W637">
        <v>1</v>
      </c>
    </row>
    <row r="638" spans="1:23">
      <c r="A638" t="e">
        <f ca="1">E00251612899521</f>
        <v>#NAME?</v>
      </c>
      <c r="B638" t="s">
        <v>23</v>
      </c>
      <c r="C638" t="s">
        <v>1411</v>
      </c>
      <c r="D638" s="1">
        <v>23101</v>
      </c>
      <c r="E638" t="s">
        <v>25</v>
      </c>
      <c r="F638" t="s">
        <v>1412</v>
      </c>
      <c r="G638">
        <v>18</v>
      </c>
      <c r="H638">
        <v>0</v>
      </c>
      <c r="I638">
        <v>0</v>
      </c>
      <c r="J638">
        <v>0</v>
      </c>
      <c r="K638">
        <v>0</v>
      </c>
      <c r="L638">
        <v>8</v>
      </c>
      <c r="M638">
        <v>2</v>
      </c>
      <c r="N638">
        <v>0</v>
      </c>
      <c r="O638">
        <v>14</v>
      </c>
      <c r="P638">
        <v>1</v>
      </c>
      <c r="Q638">
        <v>2</v>
      </c>
      <c r="R638">
        <v>15</v>
      </c>
      <c r="S638">
        <v>24</v>
      </c>
      <c r="T638">
        <v>15</v>
      </c>
      <c r="V638">
        <v>10</v>
      </c>
      <c r="W638">
        <v>1</v>
      </c>
    </row>
    <row r="639" spans="1:23">
      <c r="A639" t="e">
        <f ca="1">E00251613168521</f>
        <v>#NAME?</v>
      </c>
      <c r="B639" t="s">
        <v>23</v>
      </c>
      <c r="C639" t="s">
        <v>1413</v>
      </c>
      <c r="D639" s="1">
        <v>27833</v>
      </c>
      <c r="E639" t="s">
        <v>25</v>
      </c>
      <c r="F639" t="s">
        <v>1414</v>
      </c>
      <c r="G639">
        <v>18</v>
      </c>
      <c r="H639">
        <v>55</v>
      </c>
      <c r="I639">
        <v>0</v>
      </c>
      <c r="J639">
        <v>1</v>
      </c>
      <c r="K639">
        <v>3</v>
      </c>
      <c r="L639">
        <v>11</v>
      </c>
      <c r="M639">
        <v>3</v>
      </c>
      <c r="N639">
        <v>1</v>
      </c>
      <c r="O639">
        <v>14</v>
      </c>
      <c r="P639">
        <v>2</v>
      </c>
      <c r="Q639">
        <v>2</v>
      </c>
      <c r="R639">
        <v>23</v>
      </c>
      <c r="S639">
        <v>3</v>
      </c>
      <c r="T639">
        <v>46</v>
      </c>
      <c r="V639">
        <v>8</v>
      </c>
      <c r="W639">
        <v>1</v>
      </c>
    </row>
    <row r="640" spans="1:23">
      <c r="A640" t="e">
        <f ca="1">E00251613874121</f>
        <v>#NAME?</v>
      </c>
      <c r="B640" t="s">
        <v>23</v>
      </c>
      <c r="C640" t="s">
        <v>1415</v>
      </c>
      <c r="D640" s="1">
        <v>24233</v>
      </c>
      <c r="E640" t="s">
        <v>25</v>
      </c>
      <c r="F640" t="s">
        <v>1416</v>
      </c>
      <c r="G640">
        <v>16</v>
      </c>
      <c r="H640">
        <v>5</v>
      </c>
      <c r="I640">
        <v>0</v>
      </c>
      <c r="J640">
        <v>1</v>
      </c>
      <c r="K640">
        <v>2</v>
      </c>
      <c r="L640">
        <v>7</v>
      </c>
      <c r="M640">
        <v>2</v>
      </c>
      <c r="N640">
        <v>0</v>
      </c>
      <c r="Q640">
        <v>3</v>
      </c>
      <c r="V640">
        <v>1</v>
      </c>
      <c r="W640">
        <v>0</v>
      </c>
    </row>
    <row r="641" spans="1:23">
      <c r="A641" t="e">
        <f ca="1">E00251613886221</f>
        <v>#NAME?</v>
      </c>
      <c r="B641" t="s">
        <v>23</v>
      </c>
      <c r="C641" t="s">
        <v>1417</v>
      </c>
      <c r="D641" s="1">
        <v>23991</v>
      </c>
      <c r="E641" t="s">
        <v>25</v>
      </c>
      <c r="F641" t="s">
        <v>1418</v>
      </c>
      <c r="G641">
        <v>54</v>
      </c>
      <c r="H641">
        <v>40</v>
      </c>
      <c r="I641">
        <v>0</v>
      </c>
      <c r="J641">
        <v>1</v>
      </c>
      <c r="K641">
        <v>3</v>
      </c>
      <c r="L641">
        <v>8</v>
      </c>
      <c r="M641">
        <v>2</v>
      </c>
      <c r="N641">
        <v>0</v>
      </c>
      <c r="O641">
        <v>14</v>
      </c>
      <c r="P641" t="s">
        <v>273</v>
      </c>
      <c r="Q641">
        <v>1</v>
      </c>
      <c r="R641">
        <v>36</v>
      </c>
      <c r="T641" t="s">
        <v>549</v>
      </c>
      <c r="U641">
        <v>0</v>
      </c>
      <c r="V641">
        <v>4</v>
      </c>
      <c r="W641">
        <v>1</v>
      </c>
    </row>
    <row r="642" spans="1:23">
      <c r="A642" t="e">
        <f ca="1">E00251614081521</f>
        <v>#NAME?</v>
      </c>
      <c r="B642" t="s">
        <v>29</v>
      </c>
      <c r="C642" t="s">
        <v>1419</v>
      </c>
      <c r="D642" s="1">
        <v>22703</v>
      </c>
      <c r="E642" t="s">
        <v>25</v>
      </c>
      <c r="F642" t="s">
        <v>1420</v>
      </c>
      <c r="G642">
        <v>16</v>
      </c>
      <c r="H642">
        <v>60</v>
      </c>
      <c r="I642">
        <v>0</v>
      </c>
      <c r="J642">
        <v>1</v>
      </c>
      <c r="K642">
        <v>3</v>
      </c>
      <c r="L642">
        <v>6</v>
      </c>
      <c r="M642">
        <v>2</v>
      </c>
      <c r="N642">
        <v>0</v>
      </c>
      <c r="O642">
        <v>15</v>
      </c>
      <c r="P642">
        <v>3</v>
      </c>
      <c r="Q642">
        <v>2</v>
      </c>
      <c r="R642">
        <v>15</v>
      </c>
      <c r="S642">
        <v>24</v>
      </c>
      <c r="T642">
        <v>45</v>
      </c>
      <c r="V642">
        <v>10</v>
      </c>
      <c r="W642">
        <v>1</v>
      </c>
    </row>
    <row r="643" spans="1:23">
      <c r="A643" t="e">
        <f ca="1">E00251614109021</f>
        <v>#NAME?</v>
      </c>
      <c r="B643" t="s">
        <v>29</v>
      </c>
      <c r="C643" t="s">
        <v>1421</v>
      </c>
      <c r="D643" s="1">
        <v>24295</v>
      </c>
      <c r="E643" t="s">
        <v>25</v>
      </c>
      <c r="F643" t="s">
        <v>1422</v>
      </c>
      <c r="G643">
        <v>16</v>
      </c>
      <c r="H643">
        <v>0</v>
      </c>
      <c r="I643">
        <v>0</v>
      </c>
      <c r="J643">
        <v>0</v>
      </c>
      <c r="K643">
        <v>1</v>
      </c>
      <c r="L643">
        <v>6</v>
      </c>
      <c r="M643">
        <v>2</v>
      </c>
      <c r="N643">
        <v>0</v>
      </c>
      <c r="O643">
        <v>15</v>
      </c>
      <c r="P643" t="s">
        <v>1112</v>
      </c>
      <c r="Q643">
        <v>2</v>
      </c>
      <c r="R643">
        <v>34</v>
      </c>
      <c r="S643">
        <v>0</v>
      </c>
      <c r="T643" t="s">
        <v>1423</v>
      </c>
      <c r="V643">
        <v>8</v>
      </c>
      <c r="W643">
        <v>1</v>
      </c>
    </row>
    <row r="644" spans="1:23">
      <c r="A644" t="e">
        <f ca="1">E00251614133021</f>
        <v>#NAME?</v>
      </c>
      <c r="B644" t="s">
        <v>23</v>
      </c>
      <c r="C644" t="s">
        <v>1424</v>
      </c>
      <c r="D644" s="1">
        <v>24424</v>
      </c>
      <c r="E644" t="s">
        <v>25</v>
      </c>
      <c r="F644" t="s">
        <v>1425</v>
      </c>
      <c r="G644">
        <v>16</v>
      </c>
      <c r="H644">
        <v>5</v>
      </c>
      <c r="I644">
        <v>0</v>
      </c>
      <c r="J644">
        <v>1</v>
      </c>
      <c r="K644">
        <v>2</v>
      </c>
      <c r="L644">
        <v>7</v>
      </c>
      <c r="M644">
        <v>2</v>
      </c>
      <c r="N644">
        <v>0</v>
      </c>
      <c r="O644">
        <v>15</v>
      </c>
      <c r="P644" t="s">
        <v>97</v>
      </c>
      <c r="Q644">
        <v>1</v>
      </c>
      <c r="R644">
        <v>34</v>
      </c>
      <c r="T644">
        <v>17</v>
      </c>
      <c r="U644">
        <v>2</v>
      </c>
      <c r="V644">
        <v>4</v>
      </c>
      <c r="W644">
        <v>1</v>
      </c>
    </row>
    <row r="645" spans="1:23">
      <c r="A645" t="e">
        <f ca="1">E00251614219321</f>
        <v>#NAME?</v>
      </c>
      <c r="B645" t="s">
        <v>29</v>
      </c>
      <c r="C645" t="s">
        <v>1426</v>
      </c>
      <c r="D645" s="1">
        <v>26250</v>
      </c>
      <c r="E645" t="s">
        <v>25</v>
      </c>
      <c r="F645" t="s">
        <v>1427</v>
      </c>
      <c r="G645">
        <v>16</v>
      </c>
      <c r="H645">
        <v>120</v>
      </c>
      <c r="I645">
        <v>0</v>
      </c>
      <c r="J645">
        <v>1</v>
      </c>
      <c r="K645">
        <v>3</v>
      </c>
      <c r="L645">
        <v>6</v>
      </c>
      <c r="M645">
        <v>2</v>
      </c>
      <c r="N645">
        <v>0</v>
      </c>
      <c r="O645">
        <v>20</v>
      </c>
      <c r="P645" t="s">
        <v>49</v>
      </c>
      <c r="Q645">
        <v>1</v>
      </c>
      <c r="R645">
        <v>24</v>
      </c>
      <c r="T645" t="s">
        <v>1252</v>
      </c>
      <c r="U645">
        <v>0</v>
      </c>
      <c r="V645">
        <v>4</v>
      </c>
      <c r="W645">
        <v>1</v>
      </c>
    </row>
    <row r="646" spans="1:23">
      <c r="A646" t="e">
        <f ca="1">E00251615086621</f>
        <v>#NAME?</v>
      </c>
      <c r="B646" t="s">
        <v>23</v>
      </c>
      <c r="C646" t="s">
        <v>1428</v>
      </c>
      <c r="D646" s="1">
        <v>22029</v>
      </c>
      <c r="E646" t="s">
        <v>25</v>
      </c>
      <c r="F646" t="s">
        <v>1429</v>
      </c>
      <c r="G646">
        <v>14</v>
      </c>
      <c r="H646">
        <v>175</v>
      </c>
      <c r="I646">
        <v>1</v>
      </c>
      <c r="J646">
        <v>2</v>
      </c>
      <c r="K646">
        <v>3</v>
      </c>
      <c r="L646">
        <v>11</v>
      </c>
      <c r="M646">
        <v>3</v>
      </c>
      <c r="N646">
        <v>1</v>
      </c>
      <c r="O646">
        <v>21</v>
      </c>
      <c r="P646">
        <v>1</v>
      </c>
      <c r="Q646">
        <v>1</v>
      </c>
      <c r="R646">
        <v>34</v>
      </c>
      <c r="T646">
        <v>34</v>
      </c>
      <c r="U646">
        <v>4</v>
      </c>
      <c r="V646">
        <v>5</v>
      </c>
      <c r="W646">
        <v>1</v>
      </c>
    </row>
    <row r="647" spans="1:23">
      <c r="A647" t="e">
        <f ca="1">E00251615087721</f>
        <v>#NAME?</v>
      </c>
      <c r="B647" t="s">
        <v>23</v>
      </c>
      <c r="C647" t="s">
        <v>1430</v>
      </c>
      <c r="D647" s="1">
        <v>24169</v>
      </c>
      <c r="E647" t="s">
        <v>25</v>
      </c>
      <c r="F647" t="s">
        <v>1431</v>
      </c>
      <c r="G647">
        <v>13</v>
      </c>
      <c r="H647">
        <v>30</v>
      </c>
      <c r="I647">
        <v>0</v>
      </c>
      <c r="J647">
        <v>1</v>
      </c>
      <c r="K647">
        <v>2</v>
      </c>
      <c r="L647">
        <v>10</v>
      </c>
      <c r="M647">
        <v>3</v>
      </c>
      <c r="N647">
        <v>1</v>
      </c>
      <c r="O647">
        <v>17</v>
      </c>
      <c r="P647">
        <v>1</v>
      </c>
      <c r="Q647">
        <v>2</v>
      </c>
      <c r="R647">
        <v>32</v>
      </c>
      <c r="S647">
        <v>1</v>
      </c>
      <c r="T647">
        <v>32</v>
      </c>
      <c r="V647">
        <v>8</v>
      </c>
      <c r="W647">
        <v>1</v>
      </c>
    </row>
    <row r="648" spans="1:23">
      <c r="A648" t="e">
        <f ca="1">E00251615125021</f>
        <v>#NAME?</v>
      </c>
      <c r="B648" t="s">
        <v>29</v>
      </c>
      <c r="C648" t="s">
        <v>1432</v>
      </c>
      <c r="D648" s="1">
        <v>20813</v>
      </c>
      <c r="E648" t="s">
        <v>25</v>
      </c>
      <c r="F648" t="s">
        <v>1433</v>
      </c>
      <c r="G648">
        <v>9</v>
      </c>
      <c r="H648">
        <v>100</v>
      </c>
      <c r="I648">
        <v>0</v>
      </c>
      <c r="J648">
        <v>1</v>
      </c>
      <c r="K648">
        <v>3</v>
      </c>
      <c r="L648">
        <v>9</v>
      </c>
      <c r="M648">
        <v>3</v>
      </c>
      <c r="N648">
        <v>1</v>
      </c>
      <c r="O648">
        <v>17</v>
      </c>
      <c r="P648">
        <v>1</v>
      </c>
      <c r="Q648">
        <v>2</v>
      </c>
      <c r="R648">
        <v>15</v>
      </c>
      <c r="S648">
        <v>27</v>
      </c>
      <c r="T648">
        <v>15</v>
      </c>
      <c r="V648">
        <v>10</v>
      </c>
      <c r="W648">
        <v>1</v>
      </c>
    </row>
    <row r="649" spans="1:23">
      <c r="A649" t="e">
        <f ca="1">E00251615134721</f>
        <v>#NAME?</v>
      </c>
      <c r="B649" t="s">
        <v>23</v>
      </c>
      <c r="C649" t="s">
        <v>1434</v>
      </c>
      <c r="D649" s="1">
        <v>18944</v>
      </c>
      <c r="E649" t="s">
        <v>25</v>
      </c>
      <c r="F649" t="s">
        <v>171</v>
      </c>
      <c r="G649">
        <v>34</v>
      </c>
      <c r="H649">
        <v>0</v>
      </c>
      <c r="I649">
        <v>0</v>
      </c>
      <c r="J649">
        <v>0</v>
      </c>
      <c r="K649">
        <v>0</v>
      </c>
      <c r="L649">
        <v>7</v>
      </c>
      <c r="M649">
        <v>2</v>
      </c>
      <c r="N649">
        <v>0</v>
      </c>
      <c r="Q649">
        <v>3</v>
      </c>
      <c r="V649">
        <v>1</v>
      </c>
      <c r="W649">
        <v>0</v>
      </c>
    </row>
    <row r="650" spans="1:23">
      <c r="A650" t="e">
        <f ca="1">E00251615150021</f>
        <v>#NAME?</v>
      </c>
      <c r="B650" t="s">
        <v>23</v>
      </c>
      <c r="C650" t="s">
        <v>1435</v>
      </c>
      <c r="D650" s="1">
        <v>27671</v>
      </c>
      <c r="E650" t="s">
        <v>25</v>
      </c>
      <c r="F650" t="s">
        <v>1436</v>
      </c>
      <c r="G650">
        <v>16</v>
      </c>
      <c r="H650">
        <v>10</v>
      </c>
      <c r="I650">
        <v>0</v>
      </c>
      <c r="J650">
        <v>1</v>
      </c>
      <c r="K650">
        <v>2</v>
      </c>
      <c r="L650">
        <v>6</v>
      </c>
      <c r="M650">
        <v>2</v>
      </c>
      <c r="N650">
        <v>0</v>
      </c>
      <c r="O650">
        <v>15</v>
      </c>
      <c r="P650">
        <v>1</v>
      </c>
      <c r="Q650">
        <v>2</v>
      </c>
      <c r="R650">
        <v>20</v>
      </c>
      <c r="S650">
        <v>5</v>
      </c>
      <c r="T650">
        <v>20</v>
      </c>
      <c r="V650">
        <v>8</v>
      </c>
      <c r="W650">
        <v>1</v>
      </c>
    </row>
    <row r="651" spans="1:23">
      <c r="A651" t="e">
        <f ca="1">E00251615153321</f>
        <v>#NAME?</v>
      </c>
      <c r="B651" t="s">
        <v>29</v>
      </c>
      <c r="C651" t="s">
        <v>1437</v>
      </c>
      <c r="D651" s="1">
        <v>24890</v>
      </c>
      <c r="E651" t="s">
        <v>25</v>
      </c>
      <c r="F651" t="s">
        <v>1438</v>
      </c>
      <c r="G651">
        <v>16</v>
      </c>
      <c r="H651">
        <v>160</v>
      </c>
      <c r="I651">
        <v>0</v>
      </c>
      <c r="J651">
        <v>1</v>
      </c>
      <c r="K651">
        <v>3</v>
      </c>
      <c r="L651">
        <v>8</v>
      </c>
      <c r="M651">
        <v>2</v>
      </c>
      <c r="N651">
        <v>0</v>
      </c>
      <c r="O651">
        <v>18</v>
      </c>
      <c r="P651" t="s">
        <v>97</v>
      </c>
      <c r="Q651">
        <v>1</v>
      </c>
      <c r="R651">
        <v>30</v>
      </c>
      <c r="T651">
        <v>15</v>
      </c>
      <c r="U651">
        <v>2</v>
      </c>
      <c r="V651">
        <v>4</v>
      </c>
      <c r="W651">
        <v>1</v>
      </c>
    </row>
    <row r="652" spans="1:23">
      <c r="A652" t="e">
        <f ca="1">E00251615164721</f>
        <v>#NAME?</v>
      </c>
      <c r="B652" t="s">
        <v>29</v>
      </c>
      <c r="C652" t="s">
        <v>1439</v>
      </c>
      <c r="D652" s="1">
        <v>20363</v>
      </c>
      <c r="E652" t="s">
        <v>25</v>
      </c>
      <c r="F652" t="s">
        <v>1440</v>
      </c>
      <c r="G652">
        <v>23</v>
      </c>
      <c r="H652">
        <v>0</v>
      </c>
      <c r="I652">
        <v>0</v>
      </c>
      <c r="J652">
        <v>0</v>
      </c>
      <c r="K652">
        <v>1</v>
      </c>
      <c r="L652">
        <v>10</v>
      </c>
      <c r="M652">
        <v>3</v>
      </c>
      <c r="N652">
        <v>1</v>
      </c>
      <c r="O652">
        <v>20</v>
      </c>
      <c r="P652" t="s">
        <v>109</v>
      </c>
      <c r="Q652">
        <v>2</v>
      </c>
      <c r="R652">
        <v>20</v>
      </c>
      <c r="S652">
        <v>20</v>
      </c>
      <c r="T652">
        <v>14</v>
      </c>
      <c r="V652">
        <v>9</v>
      </c>
      <c r="W652">
        <v>1</v>
      </c>
    </row>
    <row r="653" spans="1:23">
      <c r="A653" t="e">
        <f ca="1">E00251615167221</f>
        <v>#NAME?</v>
      </c>
      <c r="B653" t="s">
        <v>23</v>
      </c>
      <c r="C653" t="s">
        <v>1441</v>
      </c>
      <c r="D653" s="1">
        <v>23532</v>
      </c>
      <c r="E653" t="s">
        <v>25</v>
      </c>
      <c r="F653" t="s">
        <v>1442</v>
      </c>
      <c r="G653">
        <v>30</v>
      </c>
      <c r="H653">
        <v>0</v>
      </c>
      <c r="I653">
        <v>0</v>
      </c>
      <c r="J653">
        <v>0</v>
      </c>
      <c r="K653">
        <v>1</v>
      </c>
      <c r="L653">
        <v>10</v>
      </c>
      <c r="M653">
        <v>3</v>
      </c>
      <c r="N653">
        <v>1</v>
      </c>
      <c r="O653">
        <v>22</v>
      </c>
      <c r="P653">
        <v>1</v>
      </c>
      <c r="Q653">
        <v>2</v>
      </c>
      <c r="R653">
        <v>25</v>
      </c>
      <c r="S653">
        <v>5</v>
      </c>
      <c r="T653">
        <v>25</v>
      </c>
      <c r="V653">
        <v>8</v>
      </c>
      <c r="W653">
        <v>1</v>
      </c>
    </row>
    <row r="654" spans="1:23">
      <c r="A654" t="e">
        <f ca="1">E00251615173321</f>
        <v>#NAME?</v>
      </c>
      <c r="B654" t="s">
        <v>29</v>
      </c>
      <c r="C654" t="s">
        <v>1443</v>
      </c>
      <c r="D654" s="1">
        <v>24702</v>
      </c>
      <c r="E654" t="s">
        <v>25</v>
      </c>
      <c r="F654" t="s">
        <v>1444</v>
      </c>
      <c r="G654">
        <v>25</v>
      </c>
      <c r="H654">
        <v>20</v>
      </c>
      <c r="I654">
        <v>0</v>
      </c>
      <c r="J654">
        <v>1</v>
      </c>
      <c r="K654">
        <v>2</v>
      </c>
      <c r="L654">
        <v>10</v>
      </c>
      <c r="M654">
        <v>3</v>
      </c>
      <c r="N654">
        <v>1</v>
      </c>
      <c r="O654">
        <v>18</v>
      </c>
      <c r="P654" t="s">
        <v>45</v>
      </c>
      <c r="Q654">
        <v>2</v>
      </c>
      <c r="R654">
        <v>25</v>
      </c>
      <c r="S654">
        <v>5</v>
      </c>
      <c r="T654" t="s">
        <v>180</v>
      </c>
      <c r="V654">
        <v>8</v>
      </c>
      <c r="W654">
        <v>1</v>
      </c>
    </row>
    <row r="655" spans="1:23">
      <c r="A655" t="e">
        <f ca="1">E00251615269521</f>
        <v>#NAME?</v>
      </c>
      <c r="B655" t="s">
        <v>23</v>
      </c>
      <c r="C655" t="s">
        <v>1445</v>
      </c>
      <c r="D655" s="1">
        <v>21709</v>
      </c>
      <c r="E655" t="s">
        <v>25</v>
      </c>
      <c r="F655" t="s">
        <v>1446</v>
      </c>
      <c r="G655">
        <v>50</v>
      </c>
      <c r="H655">
        <v>5</v>
      </c>
      <c r="I655">
        <v>0</v>
      </c>
      <c r="J655">
        <v>1</v>
      </c>
      <c r="K655">
        <v>2</v>
      </c>
      <c r="L655">
        <v>7</v>
      </c>
      <c r="M655">
        <v>2</v>
      </c>
      <c r="N655">
        <v>0</v>
      </c>
      <c r="Q655">
        <v>3</v>
      </c>
      <c r="V655">
        <v>1</v>
      </c>
      <c r="W655">
        <v>0</v>
      </c>
    </row>
    <row r="656" spans="1:23">
      <c r="A656" t="e">
        <f ca="1">E00251615344521</f>
        <v>#NAME?</v>
      </c>
      <c r="B656" t="s">
        <v>23</v>
      </c>
      <c r="C656" t="s">
        <v>1447</v>
      </c>
      <c r="D656" s="1">
        <v>20327</v>
      </c>
      <c r="E656" t="s">
        <v>25</v>
      </c>
      <c r="F656" t="s">
        <v>1448</v>
      </c>
      <c r="G656">
        <v>28</v>
      </c>
      <c r="H656">
        <v>10</v>
      </c>
      <c r="I656">
        <v>0</v>
      </c>
      <c r="J656">
        <v>1</v>
      </c>
      <c r="K656">
        <v>2</v>
      </c>
      <c r="L656">
        <v>12</v>
      </c>
      <c r="M656">
        <v>3</v>
      </c>
      <c r="N656">
        <v>1</v>
      </c>
      <c r="O656">
        <v>25</v>
      </c>
      <c r="P656">
        <v>1</v>
      </c>
      <c r="Q656">
        <v>2</v>
      </c>
      <c r="R656">
        <v>21</v>
      </c>
      <c r="S656">
        <v>14</v>
      </c>
      <c r="T656">
        <v>21</v>
      </c>
      <c r="V656">
        <v>9</v>
      </c>
      <c r="W656">
        <v>1</v>
      </c>
    </row>
    <row r="657" spans="1:23">
      <c r="A657" t="e">
        <f ca="1">E00251615737321</f>
        <v>#NAME?</v>
      </c>
      <c r="B657" t="s">
        <v>29</v>
      </c>
      <c r="C657" t="s">
        <v>1449</v>
      </c>
      <c r="D657" s="1">
        <v>21709</v>
      </c>
      <c r="E657" t="s">
        <v>25</v>
      </c>
      <c r="F657" t="s">
        <v>1450</v>
      </c>
      <c r="G657">
        <v>28</v>
      </c>
      <c r="H657">
        <v>250</v>
      </c>
      <c r="I657">
        <v>0</v>
      </c>
      <c r="J657">
        <v>1</v>
      </c>
      <c r="K657">
        <v>4</v>
      </c>
      <c r="L657">
        <v>8</v>
      </c>
      <c r="M657">
        <v>2</v>
      </c>
      <c r="N657">
        <v>0</v>
      </c>
      <c r="O657">
        <v>18</v>
      </c>
      <c r="P657" t="s">
        <v>97</v>
      </c>
      <c r="Q657">
        <v>2</v>
      </c>
      <c r="R657">
        <v>24</v>
      </c>
      <c r="S657">
        <v>14</v>
      </c>
      <c r="T657">
        <v>12</v>
      </c>
      <c r="V657">
        <v>9</v>
      </c>
      <c r="W657">
        <v>1</v>
      </c>
    </row>
    <row r="658" spans="1:23">
      <c r="A658" t="e">
        <f ca="1">E00251615815321</f>
        <v>#NAME?</v>
      </c>
      <c r="B658" t="s">
        <v>29</v>
      </c>
      <c r="C658" t="s">
        <v>1451</v>
      </c>
      <c r="D658" s="1">
        <v>21003</v>
      </c>
      <c r="E658" t="s">
        <v>25</v>
      </c>
      <c r="F658" t="s">
        <v>1452</v>
      </c>
      <c r="G658">
        <v>11</v>
      </c>
      <c r="H658">
        <v>15</v>
      </c>
      <c r="I658">
        <v>0</v>
      </c>
      <c r="J658">
        <v>1</v>
      </c>
      <c r="K658">
        <v>2</v>
      </c>
      <c r="L658">
        <v>6</v>
      </c>
      <c r="M658">
        <v>2</v>
      </c>
      <c r="N658">
        <v>0</v>
      </c>
      <c r="Q658">
        <v>3</v>
      </c>
      <c r="V658">
        <v>1</v>
      </c>
      <c r="W658">
        <v>0</v>
      </c>
    </row>
    <row r="659" spans="1:23">
      <c r="A659" t="e">
        <f ca="1">E00251615838821</f>
        <v>#NAME?</v>
      </c>
      <c r="B659" t="s">
        <v>23</v>
      </c>
      <c r="C659" t="s">
        <v>1453</v>
      </c>
      <c r="D659" s="1">
        <v>24301</v>
      </c>
      <c r="E659" t="s">
        <v>25</v>
      </c>
      <c r="F659" t="s">
        <v>1454</v>
      </c>
      <c r="G659">
        <v>9</v>
      </c>
      <c r="H659">
        <v>35</v>
      </c>
      <c r="I659">
        <v>0</v>
      </c>
      <c r="J659">
        <v>1</v>
      </c>
      <c r="K659">
        <v>2</v>
      </c>
      <c r="L659">
        <v>11</v>
      </c>
      <c r="M659">
        <v>3</v>
      </c>
      <c r="N659">
        <v>1</v>
      </c>
      <c r="O659">
        <v>17</v>
      </c>
      <c r="P659">
        <v>1</v>
      </c>
      <c r="Q659">
        <v>2</v>
      </c>
      <c r="R659">
        <v>11</v>
      </c>
      <c r="S659">
        <v>21</v>
      </c>
      <c r="T659">
        <v>11</v>
      </c>
      <c r="V659">
        <v>10</v>
      </c>
      <c r="W659">
        <v>1</v>
      </c>
    </row>
    <row r="660" spans="1:23">
      <c r="A660" t="e">
        <f ca="1">E00251615839321</f>
        <v>#NAME?</v>
      </c>
      <c r="B660" t="s">
        <v>23</v>
      </c>
      <c r="C660" t="s">
        <v>1455</v>
      </c>
      <c r="D660" s="1">
        <v>21433</v>
      </c>
      <c r="E660" t="s">
        <v>25</v>
      </c>
      <c r="F660" t="s">
        <v>1456</v>
      </c>
      <c r="G660">
        <v>27</v>
      </c>
      <c r="H660">
        <v>20</v>
      </c>
      <c r="I660">
        <v>0</v>
      </c>
      <c r="J660">
        <v>1</v>
      </c>
      <c r="K660">
        <v>2</v>
      </c>
      <c r="L660">
        <v>9</v>
      </c>
      <c r="M660">
        <v>3</v>
      </c>
      <c r="N660">
        <v>1</v>
      </c>
      <c r="O660">
        <v>16</v>
      </c>
      <c r="P660" t="s">
        <v>45</v>
      </c>
      <c r="Q660">
        <v>1</v>
      </c>
      <c r="R660">
        <v>41</v>
      </c>
      <c r="T660" t="s">
        <v>1457</v>
      </c>
      <c r="U660">
        <v>0</v>
      </c>
      <c r="V660">
        <v>4</v>
      </c>
      <c r="W660">
        <v>1</v>
      </c>
    </row>
    <row r="661" spans="1:23">
      <c r="A661" t="e">
        <f ca="1">E00251615945221</f>
        <v>#NAME?</v>
      </c>
      <c r="B661" t="s">
        <v>29</v>
      </c>
      <c r="C661" t="s">
        <v>1458</v>
      </c>
      <c r="D661" s="1">
        <v>23712</v>
      </c>
      <c r="E661" t="s">
        <v>25</v>
      </c>
      <c r="F661" t="s">
        <v>1459</v>
      </c>
      <c r="G661">
        <v>9</v>
      </c>
      <c r="H661">
        <v>35</v>
      </c>
      <c r="I661">
        <v>0</v>
      </c>
      <c r="J661">
        <v>1</v>
      </c>
      <c r="K661">
        <v>2</v>
      </c>
      <c r="L661">
        <v>8</v>
      </c>
      <c r="M661">
        <v>2</v>
      </c>
      <c r="N661">
        <v>0</v>
      </c>
      <c r="O661">
        <v>18</v>
      </c>
      <c r="Q661">
        <v>2</v>
      </c>
      <c r="R661">
        <v>3</v>
      </c>
      <c r="S661">
        <v>30</v>
      </c>
      <c r="V661">
        <v>10</v>
      </c>
      <c r="W661">
        <v>1</v>
      </c>
    </row>
    <row r="662" spans="1:23">
      <c r="A662" t="e">
        <f ca="1">E00251615992821</f>
        <v>#NAME?</v>
      </c>
      <c r="B662" t="s">
        <v>23</v>
      </c>
      <c r="C662" t="s">
        <v>1460</v>
      </c>
      <c r="D662" s="1">
        <v>25476</v>
      </c>
      <c r="E662" t="s">
        <v>25</v>
      </c>
      <c r="F662" t="s">
        <v>1461</v>
      </c>
      <c r="G662">
        <v>16</v>
      </c>
      <c r="H662">
        <v>40</v>
      </c>
      <c r="I662">
        <v>0</v>
      </c>
      <c r="J662">
        <v>1</v>
      </c>
      <c r="K662">
        <v>3</v>
      </c>
      <c r="L662">
        <v>10</v>
      </c>
      <c r="M662">
        <v>3</v>
      </c>
      <c r="N662">
        <v>1</v>
      </c>
      <c r="Q662">
        <v>3</v>
      </c>
      <c r="V662">
        <v>1</v>
      </c>
      <c r="W662">
        <v>0</v>
      </c>
    </row>
    <row r="663" spans="1:23">
      <c r="A663" t="e">
        <f ca="1">E00251616217521</f>
        <v>#NAME?</v>
      </c>
      <c r="B663" t="s">
        <v>23</v>
      </c>
      <c r="C663" t="s">
        <v>1462</v>
      </c>
      <c r="D663" s="1">
        <v>25770</v>
      </c>
      <c r="E663" t="s">
        <v>25</v>
      </c>
      <c r="F663" t="s">
        <v>1463</v>
      </c>
      <c r="G663">
        <v>11</v>
      </c>
      <c r="H663">
        <v>5</v>
      </c>
      <c r="I663">
        <v>0</v>
      </c>
      <c r="J663">
        <v>1</v>
      </c>
      <c r="K663">
        <v>2</v>
      </c>
      <c r="L663">
        <v>7</v>
      </c>
      <c r="M663">
        <v>2</v>
      </c>
      <c r="N663">
        <v>0</v>
      </c>
      <c r="O663">
        <v>15</v>
      </c>
      <c r="P663" t="s">
        <v>45</v>
      </c>
      <c r="Q663">
        <v>1</v>
      </c>
      <c r="R663">
        <v>30</v>
      </c>
      <c r="T663">
        <v>9</v>
      </c>
      <c r="U663">
        <v>0</v>
      </c>
      <c r="V663">
        <v>4</v>
      </c>
      <c r="W663">
        <v>1</v>
      </c>
    </row>
    <row r="664" spans="1:23">
      <c r="A664" t="e">
        <f ca="1">E00251616218721</f>
        <v>#NAME?</v>
      </c>
      <c r="B664" t="s">
        <v>29</v>
      </c>
      <c r="C664" t="s">
        <v>1464</v>
      </c>
      <c r="D664" s="1">
        <v>23207</v>
      </c>
      <c r="E664" t="s">
        <v>25</v>
      </c>
      <c r="F664" t="s">
        <v>546</v>
      </c>
      <c r="G664">
        <v>11</v>
      </c>
      <c r="H664">
        <v>75</v>
      </c>
      <c r="I664">
        <v>0</v>
      </c>
      <c r="J664">
        <v>1</v>
      </c>
      <c r="K664">
        <v>3</v>
      </c>
      <c r="L664">
        <v>13</v>
      </c>
      <c r="M664">
        <v>3</v>
      </c>
      <c r="N664">
        <v>1</v>
      </c>
      <c r="O664">
        <v>18</v>
      </c>
      <c r="P664" t="s">
        <v>38</v>
      </c>
      <c r="Q664">
        <v>2</v>
      </c>
      <c r="R664">
        <v>14</v>
      </c>
      <c r="S664">
        <v>20</v>
      </c>
      <c r="T664" t="s">
        <v>1021</v>
      </c>
      <c r="V664">
        <v>9</v>
      </c>
      <c r="W664">
        <v>1</v>
      </c>
    </row>
    <row r="665" spans="1:23">
      <c r="A665" t="e">
        <f ca="1">E00251616233021</f>
        <v>#NAME?</v>
      </c>
      <c r="B665" t="s">
        <v>29</v>
      </c>
      <c r="C665" t="s">
        <v>1465</v>
      </c>
      <c r="D665" s="1">
        <v>22798</v>
      </c>
      <c r="E665" t="s">
        <v>25</v>
      </c>
      <c r="F665" t="s">
        <v>1466</v>
      </c>
      <c r="G665">
        <v>14</v>
      </c>
      <c r="H665">
        <v>0</v>
      </c>
      <c r="I665">
        <v>0</v>
      </c>
      <c r="J665">
        <v>0</v>
      </c>
      <c r="K665">
        <v>1</v>
      </c>
      <c r="L665">
        <v>8</v>
      </c>
      <c r="M665">
        <v>2</v>
      </c>
      <c r="N665">
        <v>0</v>
      </c>
      <c r="Q665">
        <v>3</v>
      </c>
      <c r="V665">
        <v>1</v>
      </c>
      <c r="W665">
        <v>0</v>
      </c>
    </row>
    <row r="666" spans="1:23">
      <c r="A666" t="e">
        <f ca="1">E00251616235721</f>
        <v>#NAME?</v>
      </c>
      <c r="B666" t="s">
        <v>23</v>
      </c>
      <c r="C666" t="s">
        <v>1467</v>
      </c>
      <c r="D666" s="1">
        <v>22623</v>
      </c>
      <c r="E666" t="s">
        <v>25</v>
      </c>
      <c r="F666" t="s">
        <v>1468</v>
      </c>
      <c r="G666">
        <v>25</v>
      </c>
      <c r="L666">
        <v>8</v>
      </c>
      <c r="M666">
        <v>2</v>
      </c>
      <c r="N666">
        <v>0</v>
      </c>
      <c r="O666">
        <v>17</v>
      </c>
      <c r="P666">
        <v>1</v>
      </c>
      <c r="Q666">
        <v>2</v>
      </c>
      <c r="R666">
        <v>19</v>
      </c>
      <c r="S666">
        <v>18</v>
      </c>
      <c r="T666">
        <v>19</v>
      </c>
      <c r="V666">
        <v>9</v>
      </c>
      <c r="W666">
        <v>1</v>
      </c>
    </row>
    <row r="667" spans="1:23">
      <c r="A667" t="e">
        <f ca="1">E00251616253621</f>
        <v>#NAME?</v>
      </c>
      <c r="B667" t="s">
        <v>23</v>
      </c>
      <c r="C667" t="s">
        <v>1469</v>
      </c>
      <c r="D667" s="1">
        <v>26014</v>
      </c>
      <c r="E667" t="s">
        <v>25</v>
      </c>
      <c r="F667" t="s">
        <v>1470</v>
      </c>
      <c r="G667">
        <v>7</v>
      </c>
      <c r="H667">
        <v>0</v>
      </c>
      <c r="I667">
        <v>0</v>
      </c>
      <c r="J667">
        <v>0</v>
      </c>
      <c r="K667">
        <v>0</v>
      </c>
      <c r="L667">
        <v>7</v>
      </c>
      <c r="M667">
        <v>2</v>
      </c>
      <c r="N667">
        <v>0</v>
      </c>
      <c r="Q667">
        <v>3</v>
      </c>
      <c r="V667">
        <v>1</v>
      </c>
      <c r="W667">
        <v>0</v>
      </c>
    </row>
    <row r="668" spans="1:23">
      <c r="A668" t="e">
        <f ca="1">E00251616256121</f>
        <v>#NAME?</v>
      </c>
      <c r="B668" t="s">
        <v>23</v>
      </c>
      <c r="C668" t="s">
        <v>1471</v>
      </c>
      <c r="D668" s="1">
        <v>21003</v>
      </c>
      <c r="E668" t="s">
        <v>25</v>
      </c>
      <c r="F668" t="s">
        <v>1472</v>
      </c>
      <c r="G668">
        <v>11</v>
      </c>
      <c r="H668">
        <v>70</v>
      </c>
      <c r="I668">
        <v>0</v>
      </c>
      <c r="J668">
        <v>1</v>
      </c>
      <c r="K668">
        <v>3</v>
      </c>
      <c r="L668">
        <v>10</v>
      </c>
      <c r="M668">
        <v>3</v>
      </c>
      <c r="N668">
        <v>1</v>
      </c>
      <c r="O668">
        <v>13</v>
      </c>
      <c r="P668" t="s">
        <v>233</v>
      </c>
      <c r="Q668">
        <v>2</v>
      </c>
      <c r="R668">
        <v>12</v>
      </c>
      <c r="S668">
        <v>33</v>
      </c>
      <c r="T668" t="s">
        <v>699</v>
      </c>
      <c r="V668">
        <v>10</v>
      </c>
      <c r="W668">
        <v>1</v>
      </c>
    </row>
    <row r="669" spans="1:23">
      <c r="A669" t="e">
        <f ca="1">E00251616870121</f>
        <v>#NAME?</v>
      </c>
      <c r="B669" t="s">
        <v>23</v>
      </c>
      <c r="C669" t="s">
        <v>1473</v>
      </c>
      <c r="D669" s="1">
        <v>22732</v>
      </c>
      <c r="E669" t="s">
        <v>25</v>
      </c>
      <c r="F669" t="s">
        <v>795</v>
      </c>
      <c r="G669">
        <v>24</v>
      </c>
      <c r="H669">
        <v>105</v>
      </c>
      <c r="I669">
        <v>0</v>
      </c>
      <c r="J669">
        <v>1</v>
      </c>
      <c r="K669">
        <v>3</v>
      </c>
      <c r="L669">
        <v>5</v>
      </c>
      <c r="M669">
        <v>2</v>
      </c>
      <c r="N669">
        <v>0</v>
      </c>
      <c r="O669">
        <v>15</v>
      </c>
      <c r="Q669">
        <v>2</v>
      </c>
      <c r="R669">
        <v>6</v>
      </c>
      <c r="S669">
        <v>32</v>
      </c>
      <c r="V669">
        <v>10</v>
      </c>
      <c r="W669">
        <v>1</v>
      </c>
    </row>
    <row r="670" spans="1:23">
      <c r="A670" t="e">
        <f ca="1">E00251616879521</f>
        <v>#NAME?</v>
      </c>
      <c r="B670" t="s">
        <v>23</v>
      </c>
      <c r="C670" t="s">
        <v>1474</v>
      </c>
      <c r="D670" s="1">
        <v>22652</v>
      </c>
      <c r="E670" t="s">
        <v>25</v>
      </c>
      <c r="F670" t="s">
        <v>1475</v>
      </c>
      <c r="G670">
        <v>39</v>
      </c>
      <c r="H670">
        <v>30</v>
      </c>
      <c r="I670">
        <v>0</v>
      </c>
      <c r="J670">
        <v>1</v>
      </c>
      <c r="K670">
        <v>2</v>
      </c>
      <c r="L670">
        <v>11</v>
      </c>
      <c r="M670">
        <v>3</v>
      </c>
      <c r="N670">
        <v>1</v>
      </c>
      <c r="O670">
        <v>22</v>
      </c>
      <c r="P670" t="s">
        <v>630</v>
      </c>
      <c r="Q670">
        <v>1</v>
      </c>
      <c r="R670">
        <v>32</v>
      </c>
      <c r="T670" t="s">
        <v>1476</v>
      </c>
      <c r="U670">
        <v>0</v>
      </c>
      <c r="V670">
        <v>4</v>
      </c>
      <c r="W670">
        <v>1</v>
      </c>
    </row>
    <row r="671" spans="1:23">
      <c r="A671" t="e">
        <f ca="1">E00251616967621</f>
        <v>#NAME?</v>
      </c>
      <c r="B671" t="s">
        <v>23</v>
      </c>
      <c r="C671" t="s">
        <v>1477</v>
      </c>
      <c r="D671" s="1">
        <v>24167</v>
      </c>
      <c r="E671" t="s">
        <v>25</v>
      </c>
      <c r="F671" t="s">
        <v>1478</v>
      </c>
      <c r="G671">
        <v>7</v>
      </c>
      <c r="H671">
        <v>0</v>
      </c>
      <c r="I671">
        <v>0</v>
      </c>
      <c r="J671">
        <v>0</v>
      </c>
      <c r="K671">
        <v>0</v>
      </c>
      <c r="L671">
        <v>6</v>
      </c>
      <c r="M671">
        <v>2</v>
      </c>
      <c r="N671">
        <v>0</v>
      </c>
      <c r="O671">
        <v>18</v>
      </c>
      <c r="P671" t="s">
        <v>27</v>
      </c>
      <c r="Q671">
        <v>2</v>
      </c>
      <c r="R671">
        <v>23</v>
      </c>
      <c r="S671">
        <v>9</v>
      </c>
      <c r="T671" t="s">
        <v>202</v>
      </c>
      <c r="V671">
        <v>8</v>
      </c>
      <c r="W671">
        <v>1</v>
      </c>
    </row>
    <row r="672" spans="1:23">
      <c r="A672" t="e">
        <f ca="1">E00251616967721</f>
        <v>#NAME?</v>
      </c>
      <c r="B672" t="s">
        <v>23</v>
      </c>
      <c r="C672" t="s">
        <v>1479</v>
      </c>
      <c r="D672" s="1">
        <v>25249</v>
      </c>
      <c r="E672" t="s">
        <v>25</v>
      </c>
      <c r="F672" t="s">
        <v>1480</v>
      </c>
      <c r="G672">
        <v>25</v>
      </c>
      <c r="H672">
        <v>5</v>
      </c>
      <c r="I672">
        <v>0</v>
      </c>
      <c r="J672">
        <v>1</v>
      </c>
      <c r="K672">
        <v>2</v>
      </c>
      <c r="L672">
        <v>4</v>
      </c>
      <c r="M672">
        <v>1</v>
      </c>
      <c r="N672">
        <v>0</v>
      </c>
      <c r="Q672">
        <v>3</v>
      </c>
      <c r="V672">
        <v>1</v>
      </c>
      <c r="W672">
        <v>0</v>
      </c>
    </row>
    <row r="673" spans="1:23">
      <c r="A673" t="e">
        <f ca="1">E00251617121621</f>
        <v>#NAME?</v>
      </c>
      <c r="B673" t="s">
        <v>23</v>
      </c>
      <c r="C673" t="s">
        <v>1481</v>
      </c>
      <c r="D673" s="1">
        <v>25450</v>
      </c>
      <c r="E673" t="s">
        <v>25</v>
      </c>
      <c r="F673">
        <v>132</v>
      </c>
      <c r="G673">
        <v>12</v>
      </c>
      <c r="H673">
        <v>0</v>
      </c>
      <c r="I673">
        <v>0</v>
      </c>
      <c r="J673">
        <v>0</v>
      </c>
      <c r="K673">
        <v>1</v>
      </c>
      <c r="L673">
        <v>6</v>
      </c>
      <c r="M673">
        <v>2</v>
      </c>
      <c r="N673">
        <v>0</v>
      </c>
      <c r="O673">
        <v>18</v>
      </c>
      <c r="P673" t="s">
        <v>97</v>
      </c>
      <c r="Q673">
        <v>1</v>
      </c>
      <c r="R673">
        <v>28</v>
      </c>
      <c r="T673">
        <v>14</v>
      </c>
      <c r="U673">
        <v>2</v>
      </c>
      <c r="V673">
        <v>4</v>
      </c>
      <c r="W673">
        <v>1</v>
      </c>
    </row>
    <row r="674" spans="1:23">
      <c r="A674" t="e">
        <f ca="1">E00251617139121</f>
        <v>#NAME?</v>
      </c>
      <c r="B674" t="s">
        <v>29</v>
      </c>
      <c r="C674" t="s">
        <v>1482</v>
      </c>
      <c r="D674" s="1">
        <v>26287</v>
      </c>
      <c r="E674" t="s">
        <v>25</v>
      </c>
      <c r="F674" t="s">
        <v>1483</v>
      </c>
      <c r="G674">
        <v>16</v>
      </c>
      <c r="H674">
        <v>0</v>
      </c>
      <c r="I674">
        <v>0</v>
      </c>
      <c r="J674">
        <v>0</v>
      </c>
      <c r="K674">
        <v>1</v>
      </c>
      <c r="L674">
        <v>6</v>
      </c>
      <c r="M674">
        <v>2</v>
      </c>
      <c r="N674">
        <v>0</v>
      </c>
      <c r="Q674">
        <v>3</v>
      </c>
      <c r="V674">
        <v>1</v>
      </c>
      <c r="W674">
        <v>0</v>
      </c>
    </row>
    <row r="675" spans="1:23">
      <c r="A675" t="e">
        <f ca="1">E00251617235221</f>
        <v>#NAME?</v>
      </c>
      <c r="B675" t="s">
        <v>23</v>
      </c>
      <c r="C675" t="s">
        <v>1484</v>
      </c>
      <c r="D675" s="1">
        <v>20144</v>
      </c>
      <c r="E675" t="s">
        <v>25</v>
      </c>
      <c r="F675" t="s">
        <v>1485</v>
      </c>
      <c r="G675">
        <v>49</v>
      </c>
      <c r="H675">
        <v>10</v>
      </c>
      <c r="I675">
        <v>0</v>
      </c>
      <c r="J675">
        <v>1</v>
      </c>
      <c r="K675">
        <v>2</v>
      </c>
      <c r="L675">
        <v>7</v>
      </c>
      <c r="M675">
        <v>2</v>
      </c>
      <c r="N675">
        <v>0</v>
      </c>
      <c r="Q675">
        <v>3</v>
      </c>
      <c r="V675">
        <v>1</v>
      </c>
      <c r="W675">
        <v>0</v>
      </c>
    </row>
    <row r="676" spans="1:23">
      <c r="A676" t="e">
        <f ca="1">E00251617240821</f>
        <v>#NAME?</v>
      </c>
      <c r="B676" t="s">
        <v>23</v>
      </c>
      <c r="C676" t="s">
        <v>1486</v>
      </c>
      <c r="D676" s="1">
        <v>25550</v>
      </c>
      <c r="E676" t="s">
        <v>25</v>
      </c>
      <c r="F676" t="s">
        <v>1487</v>
      </c>
      <c r="G676">
        <v>18</v>
      </c>
      <c r="H676">
        <v>35</v>
      </c>
      <c r="I676">
        <v>0</v>
      </c>
      <c r="J676">
        <v>1</v>
      </c>
      <c r="K676">
        <v>2</v>
      </c>
      <c r="L676">
        <v>7</v>
      </c>
      <c r="M676">
        <v>2</v>
      </c>
      <c r="N676">
        <v>0</v>
      </c>
      <c r="O676">
        <v>17</v>
      </c>
      <c r="P676" t="s">
        <v>142</v>
      </c>
      <c r="Q676">
        <v>1</v>
      </c>
      <c r="R676">
        <v>29</v>
      </c>
      <c r="T676" t="s">
        <v>1488</v>
      </c>
      <c r="U676">
        <v>1</v>
      </c>
      <c r="V676">
        <v>4</v>
      </c>
      <c r="W676">
        <v>1</v>
      </c>
    </row>
    <row r="677" spans="1:23">
      <c r="A677" t="e">
        <f ca="1">E00251617547621</f>
        <v>#NAME?</v>
      </c>
      <c r="B677" t="s">
        <v>29</v>
      </c>
      <c r="C677" t="s">
        <v>1489</v>
      </c>
      <c r="D677" s="1">
        <v>18554</v>
      </c>
      <c r="E677" t="s">
        <v>25</v>
      </c>
      <c r="F677" t="s">
        <v>1490</v>
      </c>
      <c r="G677">
        <v>7</v>
      </c>
      <c r="H677">
        <v>95</v>
      </c>
      <c r="I677">
        <v>0</v>
      </c>
      <c r="J677">
        <v>1</v>
      </c>
      <c r="K677">
        <v>3</v>
      </c>
      <c r="L677">
        <v>10</v>
      </c>
      <c r="M677">
        <v>3</v>
      </c>
      <c r="N677">
        <v>1</v>
      </c>
      <c r="O677">
        <v>18</v>
      </c>
      <c r="P677">
        <v>1</v>
      </c>
      <c r="Q677">
        <v>2</v>
      </c>
      <c r="R677">
        <v>21</v>
      </c>
      <c r="S677">
        <v>26</v>
      </c>
      <c r="T677">
        <v>21</v>
      </c>
      <c r="V677">
        <v>10</v>
      </c>
      <c r="W677">
        <v>1</v>
      </c>
    </row>
    <row r="678" spans="1:23">
      <c r="A678" t="e">
        <f ca="1">E00251617565621</f>
        <v>#NAME?</v>
      </c>
      <c r="B678" t="s">
        <v>23</v>
      </c>
      <c r="C678" t="s">
        <v>1491</v>
      </c>
      <c r="D678" s="1">
        <v>24788</v>
      </c>
      <c r="E678" t="s">
        <v>25</v>
      </c>
      <c r="F678" t="s">
        <v>1492</v>
      </c>
      <c r="G678">
        <v>11</v>
      </c>
      <c r="H678">
        <v>0</v>
      </c>
      <c r="I678">
        <v>0</v>
      </c>
      <c r="J678">
        <v>0</v>
      </c>
      <c r="K678">
        <v>1</v>
      </c>
      <c r="L678">
        <v>7</v>
      </c>
      <c r="M678">
        <v>2</v>
      </c>
      <c r="N678">
        <v>0</v>
      </c>
      <c r="O678">
        <v>22</v>
      </c>
      <c r="P678" t="s">
        <v>27</v>
      </c>
      <c r="Q678">
        <v>1</v>
      </c>
      <c r="R678">
        <v>26</v>
      </c>
      <c r="T678" t="s">
        <v>588</v>
      </c>
      <c r="U678">
        <v>1</v>
      </c>
      <c r="V678">
        <v>4</v>
      </c>
      <c r="W678">
        <v>1</v>
      </c>
    </row>
    <row r="679" spans="1:23">
      <c r="A679" t="e">
        <f ca="1">E00251617573321</f>
        <v>#NAME?</v>
      </c>
      <c r="B679" t="s">
        <v>23</v>
      </c>
      <c r="C679" t="s">
        <v>1493</v>
      </c>
      <c r="D679" s="1">
        <v>25524</v>
      </c>
      <c r="E679" t="s">
        <v>25</v>
      </c>
      <c r="F679" t="s">
        <v>1494</v>
      </c>
      <c r="G679">
        <v>20</v>
      </c>
      <c r="H679">
        <v>5</v>
      </c>
      <c r="I679">
        <v>0</v>
      </c>
      <c r="J679">
        <v>1</v>
      </c>
      <c r="K679">
        <v>2</v>
      </c>
      <c r="L679">
        <v>7</v>
      </c>
      <c r="M679">
        <v>2</v>
      </c>
      <c r="N679">
        <v>0</v>
      </c>
      <c r="O679">
        <v>13</v>
      </c>
      <c r="P679">
        <v>1</v>
      </c>
      <c r="Q679">
        <v>2</v>
      </c>
      <c r="R679">
        <v>22</v>
      </c>
      <c r="S679">
        <v>11</v>
      </c>
      <c r="T679">
        <v>22</v>
      </c>
      <c r="V679">
        <v>9</v>
      </c>
      <c r="W679">
        <v>1</v>
      </c>
    </row>
    <row r="680" spans="1:23">
      <c r="A680" t="e">
        <f ca="1">E00251617620421</f>
        <v>#NAME?</v>
      </c>
      <c r="B680" t="s">
        <v>23</v>
      </c>
      <c r="C680" t="s">
        <v>1495</v>
      </c>
      <c r="D680" s="1">
        <v>22785</v>
      </c>
      <c r="E680" t="s">
        <v>25</v>
      </c>
      <c r="F680" t="s">
        <v>1496</v>
      </c>
      <c r="G680">
        <v>0</v>
      </c>
      <c r="H680">
        <v>15</v>
      </c>
      <c r="I680">
        <v>0</v>
      </c>
      <c r="J680">
        <v>1</v>
      </c>
      <c r="K680">
        <v>2</v>
      </c>
      <c r="L680">
        <v>5</v>
      </c>
      <c r="M680">
        <v>2</v>
      </c>
      <c r="N680">
        <v>0</v>
      </c>
      <c r="O680">
        <v>16</v>
      </c>
      <c r="P680" t="s">
        <v>97</v>
      </c>
      <c r="Q680">
        <v>1</v>
      </c>
      <c r="R680">
        <v>37</v>
      </c>
      <c r="T680" t="s">
        <v>352</v>
      </c>
      <c r="U680">
        <v>1</v>
      </c>
      <c r="V680">
        <v>4</v>
      </c>
      <c r="W680">
        <v>1</v>
      </c>
    </row>
    <row r="681" spans="1:23">
      <c r="A681" t="e">
        <f ca="1">E00251617623621</f>
        <v>#NAME?</v>
      </c>
      <c r="B681" t="s">
        <v>29</v>
      </c>
      <c r="C681" t="s">
        <v>1497</v>
      </c>
      <c r="D681" s="1">
        <v>25217</v>
      </c>
      <c r="E681" t="s">
        <v>25</v>
      </c>
      <c r="F681" t="s">
        <v>1498</v>
      </c>
      <c r="G681">
        <v>23</v>
      </c>
      <c r="H681">
        <v>110</v>
      </c>
      <c r="I681">
        <v>0</v>
      </c>
      <c r="J681">
        <v>1</v>
      </c>
      <c r="K681">
        <v>3</v>
      </c>
      <c r="L681">
        <v>10</v>
      </c>
      <c r="M681">
        <v>3</v>
      </c>
      <c r="N681">
        <v>1</v>
      </c>
      <c r="O681">
        <v>17</v>
      </c>
      <c r="P681" t="s">
        <v>49</v>
      </c>
      <c r="Q681">
        <v>1</v>
      </c>
      <c r="R681">
        <v>30</v>
      </c>
      <c r="T681" t="s">
        <v>864</v>
      </c>
      <c r="U681">
        <v>0</v>
      </c>
      <c r="V681">
        <v>4</v>
      </c>
      <c r="W681">
        <v>1</v>
      </c>
    </row>
    <row r="682" spans="1:23">
      <c r="A682" t="e">
        <f ca="1">E00251617643721</f>
        <v>#NAME?</v>
      </c>
      <c r="B682" t="s">
        <v>29</v>
      </c>
      <c r="C682" t="s">
        <v>1499</v>
      </c>
      <c r="D682" s="1">
        <v>24703</v>
      </c>
      <c r="E682" t="s">
        <v>25</v>
      </c>
      <c r="F682" t="s">
        <v>1500</v>
      </c>
      <c r="G682">
        <v>28</v>
      </c>
      <c r="H682">
        <v>5</v>
      </c>
      <c r="I682">
        <v>0</v>
      </c>
      <c r="J682">
        <v>1</v>
      </c>
      <c r="K682">
        <v>2</v>
      </c>
      <c r="L682">
        <v>2</v>
      </c>
      <c r="M682">
        <v>1</v>
      </c>
      <c r="N682">
        <v>0</v>
      </c>
      <c r="Q682">
        <v>3</v>
      </c>
      <c r="V682">
        <v>1</v>
      </c>
      <c r="W682">
        <v>0</v>
      </c>
    </row>
    <row r="683" spans="1:23">
      <c r="A683" t="e">
        <f ca="1">E00251617646621</f>
        <v>#NAME?</v>
      </c>
      <c r="B683" t="s">
        <v>23</v>
      </c>
      <c r="C683" t="s">
        <v>1501</v>
      </c>
      <c r="D683" s="1">
        <v>22719</v>
      </c>
      <c r="E683" t="s">
        <v>25</v>
      </c>
      <c r="F683" t="s">
        <v>1502</v>
      </c>
      <c r="G683">
        <v>21</v>
      </c>
      <c r="H683">
        <v>155</v>
      </c>
      <c r="I683">
        <v>1</v>
      </c>
      <c r="J683">
        <v>2</v>
      </c>
      <c r="K683">
        <v>3</v>
      </c>
      <c r="L683">
        <v>13</v>
      </c>
      <c r="M683">
        <v>3</v>
      </c>
      <c r="N683">
        <v>1</v>
      </c>
      <c r="O683">
        <v>18</v>
      </c>
      <c r="P683" t="s">
        <v>97</v>
      </c>
      <c r="Q683">
        <v>1</v>
      </c>
      <c r="R683">
        <v>36</v>
      </c>
      <c r="T683">
        <v>18</v>
      </c>
      <c r="U683">
        <v>2</v>
      </c>
      <c r="V683">
        <v>4</v>
      </c>
      <c r="W683">
        <v>1</v>
      </c>
    </row>
    <row r="684" spans="1:23">
      <c r="A684" t="e">
        <f ca="1">E00251617666221</f>
        <v>#NAME?</v>
      </c>
      <c r="B684" t="s">
        <v>23</v>
      </c>
      <c r="C684" t="s">
        <v>1503</v>
      </c>
      <c r="D684" s="1">
        <v>27572</v>
      </c>
      <c r="E684" t="s">
        <v>25</v>
      </c>
      <c r="F684" t="s">
        <v>1504</v>
      </c>
      <c r="G684">
        <v>28</v>
      </c>
      <c r="H684">
        <v>0</v>
      </c>
      <c r="I684">
        <v>0</v>
      </c>
      <c r="J684">
        <v>0</v>
      </c>
      <c r="K684">
        <v>1</v>
      </c>
      <c r="L684">
        <v>6</v>
      </c>
      <c r="M684">
        <v>2</v>
      </c>
      <c r="N684">
        <v>0</v>
      </c>
      <c r="O684">
        <v>17</v>
      </c>
      <c r="P684" t="s">
        <v>217</v>
      </c>
      <c r="Q684">
        <v>1</v>
      </c>
      <c r="R684">
        <v>23</v>
      </c>
      <c r="T684" t="s">
        <v>912</v>
      </c>
      <c r="U684">
        <v>3</v>
      </c>
      <c r="V684">
        <v>5</v>
      </c>
      <c r="W684">
        <v>1</v>
      </c>
    </row>
    <row r="685" spans="1:23">
      <c r="A685" t="e">
        <f ca="1">E00251617668521</f>
        <v>#NAME?</v>
      </c>
      <c r="B685" t="s">
        <v>29</v>
      </c>
      <c r="C685" t="s">
        <v>1505</v>
      </c>
      <c r="D685" s="1">
        <v>20728</v>
      </c>
      <c r="E685" t="s">
        <v>25</v>
      </c>
      <c r="F685" t="s">
        <v>1506</v>
      </c>
      <c r="G685">
        <v>4</v>
      </c>
      <c r="H685">
        <v>5</v>
      </c>
      <c r="I685">
        <v>0</v>
      </c>
      <c r="J685">
        <v>1</v>
      </c>
      <c r="K685">
        <v>2</v>
      </c>
      <c r="L685">
        <v>9</v>
      </c>
      <c r="M685">
        <v>3</v>
      </c>
      <c r="N685">
        <v>1</v>
      </c>
      <c r="O685">
        <v>16</v>
      </c>
      <c r="P685" t="s">
        <v>53</v>
      </c>
      <c r="Q685">
        <v>2</v>
      </c>
      <c r="R685">
        <v>32</v>
      </c>
      <c r="S685">
        <v>11</v>
      </c>
      <c r="T685">
        <v>48</v>
      </c>
      <c r="V685">
        <v>9</v>
      </c>
      <c r="W685">
        <v>1</v>
      </c>
    </row>
    <row r="686" spans="1:23">
      <c r="A686" t="e">
        <f ca="1">E00251617695721</f>
        <v>#NAME?</v>
      </c>
      <c r="B686" t="s">
        <v>29</v>
      </c>
      <c r="C686" t="s">
        <v>1507</v>
      </c>
      <c r="D686" s="1">
        <v>18437</v>
      </c>
      <c r="E686" t="s">
        <v>25</v>
      </c>
      <c r="F686" t="s">
        <v>1508</v>
      </c>
      <c r="G686">
        <v>28</v>
      </c>
      <c r="H686">
        <v>210</v>
      </c>
      <c r="I686">
        <v>0</v>
      </c>
      <c r="J686">
        <v>1</v>
      </c>
      <c r="K686">
        <v>3</v>
      </c>
      <c r="L686">
        <v>7</v>
      </c>
      <c r="M686">
        <v>2</v>
      </c>
      <c r="N686">
        <v>0</v>
      </c>
      <c r="Q686">
        <v>3</v>
      </c>
      <c r="V686">
        <v>1</v>
      </c>
      <c r="W686">
        <v>0</v>
      </c>
    </row>
    <row r="687" spans="1:23">
      <c r="A687" t="e">
        <f ca="1">E00251617696721</f>
        <v>#NAME?</v>
      </c>
      <c r="B687" t="s">
        <v>29</v>
      </c>
      <c r="C687" t="s">
        <v>1509</v>
      </c>
      <c r="D687" s="1">
        <v>22999</v>
      </c>
      <c r="E687" t="s">
        <v>25</v>
      </c>
      <c r="F687" t="s">
        <v>1510</v>
      </c>
      <c r="G687">
        <v>18</v>
      </c>
      <c r="H687">
        <v>85</v>
      </c>
      <c r="I687">
        <v>0</v>
      </c>
      <c r="J687">
        <v>1</v>
      </c>
      <c r="K687">
        <v>3</v>
      </c>
      <c r="L687">
        <v>7</v>
      </c>
      <c r="M687">
        <v>2</v>
      </c>
      <c r="N687">
        <v>0</v>
      </c>
      <c r="O687">
        <v>26</v>
      </c>
      <c r="P687" t="s">
        <v>368</v>
      </c>
      <c r="Q687">
        <v>2</v>
      </c>
      <c r="R687">
        <v>16</v>
      </c>
      <c r="S687">
        <v>11</v>
      </c>
      <c r="T687" t="s">
        <v>869</v>
      </c>
      <c r="V687">
        <v>9</v>
      </c>
      <c r="W687">
        <v>1</v>
      </c>
    </row>
    <row r="688" spans="1:23">
      <c r="A688" t="e">
        <f ca="1">E00251617721821</f>
        <v>#NAME?</v>
      </c>
      <c r="B688" t="s">
        <v>29</v>
      </c>
      <c r="C688" t="s">
        <v>1511</v>
      </c>
      <c r="D688" s="1">
        <v>26851</v>
      </c>
      <c r="E688" t="s">
        <v>25</v>
      </c>
      <c r="F688" t="s">
        <v>1512</v>
      </c>
      <c r="G688">
        <v>10</v>
      </c>
      <c r="H688">
        <v>0</v>
      </c>
      <c r="I688">
        <v>0</v>
      </c>
      <c r="J688">
        <v>0</v>
      </c>
      <c r="K688">
        <v>1</v>
      </c>
      <c r="L688">
        <v>6</v>
      </c>
      <c r="M688">
        <v>2</v>
      </c>
      <c r="N688">
        <v>0</v>
      </c>
      <c r="Q688">
        <v>3</v>
      </c>
      <c r="V688">
        <v>1</v>
      </c>
      <c r="W688">
        <v>0</v>
      </c>
    </row>
    <row r="689" spans="1:23">
      <c r="A689" t="e">
        <f ca="1">E00251618072321</f>
        <v>#NAME?</v>
      </c>
      <c r="B689" t="s">
        <v>29</v>
      </c>
      <c r="C689" t="s">
        <v>1513</v>
      </c>
      <c r="D689" s="1">
        <v>27643</v>
      </c>
      <c r="E689" t="s">
        <v>25</v>
      </c>
      <c r="F689" t="s">
        <v>1514</v>
      </c>
      <c r="G689">
        <v>23</v>
      </c>
      <c r="H689">
        <v>295</v>
      </c>
      <c r="I689">
        <v>1</v>
      </c>
      <c r="J689">
        <v>2</v>
      </c>
      <c r="K689">
        <v>4</v>
      </c>
      <c r="L689">
        <v>8</v>
      </c>
      <c r="M689">
        <v>2</v>
      </c>
      <c r="N689">
        <v>0</v>
      </c>
      <c r="O689">
        <v>15</v>
      </c>
      <c r="P689">
        <v>1</v>
      </c>
      <c r="Q689">
        <v>1</v>
      </c>
      <c r="R689">
        <v>25</v>
      </c>
      <c r="T689">
        <v>25</v>
      </c>
      <c r="U689">
        <v>4</v>
      </c>
      <c r="V689">
        <v>5</v>
      </c>
      <c r="W689">
        <v>1</v>
      </c>
    </row>
    <row r="690" spans="1:23">
      <c r="A690" t="e">
        <f ca="1">E00251618081421</f>
        <v>#NAME?</v>
      </c>
      <c r="B690" t="s">
        <v>29</v>
      </c>
      <c r="C690" t="s">
        <v>1515</v>
      </c>
      <c r="D690" s="1">
        <v>23814</v>
      </c>
      <c r="E690" t="s">
        <v>25</v>
      </c>
      <c r="F690" t="s">
        <v>1516</v>
      </c>
      <c r="G690">
        <v>16</v>
      </c>
      <c r="H690">
        <v>15</v>
      </c>
      <c r="I690">
        <v>0</v>
      </c>
      <c r="J690">
        <v>1</v>
      </c>
      <c r="K690">
        <v>2</v>
      </c>
      <c r="L690">
        <v>5</v>
      </c>
      <c r="M690">
        <v>2</v>
      </c>
      <c r="N690">
        <v>0</v>
      </c>
      <c r="O690">
        <v>17</v>
      </c>
      <c r="P690" t="s">
        <v>368</v>
      </c>
      <c r="Q690">
        <v>2</v>
      </c>
      <c r="R690">
        <v>26</v>
      </c>
      <c r="S690">
        <v>8</v>
      </c>
      <c r="T690" t="s">
        <v>394</v>
      </c>
      <c r="V690">
        <v>8</v>
      </c>
      <c r="W690">
        <v>1</v>
      </c>
    </row>
    <row r="691" spans="1:23">
      <c r="A691" t="e">
        <f ca="1">E00251618088321</f>
        <v>#NAME?</v>
      </c>
      <c r="B691" t="s">
        <v>23</v>
      </c>
      <c r="C691" t="s">
        <v>1517</v>
      </c>
      <c r="D691" s="1">
        <v>24077</v>
      </c>
      <c r="E691" t="s">
        <v>25</v>
      </c>
      <c r="F691" t="s">
        <v>1518</v>
      </c>
      <c r="G691">
        <v>25</v>
      </c>
      <c r="H691">
        <v>20</v>
      </c>
      <c r="I691">
        <v>0</v>
      </c>
      <c r="J691">
        <v>1</v>
      </c>
      <c r="K691">
        <v>2</v>
      </c>
      <c r="L691">
        <v>5</v>
      </c>
      <c r="M691">
        <v>2</v>
      </c>
      <c r="N691">
        <v>0</v>
      </c>
      <c r="Q691">
        <v>3</v>
      </c>
      <c r="V691">
        <v>1</v>
      </c>
      <c r="W691">
        <v>0</v>
      </c>
    </row>
    <row r="692" spans="1:23">
      <c r="A692" t="e">
        <f ca="1">E00251619053021</f>
        <v>#NAME?</v>
      </c>
      <c r="B692" t="s">
        <v>23</v>
      </c>
      <c r="C692" t="s">
        <v>1519</v>
      </c>
      <c r="D692" s="1">
        <v>18573</v>
      </c>
      <c r="E692" t="s">
        <v>25</v>
      </c>
      <c r="F692" t="s">
        <v>1520</v>
      </c>
      <c r="G692">
        <v>46</v>
      </c>
      <c r="H692">
        <v>25</v>
      </c>
      <c r="I692">
        <v>0</v>
      </c>
      <c r="J692">
        <v>1</v>
      </c>
      <c r="K692">
        <v>2</v>
      </c>
      <c r="L692">
        <v>9</v>
      </c>
      <c r="M692">
        <v>3</v>
      </c>
      <c r="N692">
        <v>1</v>
      </c>
      <c r="O692">
        <v>20</v>
      </c>
      <c r="P692" t="s">
        <v>273</v>
      </c>
      <c r="Q692">
        <v>2</v>
      </c>
      <c r="R692">
        <v>35</v>
      </c>
      <c r="S692">
        <v>10</v>
      </c>
      <c r="T692">
        <v>7</v>
      </c>
      <c r="V692">
        <v>8</v>
      </c>
      <c r="W692">
        <v>1</v>
      </c>
    </row>
    <row r="693" spans="1:23">
      <c r="A693" t="e">
        <f ca="1">E00251619053521</f>
        <v>#NAME?</v>
      </c>
      <c r="B693" t="s">
        <v>23</v>
      </c>
      <c r="C693" t="s">
        <v>1521</v>
      </c>
      <c r="D693" s="1">
        <v>25938</v>
      </c>
      <c r="E693" t="s">
        <v>25</v>
      </c>
      <c r="F693" t="s">
        <v>1522</v>
      </c>
      <c r="G693">
        <v>7</v>
      </c>
      <c r="H693">
        <v>10</v>
      </c>
      <c r="I693">
        <v>0</v>
      </c>
      <c r="J693">
        <v>1</v>
      </c>
      <c r="K693">
        <v>2</v>
      </c>
      <c r="L693">
        <v>9</v>
      </c>
      <c r="M693">
        <v>3</v>
      </c>
      <c r="N693">
        <v>1</v>
      </c>
      <c r="Q693">
        <v>3</v>
      </c>
      <c r="V693">
        <v>1</v>
      </c>
      <c r="W693">
        <v>0</v>
      </c>
    </row>
    <row r="694" spans="1:23">
      <c r="A694" t="e">
        <f ca="1">E00251619053621</f>
        <v>#NAME?</v>
      </c>
      <c r="B694" t="s">
        <v>23</v>
      </c>
      <c r="C694" t="s">
        <v>1523</v>
      </c>
      <c r="D694" s="1">
        <v>24614</v>
      </c>
      <c r="E694" t="s">
        <v>25</v>
      </c>
      <c r="F694" t="s">
        <v>1524</v>
      </c>
      <c r="G694">
        <v>0</v>
      </c>
      <c r="H694">
        <v>0</v>
      </c>
      <c r="I694">
        <v>0</v>
      </c>
      <c r="J694">
        <v>0</v>
      </c>
      <c r="K694">
        <v>1</v>
      </c>
      <c r="L694">
        <v>8</v>
      </c>
      <c r="M694">
        <v>2</v>
      </c>
      <c r="N694">
        <v>0</v>
      </c>
      <c r="Q694">
        <v>3</v>
      </c>
      <c r="V694">
        <v>1</v>
      </c>
      <c r="W694">
        <v>0</v>
      </c>
    </row>
    <row r="695" spans="1:23">
      <c r="A695" t="e">
        <f ca="1">E00251619054221</f>
        <v>#NAME?</v>
      </c>
      <c r="B695" t="s">
        <v>23</v>
      </c>
      <c r="C695" t="s">
        <v>1525</v>
      </c>
      <c r="D695" s="1">
        <v>18888</v>
      </c>
      <c r="E695" t="s">
        <v>25</v>
      </c>
      <c r="F695" t="s">
        <v>1526</v>
      </c>
      <c r="G695">
        <v>49</v>
      </c>
      <c r="H695">
        <v>20</v>
      </c>
      <c r="I695">
        <v>0</v>
      </c>
      <c r="J695">
        <v>1</v>
      </c>
      <c r="K695">
        <v>2</v>
      </c>
      <c r="L695">
        <v>5</v>
      </c>
      <c r="M695">
        <v>2</v>
      </c>
      <c r="N695">
        <v>0</v>
      </c>
      <c r="Q695">
        <v>3</v>
      </c>
      <c r="V695">
        <v>1</v>
      </c>
      <c r="W695">
        <v>0</v>
      </c>
    </row>
    <row r="696" spans="1:23">
      <c r="A696" t="e">
        <f ca="1">E00251619054321</f>
        <v>#NAME?</v>
      </c>
      <c r="B696" t="s">
        <v>23</v>
      </c>
      <c r="C696" t="s">
        <v>1527</v>
      </c>
      <c r="D696" s="1">
        <v>25808</v>
      </c>
      <c r="E696" t="s">
        <v>25</v>
      </c>
      <c r="F696" t="s">
        <v>1528</v>
      </c>
      <c r="G696">
        <v>11</v>
      </c>
      <c r="H696">
        <v>0</v>
      </c>
      <c r="I696">
        <v>0</v>
      </c>
      <c r="J696">
        <v>0</v>
      </c>
      <c r="K696">
        <v>1</v>
      </c>
      <c r="L696">
        <v>6</v>
      </c>
      <c r="M696">
        <v>2</v>
      </c>
      <c r="N696">
        <v>0</v>
      </c>
      <c r="Q696">
        <v>3</v>
      </c>
      <c r="V696">
        <v>1</v>
      </c>
      <c r="W696">
        <v>0</v>
      </c>
    </row>
    <row r="697" spans="1:23">
      <c r="A697" t="e">
        <f ca="1">E00251619054621</f>
        <v>#NAME?</v>
      </c>
      <c r="B697" t="s">
        <v>23</v>
      </c>
      <c r="C697" t="s">
        <v>1529</v>
      </c>
      <c r="D697" s="1">
        <v>25011</v>
      </c>
      <c r="E697" t="s">
        <v>25</v>
      </c>
      <c r="F697">
        <v>66</v>
      </c>
      <c r="G697">
        <v>41</v>
      </c>
      <c r="H697">
        <v>20</v>
      </c>
      <c r="I697">
        <v>0</v>
      </c>
      <c r="J697">
        <v>1</v>
      </c>
      <c r="K697">
        <v>2</v>
      </c>
      <c r="L697">
        <v>6</v>
      </c>
      <c r="M697">
        <v>2</v>
      </c>
      <c r="N697">
        <v>0</v>
      </c>
      <c r="O697">
        <v>16</v>
      </c>
      <c r="Q697">
        <v>2</v>
      </c>
      <c r="R697">
        <v>14</v>
      </c>
      <c r="S697">
        <v>17</v>
      </c>
      <c r="V697">
        <v>9</v>
      </c>
      <c r="W697">
        <v>1</v>
      </c>
    </row>
    <row r="698" spans="1:23">
      <c r="A698" t="e">
        <f ca="1">E00251619054721</f>
        <v>#NAME?</v>
      </c>
      <c r="B698" t="s">
        <v>23</v>
      </c>
      <c r="C698" t="s">
        <v>1530</v>
      </c>
      <c r="D698" s="1">
        <v>25253</v>
      </c>
      <c r="E698" t="s">
        <v>25</v>
      </c>
      <c r="F698" t="s">
        <v>1531</v>
      </c>
      <c r="G698">
        <v>18</v>
      </c>
      <c r="H698">
        <v>70</v>
      </c>
      <c r="I698">
        <v>0</v>
      </c>
      <c r="J698">
        <v>1</v>
      </c>
      <c r="K698">
        <v>3</v>
      </c>
      <c r="L698">
        <v>7</v>
      </c>
      <c r="M698">
        <v>2</v>
      </c>
      <c r="N698">
        <v>0</v>
      </c>
      <c r="O698">
        <v>15</v>
      </c>
      <c r="P698" t="s">
        <v>197</v>
      </c>
      <c r="Q698">
        <v>1</v>
      </c>
      <c r="R698">
        <v>32</v>
      </c>
      <c r="T698" t="s">
        <v>1532</v>
      </c>
      <c r="U698">
        <v>3</v>
      </c>
      <c r="V698">
        <v>5</v>
      </c>
      <c r="W698">
        <v>1</v>
      </c>
    </row>
    <row r="699" spans="1:23">
      <c r="A699" t="e">
        <f ca="1">E00251619801621</f>
        <v>#NAME?</v>
      </c>
      <c r="B699" t="s">
        <v>29</v>
      </c>
      <c r="C699" t="s">
        <v>1533</v>
      </c>
      <c r="D699" s="1">
        <v>26843</v>
      </c>
      <c r="E699" t="s">
        <v>25</v>
      </c>
      <c r="F699" t="s">
        <v>1534</v>
      </c>
      <c r="G699">
        <v>25</v>
      </c>
      <c r="H699">
        <v>120</v>
      </c>
      <c r="I699">
        <v>0</v>
      </c>
      <c r="J699">
        <v>1</v>
      </c>
      <c r="K699">
        <v>3</v>
      </c>
      <c r="L699">
        <v>10</v>
      </c>
      <c r="M699">
        <v>3</v>
      </c>
      <c r="N699">
        <v>1</v>
      </c>
      <c r="O699">
        <v>38</v>
      </c>
      <c r="P699" t="s">
        <v>630</v>
      </c>
      <c r="Q699">
        <v>1</v>
      </c>
      <c r="R699">
        <v>4</v>
      </c>
      <c r="T699" t="s">
        <v>1535</v>
      </c>
      <c r="U699">
        <v>0</v>
      </c>
      <c r="V699">
        <v>4</v>
      </c>
      <c r="W699">
        <v>1</v>
      </c>
    </row>
    <row r="700" spans="1:23">
      <c r="A700" t="e">
        <f ca="1">E00251619802021</f>
        <v>#NAME?</v>
      </c>
      <c r="B700" t="s">
        <v>23</v>
      </c>
      <c r="C700" t="s">
        <v>1536</v>
      </c>
      <c r="D700" s="1">
        <v>22603</v>
      </c>
      <c r="E700" t="s">
        <v>25</v>
      </c>
      <c r="F700" t="s">
        <v>1537</v>
      </c>
      <c r="G700">
        <v>25</v>
      </c>
      <c r="H700">
        <v>15</v>
      </c>
      <c r="I700">
        <v>0</v>
      </c>
      <c r="J700">
        <v>1</v>
      </c>
      <c r="K700">
        <v>2</v>
      </c>
      <c r="L700">
        <v>5</v>
      </c>
      <c r="M700">
        <v>2</v>
      </c>
      <c r="N700">
        <v>0</v>
      </c>
      <c r="O700">
        <v>16</v>
      </c>
      <c r="P700" t="s">
        <v>97</v>
      </c>
      <c r="Q700">
        <v>1</v>
      </c>
      <c r="R700">
        <v>38</v>
      </c>
      <c r="T700">
        <v>19</v>
      </c>
      <c r="U700">
        <v>2</v>
      </c>
      <c r="V700">
        <v>4</v>
      </c>
      <c r="W700">
        <v>1</v>
      </c>
    </row>
    <row r="701" spans="1:23">
      <c r="A701" t="e">
        <f ca="1">E00251619807221</f>
        <v>#NAME?</v>
      </c>
      <c r="B701" t="s">
        <v>29</v>
      </c>
      <c r="C701" t="s">
        <v>1538</v>
      </c>
      <c r="D701" s="1">
        <v>25436</v>
      </c>
      <c r="E701" t="s">
        <v>25</v>
      </c>
      <c r="F701" t="s">
        <v>1539</v>
      </c>
      <c r="G701">
        <v>18</v>
      </c>
      <c r="H701">
        <v>75</v>
      </c>
      <c r="I701">
        <v>0</v>
      </c>
      <c r="J701">
        <v>1</v>
      </c>
      <c r="K701">
        <v>3</v>
      </c>
      <c r="L701">
        <v>8</v>
      </c>
      <c r="M701">
        <v>2</v>
      </c>
      <c r="N701">
        <v>0</v>
      </c>
      <c r="O701">
        <v>10</v>
      </c>
      <c r="P701" t="s">
        <v>494</v>
      </c>
      <c r="Q701">
        <v>1</v>
      </c>
      <c r="R701">
        <v>36</v>
      </c>
      <c r="T701" t="s">
        <v>1540</v>
      </c>
      <c r="U701">
        <v>0</v>
      </c>
      <c r="V701">
        <v>4</v>
      </c>
      <c r="W701">
        <v>1</v>
      </c>
    </row>
    <row r="702" spans="1:23">
      <c r="A702" t="e">
        <f ca="1">E00251619838721</f>
        <v>#NAME?</v>
      </c>
      <c r="B702" t="s">
        <v>29</v>
      </c>
      <c r="C702" t="s">
        <v>1541</v>
      </c>
      <c r="D702" s="1">
        <v>23872</v>
      </c>
      <c r="E702" t="s">
        <v>25</v>
      </c>
      <c r="F702" t="s">
        <v>1542</v>
      </c>
      <c r="G702">
        <v>18</v>
      </c>
      <c r="H702">
        <v>40</v>
      </c>
      <c r="I702">
        <v>0</v>
      </c>
      <c r="J702">
        <v>1</v>
      </c>
      <c r="K702">
        <v>3</v>
      </c>
      <c r="L702">
        <v>8</v>
      </c>
      <c r="M702">
        <v>2</v>
      </c>
      <c r="N702">
        <v>0</v>
      </c>
      <c r="Q702">
        <v>3</v>
      </c>
      <c r="V702">
        <v>1</v>
      </c>
      <c r="W702">
        <v>0</v>
      </c>
    </row>
    <row r="703" spans="1:23">
      <c r="A703" t="e">
        <f ca="1">E00251619838921</f>
        <v>#NAME?</v>
      </c>
      <c r="B703" t="s">
        <v>29</v>
      </c>
      <c r="C703" t="s">
        <v>1543</v>
      </c>
      <c r="D703" s="1">
        <v>24681</v>
      </c>
      <c r="E703" t="s">
        <v>25</v>
      </c>
      <c r="F703" t="s">
        <v>1544</v>
      </c>
      <c r="G703">
        <v>23</v>
      </c>
      <c r="H703">
        <v>110</v>
      </c>
      <c r="I703">
        <v>0</v>
      </c>
      <c r="J703">
        <v>1</v>
      </c>
      <c r="K703">
        <v>3</v>
      </c>
      <c r="L703">
        <v>12</v>
      </c>
      <c r="M703">
        <v>3</v>
      </c>
      <c r="N703">
        <v>1</v>
      </c>
      <c r="O703">
        <v>13</v>
      </c>
      <c r="P703" t="s">
        <v>142</v>
      </c>
      <c r="Q703">
        <v>1</v>
      </c>
      <c r="R703">
        <v>35</v>
      </c>
      <c r="T703">
        <v>14</v>
      </c>
      <c r="U703">
        <v>0</v>
      </c>
      <c r="V703">
        <v>4</v>
      </c>
      <c r="W703">
        <v>1</v>
      </c>
    </row>
    <row r="704" spans="1:23">
      <c r="A704" t="e">
        <f ca="1">E00251619839021</f>
        <v>#NAME?</v>
      </c>
      <c r="B704" t="s">
        <v>29</v>
      </c>
      <c r="C704" t="s">
        <v>1545</v>
      </c>
      <c r="D704" s="1">
        <v>24319</v>
      </c>
      <c r="E704" t="s">
        <v>25</v>
      </c>
      <c r="F704" t="s">
        <v>1546</v>
      </c>
      <c r="G704">
        <v>42</v>
      </c>
      <c r="H704">
        <v>15</v>
      </c>
      <c r="I704">
        <v>0</v>
      </c>
      <c r="J704">
        <v>1</v>
      </c>
      <c r="K704">
        <v>2</v>
      </c>
      <c r="L704">
        <v>8</v>
      </c>
      <c r="M704">
        <v>2</v>
      </c>
      <c r="N704">
        <v>0</v>
      </c>
      <c r="O704">
        <v>16</v>
      </c>
      <c r="P704">
        <v>2</v>
      </c>
      <c r="Q704">
        <v>2</v>
      </c>
      <c r="R704">
        <v>16</v>
      </c>
      <c r="S704">
        <v>17</v>
      </c>
      <c r="T704">
        <v>32</v>
      </c>
      <c r="V704">
        <v>9</v>
      </c>
      <c r="W704">
        <v>1</v>
      </c>
    </row>
    <row r="705" spans="1:23">
      <c r="A705" t="e">
        <f ca="1">E00251619839221</f>
        <v>#NAME?</v>
      </c>
      <c r="B705" t="s">
        <v>23</v>
      </c>
      <c r="C705" t="s">
        <v>1547</v>
      </c>
      <c r="D705" s="1">
        <v>23170</v>
      </c>
      <c r="E705" t="s">
        <v>25</v>
      </c>
      <c r="F705" t="s">
        <v>1548</v>
      </c>
      <c r="G705">
        <v>16</v>
      </c>
      <c r="H705">
        <v>10</v>
      </c>
      <c r="I705">
        <v>0</v>
      </c>
      <c r="J705">
        <v>1</v>
      </c>
      <c r="K705">
        <v>2</v>
      </c>
      <c r="L705">
        <v>10</v>
      </c>
      <c r="M705">
        <v>3</v>
      </c>
      <c r="N705">
        <v>1</v>
      </c>
      <c r="Q705">
        <v>3</v>
      </c>
      <c r="V705">
        <v>1</v>
      </c>
      <c r="W705">
        <v>0</v>
      </c>
    </row>
    <row r="706" spans="1:23">
      <c r="A706" t="e">
        <f ca="1">E00251619840021</f>
        <v>#NAME?</v>
      </c>
      <c r="B706" t="s">
        <v>29</v>
      </c>
      <c r="C706" t="s">
        <v>1549</v>
      </c>
      <c r="D706" s="1">
        <v>23250</v>
      </c>
      <c r="E706" t="s">
        <v>25</v>
      </c>
      <c r="F706" t="s">
        <v>1550</v>
      </c>
      <c r="G706">
        <v>41</v>
      </c>
      <c r="H706">
        <v>10</v>
      </c>
      <c r="I706">
        <v>0</v>
      </c>
      <c r="J706">
        <v>1</v>
      </c>
      <c r="K706">
        <v>2</v>
      </c>
      <c r="L706">
        <v>7</v>
      </c>
      <c r="M706">
        <v>2</v>
      </c>
      <c r="N706">
        <v>0</v>
      </c>
      <c r="Q706">
        <v>3</v>
      </c>
      <c r="V706">
        <v>1</v>
      </c>
      <c r="W706">
        <v>0</v>
      </c>
    </row>
    <row r="707" spans="1:23">
      <c r="A707" t="e">
        <f ca="1">E00251619840221</f>
        <v>#NAME?</v>
      </c>
      <c r="B707" t="s">
        <v>23</v>
      </c>
      <c r="C707" t="s">
        <v>1551</v>
      </c>
      <c r="D707" s="1">
        <v>21269</v>
      </c>
      <c r="E707" t="s">
        <v>25</v>
      </c>
      <c r="F707" t="s">
        <v>1552</v>
      </c>
      <c r="G707">
        <v>2</v>
      </c>
      <c r="H707">
        <v>25</v>
      </c>
      <c r="I707">
        <v>0</v>
      </c>
      <c r="J707">
        <v>1</v>
      </c>
      <c r="K707">
        <v>2</v>
      </c>
      <c r="L707">
        <v>7</v>
      </c>
      <c r="M707">
        <v>2</v>
      </c>
      <c r="N707">
        <v>0</v>
      </c>
      <c r="O707">
        <v>20</v>
      </c>
      <c r="P707" t="s">
        <v>120</v>
      </c>
      <c r="Q707">
        <v>1</v>
      </c>
      <c r="R707">
        <v>38</v>
      </c>
      <c r="T707" t="s">
        <v>1263</v>
      </c>
      <c r="U707">
        <v>0</v>
      </c>
      <c r="V707">
        <v>4</v>
      </c>
      <c r="W707">
        <v>1</v>
      </c>
    </row>
    <row r="708" spans="1:23">
      <c r="A708" t="e">
        <f ca="1">E00251619840421</f>
        <v>#NAME?</v>
      </c>
      <c r="B708" t="s">
        <v>29</v>
      </c>
      <c r="C708" t="s">
        <v>1553</v>
      </c>
      <c r="D708" s="1">
        <v>26409</v>
      </c>
      <c r="E708" t="s">
        <v>25</v>
      </c>
      <c r="F708" t="s">
        <v>1554</v>
      </c>
      <c r="G708">
        <v>11</v>
      </c>
      <c r="H708">
        <v>30</v>
      </c>
      <c r="I708">
        <v>0</v>
      </c>
      <c r="J708">
        <v>1</v>
      </c>
      <c r="K708">
        <v>2</v>
      </c>
      <c r="L708">
        <v>4</v>
      </c>
      <c r="M708">
        <v>1</v>
      </c>
      <c r="N708">
        <v>0</v>
      </c>
      <c r="Q708">
        <v>3</v>
      </c>
      <c r="V708">
        <v>1</v>
      </c>
      <c r="W708">
        <v>0</v>
      </c>
    </row>
    <row r="709" spans="1:23">
      <c r="A709" t="e">
        <f ca="1">E00251619840821</f>
        <v>#NAME?</v>
      </c>
      <c r="B709" t="s">
        <v>23</v>
      </c>
      <c r="C709" t="s">
        <v>1555</v>
      </c>
      <c r="D709" s="1">
        <v>27791</v>
      </c>
      <c r="E709" t="s">
        <v>25</v>
      </c>
      <c r="F709" t="s">
        <v>1556</v>
      </c>
      <c r="G709">
        <v>9</v>
      </c>
      <c r="H709">
        <v>80</v>
      </c>
      <c r="I709">
        <v>0</v>
      </c>
      <c r="J709">
        <v>1</v>
      </c>
      <c r="K709">
        <v>3</v>
      </c>
      <c r="L709">
        <v>8</v>
      </c>
      <c r="M709">
        <v>2</v>
      </c>
      <c r="N709">
        <v>0</v>
      </c>
      <c r="O709">
        <v>18</v>
      </c>
      <c r="P709" t="s">
        <v>27</v>
      </c>
      <c r="Q709">
        <v>1</v>
      </c>
      <c r="R709">
        <v>22</v>
      </c>
      <c r="T709" t="s">
        <v>294</v>
      </c>
      <c r="U709">
        <v>0</v>
      </c>
      <c r="V709">
        <v>4</v>
      </c>
      <c r="W709">
        <v>1</v>
      </c>
    </row>
    <row r="710" spans="1:23">
      <c r="A710" t="e">
        <f ca="1">E00251619841121</f>
        <v>#NAME?</v>
      </c>
      <c r="B710" t="s">
        <v>23</v>
      </c>
      <c r="C710" t="s">
        <v>1557</v>
      </c>
      <c r="D710" s="1">
        <v>25015</v>
      </c>
      <c r="E710" t="s">
        <v>25</v>
      </c>
      <c r="F710" t="s">
        <v>1558</v>
      </c>
      <c r="G710">
        <v>11</v>
      </c>
      <c r="H710">
        <v>10</v>
      </c>
      <c r="I710">
        <v>0</v>
      </c>
      <c r="J710">
        <v>1</v>
      </c>
      <c r="K710">
        <v>2</v>
      </c>
      <c r="L710">
        <v>7</v>
      </c>
      <c r="M710">
        <v>2</v>
      </c>
      <c r="N710">
        <v>0</v>
      </c>
      <c r="Q710">
        <v>3</v>
      </c>
      <c r="V710">
        <v>1</v>
      </c>
      <c r="W710">
        <v>0</v>
      </c>
    </row>
    <row r="711" spans="1:23">
      <c r="A711" t="e">
        <f ca="1">E00251619842221</f>
        <v>#NAME?</v>
      </c>
      <c r="B711" t="s">
        <v>23</v>
      </c>
      <c r="C711" t="s">
        <v>1559</v>
      </c>
      <c r="D711" s="1">
        <v>24073</v>
      </c>
      <c r="E711" t="s">
        <v>25</v>
      </c>
      <c r="F711" t="s">
        <v>1560</v>
      </c>
      <c r="G711">
        <v>14</v>
      </c>
      <c r="H711">
        <v>0</v>
      </c>
      <c r="I711">
        <v>0</v>
      </c>
      <c r="J711">
        <v>0</v>
      </c>
      <c r="K711">
        <v>1</v>
      </c>
      <c r="L711">
        <v>11</v>
      </c>
      <c r="M711">
        <v>3</v>
      </c>
      <c r="N711">
        <v>1</v>
      </c>
      <c r="O711">
        <v>16</v>
      </c>
      <c r="P711">
        <v>1</v>
      </c>
      <c r="Q711">
        <v>2</v>
      </c>
      <c r="R711">
        <v>18</v>
      </c>
      <c r="S711">
        <v>16</v>
      </c>
      <c r="T711">
        <v>18</v>
      </c>
      <c r="V711">
        <v>9</v>
      </c>
      <c r="W711">
        <v>1</v>
      </c>
    </row>
    <row r="712" spans="1:23">
      <c r="A712" t="e">
        <f ca="1">E00251619842621</f>
        <v>#NAME?</v>
      </c>
      <c r="B712" t="s">
        <v>23</v>
      </c>
      <c r="C712" t="s">
        <v>1561</v>
      </c>
      <c r="D712" s="1">
        <v>27856</v>
      </c>
      <c r="E712" t="s">
        <v>25</v>
      </c>
      <c r="F712" t="s">
        <v>1562</v>
      </c>
      <c r="G712">
        <v>35</v>
      </c>
      <c r="H712">
        <v>15</v>
      </c>
      <c r="I712">
        <v>0</v>
      </c>
      <c r="J712">
        <v>1</v>
      </c>
      <c r="K712">
        <v>2</v>
      </c>
      <c r="L712">
        <v>7</v>
      </c>
      <c r="M712">
        <v>2</v>
      </c>
      <c r="N712">
        <v>0</v>
      </c>
      <c r="Q712">
        <v>3</v>
      </c>
      <c r="V712">
        <v>1</v>
      </c>
      <c r="W712">
        <v>0</v>
      </c>
    </row>
    <row r="713" spans="1:23">
      <c r="A713" t="e">
        <f ca="1">E00251619843321</f>
        <v>#NAME?</v>
      </c>
      <c r="B713" t="s">
        <v>29</v>
      </c>
      <c r="C713" t="s">
        <v>1563</v>
      </c>
      <c r="D713" s="1">
        <v>23109</v>
      </c>
      <c r="E713" t="s">
        <v>25</v>
      </c>
      <c r="F713" t="s">
        <v>1564</v>
      </c>
      <c r="G713">
        <v>16</v>
      </c>
      <c r="H713">
        <v>225</v>
      </c>
      <c r="I713">
        <v>0</v>
      </c>
      <c r="J713">
        <v>1</v>
      </c>
      <c r="K713">
        <v>4</v>
      </c>
      <c r="L713">
        <v>6</v>
      </c>
      <c r="M713">
        <v>2</v>
      </c>
      <c r="N713">
        <v>0</v>
      </c>
      <c r="O713">
        <v>15</v>
      </c>
      <c r="P713" t="s">
        <v>97</v>
      </c>
      <c r="Q713">
        <v>2</v>
      </c>
      <c r="R713">
        <v>28</v>
      </c>
      <c r="S713">
        <v>10</v>
      </c>
      <c r="T713">
        <v>14</v>
      </c>
      <c r="V713">
        <v>8</v>
      </c>
      <c r="W713">
        <v>1</v>
      </c>
    </row>
    <row r="714" spans="1:23">
      <c r="A714" t="e">
        <f ca="1">E00251624178821</f>
        <v>#NAME?</v>
      </c>
      <c r="B714" t="s">
        <v>29</v>
      </c>
      <c r="C714" t="s">
        <v>1565</v>
      </c>
      <c r="D714" s="1">
        <v>25699</v>
      </c>
      <c r="E714" t="s">
        <v>25</v>
      </c>
      <c r="F714" t="s">
        <v>1566</v>
      </c>
      <c r="G714">
        <v>9</v>
      </c>
      <c r="H714">
        <v>110</v>
      </c>
      <c r="I714">
        <v>0</v>
      </c>
      <c r="J714">
        <v>1</v>
      </c>
      <c r="K714">
        <v>3</v>
      </c>
      <c r="L714">
        <v>8</v>
      </c>
      <c r="M714">
        <v>2</v>
      </c>
      <c r="N714">
        <v>0</v>
      </c>
      <c r="Q714">
        <v>2</v>
      </c>
      <c r="V714">
        <v>7</v>
      </c>
      <c r="W714">
        <v>1</v>
      </c>
    </row>
    <row r="715" spans="1:23">
      <c r="A715" t="e">
        <f ca="1">E00251625264121</f>
        <v>#NAME?</v>
      </c>
      <c r="B715" t="s">
        <v>23</v>
      </c>
      <c r="C715" t="s">
        <v>1567</v>
      </c>
      <c r="D715" s="1">
        <v>26835</v>
      </c>
      <c r="E715" t="s">
        <v>25</v>
      </c>
      <c r="F715" t="s">
        <v>1568</v>
      </c>
      <c r="G715">
        <v>17</v>
      </c>
      <c r="H715">
        <v>10</v>
      </c>
      <c r="I715">
        <v>0</v>
      </c>
      <c r="J715">
        <v>1</v>
      </c>
      <c r="K715">
        <v>2</v>
      </c>
      <c r="L715">
        <v>10</v>
      </c>
      <c r="M715">
        <v>3</v>
      </c>
      <c r="N715">
        <v>1</v>
      </c>
      <c r="Q715">
        <v>3</v>
      </c>
      <c r="V715">
        <v>1</v>
      </c>
      <c r="W715">
        <v>0</v>
      </c>
    </row>
    <row r="716" spans="1:23">
      <c r="A716" t="e">
        <f ca="1">E00251625722621</f>
        <v>#NAME?</v>
      </c>
      <c r="B716" t="s">
        <v>29</v>
      </c>
      <c r="C716" t="s">
        <v>1569</v>
      </c>
      <c r="D716" s="1">
        <v>27413</v>
      </c>
      <c r="E716" t="s">
        <v>25</v>
      </c>
      <c r="F716" t="s">
        <v>1570</v>
      </c>
      <c r="G716">
        <v>14</v>
      </c>
      <c r="H716">
        <v>5</v>
      </c>
      <c r="I716">
        <v>0</v>
      </c>
      <c r="J716">
        <v>1</v>
      </c>
      <c r="K716">
        <v>2</v>
      </c>
      <c r="L716">
        <v>5</v>
      </c>
      <c r="M716">
        <v>2</v>
      </c>
      <c r="N716">
        <v>0</v>
      </c>
      <c r="O716">
        <v>18</v>
      </c>
      <c r="P716" t="s">
        <v>407</v>
      </c>
      <c r="Q716">
        <v>2</v>
      </c>
      <c r="R716">
        <v>12</v>
      </c>
      <c r="S716">
        <v>11</v>
      </c>
      <c r="T716">
        <v>15</v>
      </c>
      <c r="V716">
        <v>9</v>
      </c>
      <c r="W716">
        <v>1</v>
      </c>
    </row>
    <row r="717" spans="1:23">
      <c r="A717" t="e">
        <f ca="1">E00251626522321</f>
        <v>#NAME?</v>
      </c>
      <c r="B717" t="s">
        <v>29</v>
      </c>
      <c r="C717" t="s">
        <v>1571</v>
      </c>
      <c r="D717" s="1">
        <v>26532</v>
      </c>
      <c r="E717" t="s">
        <v>25</v>
      </c>
      <c r="F717" t="s">
        <v>554</v>
      </c>
      <c r="G717">
        <v>16</v>
      </c>
      <c r="H717">
        <v>70</v>
      </c>
      <c r="I717">
        <v>0</v>
      </c>
      <c r="J717">
        <v>1</v>
      </c>
      <c r="K717">
        <v>3</v>
      </c>
      <c r="L717">
        <v>7</v>
      </c>
      <c r="M717">
        <v>2</v>
      </c>
      <c r="N717">
        <v>0</v>
      </c>
      <c r="O717">
        <v>18</v>
      </c>
      <c r="P717">
        <v>1</v>
      </c>
      <c r="Q717">
        <v>2</v>
      </c>
      <c r="R717">
        <v>25</v>
      </c>
      <c r="S717">
        <v>0</v>
      </c>
      <c r="T717">
        <v>25</v>
      </c>
      <c r="V717">
        <v>8</v>
      </c>
      <c r="W717">
        <v>1</v>
      </c>
    </row>
    <row r="718" spans="1:23">
      <c r="A718" t="e">
        <f ca="1">E00251626524421</f>
        <v>#NAME?</v>
      </c>
      <c r="B718" t="s">
        <v>23</v>
      </c>
      <c r="C718" t="s">
        <v>1572</v>
      </c>
      <c r="D718" s="1">
        <v>25922</v>
      </c>
      <c r="E718" t="s">
        <v>25</v>
      </c>
      <c r="F718" t="s">
        <v>803</v>
      </c>
      <c r="G718">
        <v>23</v>
      </c>
      <c r="H718">
        <v>15</v>
      </c>
      <c r="I718">
        <v>0</v>
      </c>
      <c r="J718">
        <v>1</v>
      </c>
      <c r="K718">
        <v>2</v>
      </c>
      <c r="L718">
        <v>6</v>
      </c>
      <c r="M718">
        <v>2</v>
      </c>
      <c r="N718">
        <v>0</v>
      </c>
      <c r="O718">
        <v>16</v>
      </c>
      <c r="Q718">
        <v>2</v>
      </c>
      <c r="R718">
        <v>10</v>
      </c>
      <c r="S718">
        <v>19</v>
      </c>
      <c r="V718">
        <v>9</v>
      </c>
      <c r="W718">
        <v>1</v>
      </c>
    </row>
    <row r="719" spans="1:23">
      <c r="A719" t="e">
        <f ca="1">E00251626527921</f>
        <v>#NAME?</v>
      </c>
      <c r="B719" t="s">
        <v>29</v>
      </c>
      <c r="C719" t="s">
        <v>1573</v>
      </c>
      <c r="D719" s="1">
        <v>27029</v>
      </c>
      <c r="E719" t="s">
        <v>25</v>
      </c>
      <c r="F719" t="s">
        <v>1574</v>
      </c>
      <c r="G719">
        <v>14</v>
      </c>
      <c r="H719">
        <v>0</v>
      </c>
      <c r="I719">
        <v>0</v>
      </c>
      <c r="J719">
        <v>0</v>
      </c>
      <c r="K719">
        <v>1</v>
      </c>
      <c r="L719">
        <v>9</v>
      </c>
      <c r="M719">
        <v>3</v>
      </c>
      <c r="N719">
        <v>1</v>
      </c>
      <c r="O719">
        <v>35</v>
      </c>
      <c r="P719">
        <v>1</v>
      </c>
      <c r="Q719">
        <v>2</v>
      </c>
      <c r="R719">
        <v>7</v>
      </c>
      <c r="S719">
        <v>0</v>
      </c>
      <c r="T719">
        <v>7</v>
      </c>
      <c r="V719">
        <v>8</v>
      </c>
      <c r="W719">
        <v>1</v>
      </c>
    </row>
    <row r="720" spans="1:23">
      <c r="A720" t="e">
        <f ca="1">E00251626544721</f>
        <v>#NAME?</v>
      </c>
      <c r="B720" t="s">
        <v>23</v>
      </c>
      <c r="C720" t="s">
        <v>1575</v>
      </c>
      <c r="D720" s="1">
        <v>21908</v>
      </c>
      <c r="E720" t="s">
        <v>25</v>
      </c>
      <c r="F720" t="s">
        <v>1576</v>
      </c>
      <c r="G720">
        <v>27</v>
      </c>
      <c r="H720">
        <v>0</v>
      </c>
      <c r="I720">
        <v>0</v>
      </c>
      <c r="J720">
        <v>0</v>
      </c>
      <c r="K720">
        <v>1</v>
      </c>
      <c r="L720">
        <v>8</v>
      </c>
      <c r="M720">
        <v>2</v>
      </c>
      <c r="N720">
        <v>0</v>
      </c>
      <c r="O720">
        <v>20</v>
      </c>
      <c r="Q720">
        <v>2</v>
      </c>
      <c r="R720">
        <v>24</v>
      </c>
      <c r="S720">
        <v>12</v>
      </c>
      <c r="V720">
        <v>9</v>
      </c>
      <c r="W720">
        <v>1</v>
      </c>
    </row>
    <row r="721" spans="1:23">
      <c r="A721" t="e">
        <f ca="1">E00251626545321</f>
        <v>#NAME?</v>
      </c>
      <c r="B721" t="s">
        <v>29</v>
      </c>
      <c r="C721" t="s">
        <v>1577</v>
      </c>
      <c r="D721" s="1">
        <v>22044</v>
      </c>
      <c r="E721" t="s">
        <v>25</v>
      </c>
      <c r="G721">
        <v>0</v>
      </c>
      <c r="H721">
        <v>50</v>
      </c>
      <c r="I721">
        <v>0</v>
      </c>
      <c r="J721">
        <v>1</v>
      </c>
      <c r="K721">
        <v>3</v>
      </c>
      <c r="L721">
        <v>7</v>
      </c>
      <c r="M721">
        <v>2</v>
      </c>
      <c r="N721">
        <v>0</v>
      </c>
      <c r="O721">
        <v>15</v>
      </c>
      <c r="P721" t="s">
        <v>38</v>
      </c>
      <c r="Q721">
        <v>1</v>
      </c>
      <c r="R721">
        <v>41</v>
      </c>
      <c r="T721" t="s">
        <v>1578</v>
      </c>
      <c r="U721">
        <v>3</v>
      </c>
      <c r="V721">
        <v>4</v>
      </c>
      <c r="W721">
        <v>1</v>
      </c>
    </row>
    <row r="722" spans="1:23">
      <c r="A722" t="e">
        <f ca="1">E00251626548221</f>
        <v>#NAME?</v>
      </c>
      <c r="B722" t="s">
        <v>29</v>
      </c>
      <c r="C722" t="s">
        <v>1579</v>
      </c>
      <c r="D722" s="1">
        <v>23626</v>
      </c>
      <c r="E722" t="s">
        <v>25</v>
      </c>
      <c r="F722" t="s">
        <v>941</v>
      </c>
      <c r="G722">
        <v>9</v>
      </c>
      <c r="H722">
        <v>0</v>
      </c>
      <c r="I722">
        <v>0</v>
      </c>
      <c r="J722">
        <v>0</v>
      </c>
      <c r="K722">
        <v>1</v>
      </c>
      <c r="L722">
        <v>3</v>
      </c>
      <c r="M722">
        <v>1</v>
      </c>
      <c r="N722">
        <v>0</v>
      </c>
      <c r="Q722">
        <v>3</v>
      </c>
      <c r="V722">
        <v>1</v>
      </c>
      <c r="W722">
        <v>0</v>
      </c>
    </row>
    <row r="723" spans="1:23">
      <c r="A723" t="e">
        <f ca="1">E00251626548421</f>
        <v>#NAME?</v>
      </c>
      <c r="B723" t="s">
        <v>23</v>
      </c>
      <c r="C723" t="s">
        <v>1580</v>
      </c>
      <c r="D723" s="1">
        <v>27903</v>
      </c>
      <c r="E723" t="s">
        <v>25</v>
      </c>
      <c r="F723" t="s">
        <v>1581</v>
      </c>
      <c r="G723">
        <v>26</v>
      </c>
      <c r="H723">
        <v>65</v>
      </c>
      <c r="I723">
        <v>0</v>
      </c>
      <c r="J723">
        <v>1</v>
      </c>
      <c r="K723">
        <v>3</v>
      </c>
      <c r="L723">
        <v>8</v>
      </c>
      <c r="M723">
        <v>2</v>
      </c>
      <c r="N723">
        <v>0</v>
      </c>
      <c r="Q723">
        <v>3</v>
      </c>
      <c r="V723">
        <v>1</v>
      </c>
      <c r="W723">
        <v>0</v>
      </c>
    </row>
    <row r="724" spans="1:23">
      <c r="A724" t="e">
        <f ca="1">E00251626562021</f>
        <v>#NAME?</v>
      </c>
      <c r="B724" t="s">
        <v>29</v>
      </c>
      <c r="C724" t="s">
        <v>1582</v>
      </c>
      <c r="D724" s="1">
        <v>25691</v>
      </c>
      <c r="E724" t="s">
        <v>25</v>
      </c>
      <c r="F724" t="s">
        <v>1583</v>
      </c>
      <c r="G724">
        <v>16</v>
      </c>
      <c r="H724">
        <v>35</v>
      </c>
      <c r="I724">
        <v>0</v>
      </c>
      <c r="J724">
        <v>1</v>
      </c>
      <c r="K724">
        <v>2</v>
      </c>
      <c r="L724">
        <v>5</v>
      </c>
      <c r="M724">
        <v>2</v>
      </c>
      <c r="N724">
        <v>0</v>
      </c>
      <c r="Q724">
        <v>2</v>
      </c>
      <c r="V724">
        <v>7</v>
      </c>
      <c r="W724">
        <v>1</v>
      </c>
    </row>
    <row r="725" spans="1:23">
      <c r="A725" t="e">
        <f ca="1">E00251626568221</f>
        <v>#NAME?</v>
      </c>
      <c r="B725" t="s">
        <v>29</v>
      </c>
      <c r="C725" t="s">
        <v>1584</v>
      </c>
      <c r="D725" s="1">
        <v>21843</v>
      </c>
      <c r="E725" t="s">
        <v>25</v>
      </c>
      <c r="F725" t="s">
        <v>1585</v>
      </c>
      <c r="G725">
        <v>16</v>
      </c>
      <c r="H725">
        <v>125</v>
      </c>
      <c r="I725">
        <v>0</v>
      </c>
      <c r="J725">
        <v>1</v>
      </c>
      <c r="K725">
        <v>3</v>
      </c>
      <c r="L725">
        <v>10</v>
      </c>
      <c r="M725">
        <v>3</v>
      </c>
      <c r="N725">
        <v>1</v>
      </c>
      <c r="O725">
        <v>20</v>
      </c>
      <c r="P725">
        <v>1</v>
      </c>
      <c r="Q725">
        <v>2</v>
      </c>
      <c r="R725">
        <v>9</v>
      </c>
      <c r="S725">
        <v>27</v>
      </c>
      <c r="T725">
        <v>9</v>
      </c>
      <c r="V725">
        <v>10</v>
      </c>
      <c r="W725">
        <v>1</v>
      </c>
    </row>
    <row r="726" spans="1:23">
      <c r="A726" t="e">
        <f ca="1">E00251626575521</f>
        <v>#NAME?</v>
      </c>
      <c r="B726" t="s">
        <v>29</v>
      </c>
      <c r="C726" t="s">
        <v>1586</v>
      </c>
      <c r="D726" s="1">
        <v>25703</v>
      </c>
      <c r="E726" t="s">
        <v>25</v>
      </c>
      <c r="F726" t="s">
        <v>1587</v>
      </c>
      <c r="G726">
        <v>22</v>
      </c>
      <c r="L726">
        <v>4</v>
      </c>
      <c r="M726">
        <v>1</v>
      </c>
      <c r="N726">
        <v>0</v>
      </c>
      <c r="Q726">
        <v>3</v>
      </c>
      <c r="V726">
        <v>1</v>
      </c>
      <c r="W726">
        <v>0</v>
      </c>
    </row>
    <row r="727" spans="1:23">
      <c r="A727" t="e">
        <f ca="1">E00251626623121</f>
        <v>#NAME?</v>
      </c>
      <c r="B727" t="s">
        <v>29</v>
      </c>
      <c r="C727" t="s">
        <v>1588</v>
      </c>
      <c r="D727" s="1">
        <v>27429</v>
      </c>
      <c r="E727" t="s">
        <v>25</v>
      </c>
      <c r="F727" t="s">
        <v>1363</v>
      </c>
      <c r="G727">
        <v>18</v>
      </c>
      <c r="H727">
        <v>85</v>
      </c>
      <c r="I727">
        <v>0</v>
      </c>
      <c r="J727">
        <v>1</v>
      </c>
      <c r="K727">
        <v>3</v>
      </c>
      <c r="L727">
        <v>6</v>
      </c>
      <c r="M727">
        <v>2</v>
      </c>
      <c r="N727">
        <v>0</v>
      </c>
    </row>
    <row r="728" spans="1:23">
      <c r="A728" t="e">
        <f ca="1">E00251628060621</f>
        <v>#NAME?</v>
      </c>
      <c r="B728" t="s">
        <v>29</v>
      </c>
      <c r="C728" t="s">
        <v>1589</v>
      </c>
      <c r="D728" s="1">
        <v>27829</v>
      </c>
      <c r="E728" t="s">
        <v>25</v>
      </c>
      <c r="F728" t="s">
        <v>1590</v>
      </c>
      <c r="G728">
        <v>18</v>
      </c>
      <c r="H728">
        <v>200</v>
      </c>
      <c r="I728">
        <v>0</v>
      </c>
      <c r="J728">
        <v>1</v>
      </c>
      <c r="K728">
        <v>3</v>
      </c>
      <c r="L728">
        <v>4</v>
      </c>
      <c r="M728">
        <v>1</v>
      </c>
      <c r="N728">
        <v>0</v>
      </c>
      <c r="O728">
        <v>16</v>
      </c>
      <c r="P728" t="s">
        <v>97</v>
      </c>
      <c r="Q728">
        <v>2</v>
      </c>
      <c r="R728">
        <v>23</v>
      </c>
      <c r="S728">
        <v>1</v>
      </c>
      <c r="T728" t="s">
        <v>28</v>
      </c>
      <c r="V728">
        <v>8</v>
      </c>
      <c r="W728">
        <v>1</v>
      </c>
    </row>
    <row r="729" spans="1:23">
      <c r="A729" t="e">
        <f ca="1">E00251629160421</f>
        <v>#NAME?</v>
      </c>
      <c r="B729" t="s">
        <v>23</v>
      </c>
      <c r="C729" t="s">
        <v>1591</v>
      </c>
      <c r="D729" s="1">
        <v>22916</v>
      </c>
      <c r="E729" t="s">
        <v>25</v>
      </c>
      <c r="F729" t="s">
        <v>1592</v>
      </c>
      <c r="G729">
        <v>18</v>
      </c>
      <c r="H729">
        <v>0</v>
      </c>
      <c r="I729">
        <v>0</v>
      </c>
      <c r="J729">
        <v>0</v>
      </c>
      <c r="K729">
        <v>1</v>
      </c>
      <c r="L729">
        <v>7</v>
      </c>
      <c r="M729">
        <v>2</v>
      </c>
      <c r="N729">
        <v>0</v>
      </c>
      <c r="O729">
        <v>14</v>
      </c>
      <c r="P729">
        <v>3</v>
      </c>
      <c r="Q729">
        <v>2</v>
      </c>
      <c r="R729">
        <v>34</v>
      </c>
      <c r="S729">
        <v>5</v>
      </c>
      <c r="T729">
        <v>102</v>
      </c>
      <c r="V729">
        <v>8</v>
      </c>
      <c r="W729">
        <v>1</v>
      </c>
    </row>
    <row r="730" spans="1:23">
      <c r="A730" t="e">
        <f ca="1">E00251629186521</f>
        <v>#NAME?</v>
      </c>
      <c r="B730" t="s">
        <v>29</v>
      </c>
      <c r="C730" t="s">
        <v>1593</v>
      </c>
      <c r="D730" s="1">
        <v>26495</v>
      </c>
      <c r="E730" t="s">
        <v>25</v>
      </c>
      <c r="F730" t="s">
        <v>1594</v>
      </c>
      <c r="G730">
        <v>14</v>
      </c>
      <c r="H730">
        <v>60</v>
      </c>
      <c r="I730">
        <v>0</v>
      </c>
      <c r="J730">
        <v>1</v>
      </c>
      <c r="K730">
        <v>3</v>
      </c>
      <c r="L730">
        <v>6</v>
      </c>
      <c r="M730">
        <v>2</v>
      </c>
      <c r="N730">
        <v>0</v>
      </c>
      <c r="Q730">
        <v>3</v>
      </c>
      <c r="V730">
        <v>1</v>
      </c>
      <c r="W730">
        <v>0</v>
      </c>
    </row>
    <row r="731" spans="1:23">
      <c r="A731" t="e">
        <f ca="1">E00251710596121</f>
        <v>#NAME?</v>
      </c>
      <c r="B731" t="s">
        <v>29</v>
      </c>
      <c r="C731" t="s">
        <v>1595</v>
      </c>
      <c r="D731" s="1">
        <v>23798</v>
      </c>
      <c r="E731" t="s">
        <v>25</v>
      </c>
      <c r="F731" t="s">
        <v>1596</v>
      </c>
      <c r="G731">
        <v>9</v>
      </c>
      <c r="H731">
        <v>5</v>
      </c>
      <c r="I731">
        <v>0</v>
      </c>
      <c r="J731">
        <v>1</v>
      </c>
      <c r="K731">
        <v>2</v>
      </c>
      <c r="L731">
        <v>4</v>
      </c>
      <c r="M731">
        <v>1</v>
      </c>
      <c r="N731">
        <v>0</v>
      </c>
      <c r="Q731">
        <v>3</v>
      </c>
      <c r="V731">
        <v>1</v>
      </c>
      <c r="W731">
        <v>0</v>
      </c>
    </row>
    <row r="732" spans="1:23">
      <c r="A732" t="e">
        <f ca="1">E00251711585721</f>
        <v>#NAME?</v>
      </c>
      <c r="B732" t="s">
        <v>23</v>
      </c>
      <c r="C732" t="s">
        <v>1597</v>
      </c>
      <c r="D732" s="1">
        <v>22017</v>
      </c>
      <c r="E732" t="s">
        <v>25</v>
      </c>
      <c r="F732" t="s">
        <v>1598</v>
      </c>
      <c r="G732">
        <v>9</v>
      </c>
      <c r="H732">
        <v>70</v>
      </c>
      <c r="I732">
        <v>0</v>
      </c>
      <c r="J732">
        <v>1</v>
      </c>
      <c r="K732">
        <v>3</v>
      </c>
      <c r="L732">
        <v>5</v>
      </c>
      <c r="M732">
        <v>2</v>
      </c>
      <c r="N732">
        <v>0</v>
      </c>
      <c r="O732">
        <v>19</v>
      </c>
      <c r="P732" t="s">
        <v>368</v>
      </c>
      <c r="Q732">
        <v>2</v>
      </c>
      <c r="R732">
        <v>33</v>
      </c>
      <c r="S732">
        <v>4</v>
      </c>
      <c r="T732" t="s">
        <v>1599</v>
      </c>
      <c r="V732">
        <v>8</v>
      </c>
      <c r="W732">
        <v>1</v>
      </c>
    </row>
    <row r="733" spans="1:23">
      <c r="A733" t="e">
        <f ca="1">E00251711658521</f>
        <v>#NAME?</v>
      </c>
      <c r="B733" t="s">
        <v>29</v>
      </c>
      <c r="C733" t="s">
        <v>1600</v>
      </c>
      <c r="D733" s="1">
        <v>26526</v>
      </c>
      <c r="E733" t="s">
        <v>25</v>
      </c>
      <c r="F733" t="s">
        <v>1601</v>
      </c>
      <c r="G733">
        <v>30</v>
      </c>
      <c r="H733">
        <v>85</v>
      </c>
      <c r="I733">
        <v>0</v>
      </c>
      <c r="J733">
        <v>1</v>
      </c>
      <c r="K733">
        <v>3</v>
      </c>
      <c r="L733">
        <v>7</v>
      </c>
      <c r="M733">
        <v>2</v>
      </c>
      <c r="N733">
        <v>0</v>
      </c>
      <c r="O733">
        <v>30</v>
      </c>
      <c r="P733" t="s">
        <v>120</v>
      </c>
      <c r="Q733">
        <v>1</v>
      </c>
      <c r="R733">
        <v>14</v>
      </c>
      <c r="T733" t="s">
        <v>1535</v>
      </c>
      <c r="U733">
        <v>0</v>
      </c>
      <c r="V733">
        <v>4</v>
      </c>
      <c r="W733">
        <v>1</v>
      </c>
    </row>
    <row r="734" spans="1:23">
      <c r="A734" t="e">
        <f ca="1">E00251711664321</f>
        <v>#NAME?</v>
      </c>
      <c r="B734" t="s">
        <v>29</v>
      </c>
      <c r="C734" t="s">
        <v>1602</v>
      </c>
      <c r="D734" s="1">
        <v>18843</v>
      </c>
      <c r="E734" t="s">
        <v>25</v>
      </c>
      <c r="F734" t="s">
        <v>1603</v>
      </c>
      <c r="G734">
        <v>19</v>
      </c>
      <c r="H734">
        <v>255</v>
      </c>
      <c r="I734">
        <v>0</v>
      </c>
      <c r="J734">
        <v>1</v>
      </c>
      <c r="K734">
        <v>4</v>
      </c>
      <c r="L734">
        <v>10</v>
      </c>
      <c r="M734">
        <v>3</v>
      </c>
      <c r="N734">
        <v>1</v>
      </c>
      <c r="O734">
        <v>12</v>
      </c>
      <c r="P734" t="s">
        <v>53</v>
      </c>
      <c r="Q734">
        <v>2</v>
      </c>
      <c r="R734">
        <v>26</v>
      </c>
      <c r="S734">
        <v>27</v>
      </c>
      <c r="T734">
        <v>39</v>
      </c>
      <c r="V734">
        <v>10</v>
      </c>
      <c r="W734">
        <v>1</v>
      </c>
    </row>
    <row r="735" spans="1:23">
      <c r="A735" t="e">
        <f ca="1">E00251711667021</f>
        <v>#NAME?</v>
      </c>
      <c r="B735" t="s">
        <v>23</v>
      </c>
      <c r="C735" t="s">
        <v>1604</v>
      </c>
      <c r="D735" s="1">
        <v>25584</v>
      </c>
      <c r="E735" t="s">
        <v>25</v>
      </c>
      <c r="F735" t="s">
        <v>1605</v>
      </c>
      <c r="G735">
        <v>20</v>
      </c>
      <c r="H735">
        <v>30</v>
      </c>
      <c r="I735">
        <v>0</v>
      </c>
      <c r="J735">
        <v>1</v>
      </c>
      <c r="K735">
        <v>2</v>
      </c>
      <c r="L735">
        <v>7</v>
      </c>
      <c r="M735">
        <v>2</v>
      </c>
      <c r="N735">
        <v>0</v>
      </c>
      <c r="Q735">
        <v>3</v>
      </c>
      <c r="V735">
        <v>1</v>
      </c>
      <c r="W735">
        <v>0</v>
      </c>
    </row>
    <row r="736" spans="1:23">
      <c r="A736" t="e">
        <f ca="1">E00251711668421</f>
        <v>#NAME?</v>
      </c>
      <c r="B736" t="s">
        <v>23</v>
      </c>
      <c r="C736" t="s">
        <v>1606</v>
      </c>
      <c r="D736" s="1">
        <v>21627</v>
      </c>
      <c r="E736" t="s">
        <v>25</v>
      </c>
      <c r="F736" t="s">
        <v>1607</v>
      </c>
      <c r="G736">
        <v>20</v>
      </c>
      <c r="H736">
        <v>15</v>
      </c>
      <c r="I736">
        <v>0</v>
      </c>
      <c r="J736">
        <v>1</v>
      </c>
      <c r="K736">
        <v>2</v>
      </c>
      <c r="L736">
        <v>8</v>
      </c>
      <c r="M736">
        <v>2</v>
      </c>
      <c r="N736">
        <v>0</v>
      </c>
      <c r="O736">
        <v>15</v>
      </c>
      <c r="P736">
        <v>1</v>
      </c>
      <c r="Q736">
        <v>2</v>
      </c>
      <c r="R736">
        <v>25</v>
      </c>
      <c r="S736">
        <v>17</v>
      </c>
      <c r="T736">
        <v>25</v>
      </c>
      <c r="V736">
        <v>9</v>
      </c>
      <c r="W736">
        <v>1</v>
      </c>
    </row>
    <row r="737" spans="1:23">
      <c r="A737" t="e">
        <f ca="1">E00251711670221</f>
        <v>#NAME?</v>
      </c>
      <c r="B737" t="s">
        <v>29</v>
      </c>
      <c r="C737" t="s">
        <v>1608</v>
      </c>
      <c r="D737" s="1">
        <v>23572</v>
      </c>
      <c r="E737" t="s">
        <v>25</v>
      </c>
      <c r="F737" t="s">
        <v>1609</v>
      </c>
      <c r="G737">
        <v>7</v>
      </c>
      <c r="H737">
        <v>10</v>
      </c>
      <c r="I737">
        <v>0</v>
      </c>
      <c r="J737">
        <v>1</v>
      </c>
      <c r="K737">
        <v>2</v>
      </c>
      <c r="L737">
        <v>8</v>
      </c>
      <c r="M737">
        <v>2</v>
      </c>
      <c r="N737">
        <v>0</v>
      </c>
      <c r="Q737">
        <v>3</v>
      </c>
      <c r="V737">
        <v>1</v>
      </c>
      <c r="W737">
        <v>0</v>
      </c>
    </row>
    <row r="738" spans="1:23">
      <c r="A738" t="e">
        <f ca="1">E00251711696621</f>
        <v>#NAME?</v>
      </c>
      <c r="B738" t="s">
        <v>29</v>
      </c>
      <c r="C738" t="s">
        <v>1610</v>
      </c>
      <c r="D738" s="1">
        <v>26718</v>
      </c>
      <c r="E738" t="s">
        <v>25</v>
      </c>
      <c r="F738" t="s">
        <v>1611</v>
      </c>
      <c r="G738">
        <v>9</v>
      </c>
      <c r="H738">
        <v>35</v>
      </c>
      <c r="I738">
        <v>0</v>
      </c>
      <c r="J738">
        <v>1</v>
      </c>
      <c r="K738">
        <v>2</v>
      </c>
      <c r="L738">
        <v>6</v>
      </c>
      <c r="M738">
        <v>2</v>
      </c>
      <c r="N738">
        <v>0</v>
      </c>
      <c r="O738">
        <v>17</v>
      </c>
      <c r="P738" t="s">
        <v>97</v>
      </c>
      <c r="Q738">
        <v>2</v>
      </c>
      <c r="R738">
        <v>8</v>
      </c>
      <c r="S738">
        <v>19</v>
      </c>
      <c r="T738">
        <v>4</v>
      </c>
      <c r="V738">
        <v>9</v>
      </c>
      <c r="W738">
        <v>1</v>
      </c>
    </row>
    <row r="739" spans="1:23">
      <c r="A739" t="e">
        <f ca="1">E00251713652521</f>
        <v>#NAME?</v>
      </c>
      <c r="B739" t="s">
        <v>29</v>
      </c>
      <c r="C739" t="s">
        <v>1612</v>
      </c>
      <c r="D739" s="1">
        <v>26407</v>
      </c>
      <c r="E739" t="s">
        <v>25</v>
      </c>
      <c r="F739" t="s">
        <v>1613</v>
      </c>
      <c r="G739">
        <v>16</v>
      </c>
      <c r="H739">
        <v>5</v>
      </c>
      <c r="I739">
        <v>0</v>
      </c>
      <c r="J739">
        <v>1</v>
      </c>
      <c r="K739">
        <v>2</v>
      </c>
      <c r="L739">
        <v>7</v>
      </c>
      <c r="M739">
        <v>2</v>
      </c>
      <c r="N739">
        <v>0</v>
      </c>
      <c r="Q739">
        <v>3</v>
      </c>
      <c r="V739">
        <v>1</v>
      </c>
      <c r="W739">
        <v>0</v>
      </c>
    </row>
    <row r="740" spans="1:23">
      <c r="A740" t="e">
        <f ca="1">E00251713667221</f>
        <v>#NAME?</v>
      </c>
      <c r="B740" t="s">
        <v>23</v>
      </c>
      <c r="C740" t="s">
        <v>1614</v>
      </c>
      <c r="D740" s="1">
        <v>23416</v>
      </c>
      <c r="E740" t="s">
        <v>25</v>
      </c>
      <c r="F740" t="s">
        <v>1615</v>
      </c>
      <c r="G740">
        <v>16</v>
      </c>
      <c r="H740">
        <v>45</v>
      </c>
      <c r="I740">
        <v>0</v>
      </c>
      <c r="J740">
        <v>1</v>
      </c>
      <c r="K740">
        <v>3</v>
      </c>
      <c r="L740">
        <v>13</v>
      </c>
      <c r="M740">
        <v>3</v>
      </c>
      <c r="N740">
        <v>1</v>
      </c>
      <c r="O740">
        <v>20</v>
      </c>
      <c r="Q740">
        <v>2</v>
      </c>
      <c r="R740">
        <v>14</v>
      </c>
      <c r="S740">
        <v>18</v>
      </c>
      <c r="V740">
        <v>9</v>
      </c>
      <c r="W740">
        <v>1</v>
      </c>
    </row>
    <row r="741" spans="1:23">
      <c r="A741" t="e">
        <f ca="1">E00251713668621</f>
        <v>#NAME?</v>
      </c>
      <c r="B741" t="s">
        <v>29</v>
      </c>
      <c r="C741" t="s">
        <v>1616</v>
      </c>
      <c r="D741" s="1">
        <v>24479</v>
      </c>
      <c r="E741" t="s">
        <v>25</v>
      </c>
      <c r="F741" t="s">
        <v>1617</v>
      </c>
      <c r="G741">
        <v>9</v>
      </c>
      <c r="H741">
        <v>180</v>
      </c>
      <c r="I741">
        <v>0</v>
      </c>
      <c r="J741">
        <v>1</v>
      </c>
      <c r="K741">
        <v>3</v>
      </c>
      <c r="L741">
        <v>10</v>
      </c>
      <c r="M741">
        <v>3</v>
      </c>
      <c r="N741">
        <v>1</v>
      </c>
      <c r="O741">
        <v>20</v>
      </c>
      <c r="Q741">
        <v>2</v>
      </c>
      <c r="R741">
        <v>17</v>
      </c>
      <c r="S741">
        <v>13</v>
      </c>
      <c r="V741">
        <v>9</v>
      </c>
      <c r="W741">
        <v>1</v>
      </c>
    </row>
    <row r="742" spans="1:23">
      <c r="A742" t="e">
        <f ca="1">E00251713681821</f>
        <v>#NAME?</v>
      </c>
      <c r="B742" t="s">
        <v>23</v>
      </c>
      <c r="C742" t="s">
        <v>1618</v>
      </c>
      <c r="D742" s="1">
        <v>23370</v>
      </c>
      <c r="E742" t="s">
        <v>25</v>
      </c>
      <c r="F742" t="s">
        <v>1619</v>
      </c>
      <c r="G742">
        <v>18</v>
      </c>
      <c r="H742">
        <v>5</v>
      </c>
      <c r="I742">
        <v>0</v>
      </c>
      <c r="J742">
        <v>1</v>
      </c>
      <c r="K742">
        <v>2</v>
      </c>
      <c r="L742">
        <v>8</v>
      </c>
      <c r="M742">
        <v>2</v>
      </c>
      <c r="N742">
        <v>0</v>
      </c>
      <c r="O742">
        <v>15</v>
      </c>
      <c r="P742" t="s">
        <v>97</v>
      </c>
      <c r="Q742">
        <v>2</v>
      </c>
      <c r="R742">
        <v>25</v>
      </c>
      <c r="S742">
        <v>13</v>
      </c>
      <c r="T742" t="s">
        <v>1620</v>
      </c>
      <c r="V742">
        <v>9</v>
      </c>
      <c r="W742">
        <v>1</v>
      </c>
    </row>
    <row r="743" spans="1:23">
      <c r="A743" t="e">
        <f ca="1">E00251713690721</f>
        <v>#NAME?</v>
      </c>
      <c r="B743" t="s">
        <v>23</v>
      </c>
      <c r="C743" t="s">
        <v>1621</v>
      </c>
      <c r="D743" s="1">
        <v>26782</v>
      </c>
      <c r="E743" t="s">
        <v>25</v>
      </c>
      <c r="F743" t="s">
        <v>1622</v>
      </c>
      <c r="G743">
        <v>25</v>
      </c>
      <c r="H743">
        <v>35</v>
      </c>
      <c r="I743">
        <v>0</v>
      </c>
      <c r="J743">
        <v>1</v>
      </c>
      <c r="K743">
        <v>2</v>
      </c>
      <c r="L743">
        <v>8</v>
      </c>
      <c r="M743">
        <v>2</v>
      </c>
      <c r="N743">
        <v>0</v>
      </c>
      <c r="O743">
        <v>14</v>
      </c>
      <c r="P743" t="s">
        <v>372</v>
      </c>
      <c r="Q743">
        <v>1</v>
      </c>
      <c r="R743">
        <v>29</v>
      </c>
      <c r="T743" t="s">
        <v>1012</v>
      </c>
      <c r="U743">
        <v>2</v>
      </c>
      <c r="V743">
        <v>5</v>
      </c>
      <c r="W743">
        <v>1</v>
      </c>
    </row>
    <row r="744" spans="1:23">
      <c r="A744" t="e">
        <f ca="1">E00251713731721</f>
        <v>#NAME?</v>
      </c>
      <c r="B744" t="s">
        <v>23</v>
      </c>
      <c r="C744" t="s">
        <v>1623</v>
      </c>
      <c r="D744" s="1">
        <v>24530</v>
      </c>
      <c r="E744" t="s">
        <v>25</v>
      </c>
      <c r="F744" t="s">
        <v>1624</v>
      </c>
      <c r="G744">
        <v>11</v>
      </c>
      <c r="H744">
        <v>15</v>
      </c>
      <c r="I744">
        <v>0</v>
      </c>
      <c r="J744">
        <v>1</v>
      </c>
      <c r="K744">
        <v>2</v>
      </c>
      <c r="L744">
        <v>7</v>
      </c>
      <c r="M744">
        <v>2</v>
      </c>
      <c r="N744">
        <v>0</v>
      </c>
      <c r="O744">
        <v>20</v>
      </c>
      <c r="Q744">
        <v>1</v>
      </c>
      <c r="R744">
        <v>29</v>
      </c>
      <c r="V744">
        <v>3</v>
      </c>
      <c r="W744">
        <v>1</v>
      </c>
    </row>
    <row r="745" spans="1:23">
      <c r="A745" t="e">
        <f ca="1">E00251713751121</f>
        <v>#NAME?</v>
      </c>
      <c r="B745" t="s">
        <v>23</v>
      </c>
      <c r="C745" t="s">
        <v>1625</v>
      </c>
      <c r="D745" s="1">
        <v>26825</v>
      </c>
      <c r="E745" t="s">
        <v>25</v>
      </c>
      <c r="F745" t="s">
        <v>1626</v>
      </c>
      <c r="G745">
        <v>9</v>
      </c>
      <c r="H745">
        <v>0</v>
      </c>
      <c r="I745">
        <v>0</v>
      </c>
      <c r="J745">
        <v>0</v>
      </c>
      <c r="K745">
        <v>1</v>
      </c>
      <c r="L745">
        <v>10</v>
      </c>
      <c r="M745">
        <v>3</v>
      </c>
      <c r="N745">
        <v>1</v>
      </c>
      <c r="Q745">
        <v>3</v>
      </c>
      <c r="V745">
        <v>1</v>
      </c>
      <c r="W745">
        <v>0</v>
      </c>
    </row>
    <row r="746" spans="1:23">
      <c r="A746" t="e">
        <f ca="1">E00251713771121</f>
        <v>#NAME?</v>
      </c>
      <c r="B746" t="s">
        <v>23</v>
      </c>
      <c r="C746" t="s">
        <v>1627</v>
      </c>
      <c r="D746" s="1">
        <v>24909</v>
      </c>
      <c r="E746" t="s">
        <v>25</v>
      </c>
      <c r="F746" t="s">
        <v>1628</v>
      </c>
      <c r="G746">
        <v>25</v>
      </c>
      <c r="H746">
        <v>0</v>
      </c>
      <c r="I746">
        <v>0</v>
      </c>
      <c r="J746">
        <v>0</v>
      </c>
      <c r="K746">
        <v>0</v>
      </c>
      <c r="L746">
        <v>5</v>
      </c>
      <c r="M746">
        <v>2</v>
      </c>
      <c r="N746">
        <v>0</v>
      </c>
      <c r="Q746">
        <v>3</v>
      </c>
      <c r="V746">
        <v>1</v>
      </c>
      <c r="W746">
        <v>0</v>
      </c>
    </row>
    <row r="747" spans="1:23">
      <c r="A747" t="e">
        <f ca="1">E00251715024021</f>
        <v>#NAME?</v>
      </c>
      <c r="B747" t="s">
        <v>29</v>
      </c>
      <c r="C747" t="s">
        <v>1629</v>
      </c>
      <c r="D747" s="1">
        <v>28070</v>
      </c>
      <c r="E747" t="s">
        <v>25</v>
      </c>
      <c r="F747" t="s">
        <v>1630</v>
      </c>
      <c r="G747">
        <v>14</v>
      </c>
      <c r="H747">
        <v>20</v>
      </c>
      <c r="I747">
        <v>0</v>
      </c>
      <c r="J747">
        <v>1</v>
      </c>
      <c r="K747">
        <v>2</v>
      </c>
      <c r="L747">
        <v>5</v>
      </c>
      <c r="M747">
        <v>2</v>
      </c>
      <c r="N747">
        <v>0</v>
      </c>
      <c r="O747">
        <v>16</v>
      </c>
      <c r="P747">
        <v>1</v>
      </c>
      <c r="Q747">
        <v>2</v>
      </c>
      <c r="R747">
        <v>18</v>
      </c>
      <c r="S747">
        <v>6</v>
      </c>
      <c r="T747">
        <v>18</v>
      </c>
      <c r="V747">
        <v>8</v>
      </c>
      <c r="W747">
        <v>1</v>
      </c>
    </row>
    <row r="748" spans="1:23">
      <c r="A748" t="e">
        <f ca="1">E00251715027421</f>
        <v>#NAME?</v>
      </c>
      <c r="B748" t="s">
        <v>29</v>
      </c>
      <c r="C748" t="s">
        <v>1631</v>
      </c>
      <c r="D748" s="1">
        <v>27350</v>
      </c>
      <c r="E748" t="s">
        <v>25</v>
      </c>
      <c r="F748" t="s">
        <v>1632</v>
      </c>
      <c r="G748">
        <v>9</v>
      </c>
      <c r="H748">
        <v>100</v>
      </c>
      <c r="I748">
        <v>0</v>
      </c>
      <c r="J748">
        <v>1</v>
      </c>
      <c r="K748">
        <v>3</v>
      </c>
      <c r="L748">
        <v>6</v>
      </c>
      <c r="M748">
        <v>2</v>
      </c>
      <c r="N748">
        <v>0</v>
      </c>
      <c r="O748">
        <v>19</v>
      </c>
      <c r="P748">
        <v>1</v>
      </c>
      <c r="Q748">
        <v>2</v>
      </c>
      <c r="R748">
        <v>15</v>
      </c>
      <c r="S748">
        <v>8</v>
      </c>
      <c r="T748">
        <v>15</v>
      </c>
      <c r="V748">
        <v>8</v>
      </c>
      <c r="W748">
        <v>1</v>
      </c>
    </row>
    <row r="749" spans="1:23">
      <c r="A749" t="e">
        <f ca="1">E00251715048221</f>
        <v>#NAME?</v>
      </c>
      <c r="B749" t="s">
        <v>23</v>
      </c>
      <c r="C749" t="s">
        <v>1633</v>
      </c>
      <c r="D749" s="1">
        <v>24964</v>
      </c>
      <c r="E749" t="s">
        <v>25</v>
      </c>
      <c r="F749" t="s">
        <v>1634</v>
      </c>
      <c r="G749">
        <v>17</v>
      </c>
      <c r="H749">
        <v>210</v>
      </c>
      <c r="I749">
        <v>1</v>
      </c>
      <c r="J749">
        <v>2</v>
      </c>
      <c r="K749">
        <v>3</v>
      </c>
      <c r="L749">
        <v>10</v>
      </c>
      <c r="M749">
        <v>3</v>
      </c>
      <c r="N749">
        <v>1</v>
      </c>
      <c r="O749">
        <v>14</v>
      </c>
      <c r="P749" t="s">
        <v>97</v>
      </c>
      <c r="Q749">
        <v>1</v>
      </c>
      <c r="R749">
        <v>34</v>
      </c>
      <c r="T749">
        <v>17</v>
      </c>
      <c r="U749">
        <v>0</v>
      </c>
      <c r="V749">
        <v>4</v>
      </c>
      <c r="W749">
        <v>1</v>
      </c>
    </row>
    <row r="750" spans="1:23">
      <c r="A750" t="e">
        <f ca="1">E00251715425121</f>
        <v>#NAME?</v>
      </c>
      <c r="B750" t="s">
        <v>23</v>
      </c>
      <c r="C750" t="s">
        <v>1635</v>
      </c>
      <c r="D750" s="1">
        <v>21505</v>
      </c>
      <c r="E750" t="s">
        <v>25</v>
      </c>
      <c r="F750" t="s">
        <v>1636</v>
      </c>
      <c r="G750">
        <v>16</v>
      </c>
      <c r="H750">
        <v>35</v>
      </c>
      <c r="I750">
        <v>0</v>
      </c>
      <c r="J750">
        <v>1</v>
      </c>
      <c r="K750">
        <v>2</v>
      </c>
      <c r="L750">
        <v>10</v>
      </c>
      <c r="M750">
        <v>3</v>
      </c>
      <c r="N750">
        <v>1</v>
      </c>
      <c r="O750">
        <v>17</v>
      </c>
      <c r="P750" t="s">
        <v>630</v>
      </c>
      <c r="Q750">
        <v>2</v>
      </c>
      <c r="R750">
        <v>35</v>
      </c>
      <c r="S750">
        <v>6</v>
      </c>
      <c r="T750" t="s">
        <v>119</v>
      </c>
      <c r="V750">
        <v>8</v>
      </c>
      <c r="W750">
        <v>1</v>
      </c>
    </row>
    <row r="751" spans="1:23">
      <c r="A751" t="e">
        <f ca="1">E00251715428921</f>
        <v>#NAME?</v>
      </c>
      <c r="B751" t="s">
        <v>23</v>
      </c>
      <c r="C751" t="s">
        <v>1637</v>
      </c>
      <c r="D751" s="1">
        <v>25279</v>
      </c>
      <c r="E751" t="s">
        <v>25</v>
      </c>
      <c r="F751" t="s">
        <v>1638</v>
      </c>
      <c r="G751">
        <v>16</v>
      </c>
      <c r="H751">
        <v>5</v>
      </c>
      <c r="I751">
        <v>0</v>
      </c>
      <c r="J751">
        <v>1</v>
      </c>
      <c r="K751">
        <v>2</v>
      </c>
      <c r="L751">
        <v>8</v>
      </c>
      <c r="M751">
        <v>2</v>
      </c>
      <c r="N751">
        <v>0</v>
      </c>
      <c r="Q751">
        <v>3</v>
      </c>
      <c r="V751">
        <v>1</v>
      </c>
      <c r="W751">
        <v>0</v>
      </c>
    </row>
    <row r="752" spans="1:23">
      <c r="A752" t="e">
        <f ca="1">E00251715431821</f>
        <v>#NAME?</v>
      </c>
      <c r="B752" t="s">
        <v>23</v>
      </c>
      <c r="C752" t="s">
        <v>1639</v>
      </c>
      <c r="D752" s="1">
        <v>23799</v>
      </c>
      <c r="E752" t="s">
        <v>25</v>
      </c>
      <c r="F752" t="s">
        <v>1640</v>
      </c>
      <c r="G752">
        <v>16</v>
      </c>
      <c r="H752">
        <v>0</v>
      </c>
      <c r="I752">
        <v>0</v>
      </c>
      <c r="J752">
        <v>0</v>
      </c>
      <c r="K752">
        <v>0</v>
      </c>
      <c r="L752">
        <v>6</v>
      </c>
      <c r="M752">
        <v>2</v>
      </c>
      <c r="N752">
        <v>0</v>
      </c>
      <c r="O752">
        <v>25</v>
      </c>
      <c r="P752" t="s">
        <v>97</v>
      </c>
      <c r="Q752">
        <v>1</v>
      </c>
      <c r="R752">
        <v>27</v>
      </c>
      <c r="T752" t="s">
        <v>311</v>
      </c>
      <c r="U752">
        <v>0</v>
      </c>
      <c r="V752">
        <v>4</v>
      </c>
      <c r="W752">
        <v>1</v>
      </c>
    </row>
    <row r="753" spans="1:23">
      <c r="A753" t="e">
        <f ca="1">E00251715539621</f>
        <v>#NAME?</v>
      </c>
      <c r="B753" t="s">
        <v>29</v>
      </c>
      <c r="C753" t="s">
        <v>1641</v>
      </c>
      <c r="D753" s="1">
        <v>26580</v>
      </c>
      <c r="E753" t="s">
        <v>25</v>
      </c>
      <c r="F753" t="s">
        <v>1642</v>
      </c>
      <c r="G753">
        <v>15</v>
      </c>
      <c r="H753">
        <v>175</v>
      </c>
      <c r="I753">
        <v>0</v>
      </c>
      <c r="J753">
        <v>1</v>
      </c>
      <c r="K753">
        <v>3</v>
      </c>
      <c r="L753">
        <v>11</v>
      </c>
      <c r="M753">
        <v>3</v>
      </c>
      <c r="N753">
        <v>1</v>
      </c>
      <c r="O753">
        <v>18</v>
      </c>
      <c r="P753" t="s">
        <v>38</v>
      </c>
      <c r="Q753">
        <v>1</v>
      </c>
      <c r="R753">
        <v>26</v>
      </c>
      <c r="T753" t="s">
        <v>54</v>
      </c>
      <c r="U753">
        <v>2</v>
      </c>
      <c r="V753">
        <v>4</v>
      </c>
      <c r="W753">
        <v>1</v>
      </c>
    </row>
    <row r="754" spans="1:23">
      <c r="A754" t="e">
        <f ca="1">E00251715544321</f>
        <v>#NAME?</v>
      </c>
      <c r="B754" t="s">
        <v>23</v>
      </c>
      <c r="C754" t="s">
        <v>1643</v>
      </c>
      <c r="D754" s="1">
        <v>26134</v>
      </c>
      <c r="E754" t="s">
        <v>25</v>
      </c>
      <c r="F754" t="s">
        <v>1644</v>
      </c>
      <c r="G754">
        <v>18</v>
      </c>
      <c r="H754">
        <v>0</v>
      </c>
      <c r="I754">
        <v>0</v>
      </c>
      <c r="J754">
        <v>0</v>
      </c>
      <c r="K754">
        <v>1</v>
      </c>
      <c r="L754">
        <v>7</v>
      </c>
      <c r="M754">
        <v>2</v>
      </c>
      <c r="N754">
        <v>0</v>
      </c>
      <c r="Q754">
        <v>3</v>
      </c>
      <c r="V754">
        <v>1</v>
      </c>
      <c r="W754">
        <v>0</v>
      </c>
    </row>
    <row r="755" spans="1:23">
      <c r="A755" t="e">
        <f ca="1">E00251715551121</f>
        <v>#NAME?</v>
      </c>
      <c r="B755" t="s">
        <v>29</v>
      </c>
      <c r="C755" t="s">
        <v>1645</v>
      </c>
      <c r="D755" s="1">
        <v>25544</v>
      </c>
      <c r="E755" t="s">
        <v>25</v>
      </c>
      <c r="F755" t="s">
        <v>1646</v>
      </c>
      <c r="G755">
        <v>9</v>
      </c>
      <c r="H755">
        <v>115</v>
      </c>
      <c r="I755">
        <v>0</v>
      </c>
      <c r="J755">
        <v>1</v>
      </c>
      <c r="K755">
        <v>3</v>
      </c>
      <c r="L755">
        <v>11</v>
      </c>
      <c r="M755">
        <v>3</v>
      </c>
      <c r="N755">
        <v>1</v>
      </c>
      <c r="O755">
        <v>18</v>
      </c>
      <c r="P755" t="s">
        <v>368</v>
      </c>
      <c r="Q755">
        <v>2</v>
      </c>
      <c r="R755">
        <v>16</v>
      </c>
      <c r="S755">
        <v>13</v>
      </c>
      <c r="T755" t="s">
        <v>869</v>
      </c>
      <c r="V755">
        <v>9</v>
      </c>
      <c r="W755">
        <v>1</v>
      </c>
    </row>
    <row r="756" spans="1:23">
      <c r="A756" t="e">
        <f ca="1">E00251715553021</f>
        <v>#NAME?</v>
      </c>
      <c r="B756" t="s">
        <v>29</v>
      </c>
      <c r="C756" t="s">
        <v>1647</v>
      </c>
      <c r="D756" s="1">
        <v>21567</v>
      </c>
      <c r="E756" t="s">
        <v>25</v>
      </c>
      <c r="F756" t="s">
        <v>1648</v>
      </c>
      <c r="G756">
        <v>18</v>
      </c>
      <c r="H756">
        <v>105</v>
      </c>
      <c r="I756">
        <v>0</v>
      </c>
      <c r="J756">
        <v>1</v>
      </c>
      <c r="K756">
        <v>3</v>
      </c>
      <c r="L756">
        <v>6</v>
      </c>
      <c r="M756">
        <v>2</v>
      </c>
      <c r="N756">
        <v>0</v>
      </c>
      <c r="O756">
        <v>20</v>
      </c>
      <c r="P756" t="s">
        <v>368</v>
      </c>
      <c r="Q756">
        <v>1</v>
      </c>
      <c r="R756">
        <v>38</v>
      </c>
      <c r="T756" t="s">
        <v>369</v>
      </c>
      <c r="U756">
        <v>3</v>
      </c>
      <c r="V756">
        <v>4</v>
      </c>
      <c r="W756">
        <v>1</v>
      </c>
    </row>
    <row r="757" spans="1:23">
      <c r="A757" t="e">
        <f ca="1">E00251715553221</f>
        <v>#NAME?</v>
      </c>
      <c r="B757" t="s">
        <v>23</v>
      </c>
      <c r="C757" t="s">
        <v>1649</v>
      </c>
      <c r="D757" s="1">
        <v>25937</v>
      </c>
      <c r="E757" t="s">
        <v>25</v>
      </c>
      <c r="F757" t="s">
        <v>1650</v>
      </c>
      <c r="G757">
        <v>9</v>
      </c>
      <c r="H757">
        <v>275</v>
      </c>
      <c r="I757">
        <v>1</v>
      </c>
      <c r="J757">
        <v>2</v>
      </c>
      <c r="K757">
        <v>4</v>
      </c>
      <c r="L757">
        <v>8</v>
      </c>
      <c r="M757">
        <v>2</v>
      </c>
      <c r="N757">
        <v>0</v>
      </c>
      <c r="Q757">
        <v>3</v>
      </c>
      <c r="V757">
        <v>1</v>
      </c>
      <c r="W757">
        <v>0</v>
      </c>
    </row>
    <row r="758" spans="1:23">
      <c r="A758" t="e">
        <f ca="1">E00251715558021</f>
        <v>#NAME?</v>
      </c>
      <c r="B758" t="s">
        <v>23</v>
      </c>
      <c r="C758" t="s">
        <v>1651</v>
      </c>
      <c r="D758" s="1">
        <v>27092</v>
      </c>
      <c r="E758" t="s">
        <v>25</v>
      </c>
      <c r="F758" t="s">
        <v>1652</v>
      </c>
      <c r="G758">
        <v>11</v>
      </c>
      <c r="H758">
        <v>10</v>
      </c>
      <c r="I758">
        <v>0</v>
      </c>
      <c r="J758">
        <v>1</v>
      </c>
      <c r="K758">
        <v>2</v>
      </c>
      <c r="L758">
        <v>6</v>
      </c>
      <c r="M758">
        <v>2</v>
      </c>
      <c r="N758">
        <v>0</v>
      </c>
      <c r="O758">
        <v>15</v>
      </c>
      <c r="Q758">
        <v>2</v>
      </c>
      <c r="R758">
        <v>21</v>
      </c>
      <c r="S758">
        <v>6</v>
      </c>
      <c r="V758">
        <v>8</v>
      </c>
      <c r="W758">
        <v>1</v>
      </c>
    </row>
    <row r="759" spans="1:23">
      <c r="A759" t="e">
        <f ca="1">E00251715729921</f>
        <v>#NAME?</v>
      </c>
      <c r="B759" t="s">
        <v>23</v>
      </c>
      <c r="C759" t="s">
        <v>1653</v>
      </c>
      <c r="D759" s="1">
        <v>27805</v>
      </c>
      <c r="E759" t="s">
        <v>25</v>
      </c>
      <c r="F759" t="s">
        <v>1654</v>
      </c>
      <c r="G759">
        <v>21</v>
      </c>
      <c r="H759">
        <v>5</v>
      </c>
      <c r="I759">
        <v>0</v>
      </c>
      <c r="J759">
        <v>1</v>
      </c>
      <c r="K759">
        <v>2</v>
      </c>
      <c r="L759">
        <v>10</v>
      </c>
      <c r="M759">
        <v>3</v>
      </c>
      <c r="N759">
        <v>1</v>
      </c>
      <c r="Q759">
        <v>3</v>
      </c>
      <c r="V759">
        <v>1</v>
      </c>
      <c r="W759">
        <v>0</v>
      </c>
    </row>
    <row r="760" spans="1:23">
      <c r="A760" t="e">
        <f ca="1">E00251715733321</f>
        <v>#NAME?</v>
      </c>
      <c r="B760" t="s">
        <v>23</v>
      </c>
      <c r="C760" t="s">
        <v>1655</v>
      </c>
      <c r="D760" s="1">
        <v>25726</v>
      </c>
      <c r="E760" t="s">
        <v>25</v>
      </c>
      <c r="F760" t="s">
        <v>1656</v>
      </c>
      <c r="G760">
        <v>23</v>
      </c>
      <c r="H760">
        <v>0</v>
      </c>
      <c r="I760">
        <v>0</v>
      </c>
      <c r="J760">
        <v>0</v>
      </c>
      <c r="K760">
        <v>0</v>
      </c>
      <c r="L760">
        <v>6</v>
      </c>
      <c r="M760">
        <v>2</v>
      </c>
      <c r="N760">
        <v>0</v>
      </c>
      <c r="O760">
        <v>17</v>
      </c>
      <c r="P760" t="s">
        <v>38</v>
      </c>
      <c r="Q760">
        <v>1</v>
      </c>
      <c r="R760">
        <v>29</v>
      </c>
      <c r="T760" t="s">
        <v>126</v>
      </c>
      <c r="U760">
        <v>3</v>
      </c>
      <c r="V760">
        <v>4</v>
      </c>
      <c r="W760">
        <v>1</v>
      </c>
    </row>
    <row r="761" spans="1:23">
      <c r="A761" t="e">
        <f ca="1">E00251715752221</f>
        <v>#NAME?</v>
      </c>
      <c r="B761" t="s">
        <v>29</v>
      </c>
      <c r="C761" t="s">
        <v>1657</v>
      </c>
      <c r="D761" s="1">
        <v>20205</v>
      </c>
      <c r="E761" t="s">
        <v>25</v>
      </c>
      <c r="F761" t="s">
        <v>1658</v>
      </c>
      <c r="G761">
        <v>18</v>
      </c>
      <c r="H761">
        <v>255</v>
      </c>
      <c r="I761">
        <v>0</v>
      </c>
      <c r="J761">
        <v>1</v>
      </c>
      <c r="K761">
        <v>4</v>
      </c>
      <c r="L761">
        <v>9</v>
      </c>
      <c r="M761">
        <v>3</v>
      </c>
      <c r="N761">
        <v>1</v>
      </c>
      <c r="Q761">
        <v>3</v>
      </c>
      <c r="V761">
        <v>1</v>
      </c>
      <c r="W761">
        <v>0</v>
      </c>
    </row>
    <row r="762" spans="1:23">
      <c r="A762" t="e">
        <f ca="1">E00251715760521</f>
        <v>#NAME?</v>
      </c>
      <c r="B762" t="s">
        <v>23</v>
      </c>
      <c r="C762" t="s">
        <v>1659</v>
      </c>
      <c r="D762" s="1">
        <v>23590</v>
      </c>
      <c r="E762" t="s">
        <v>25</v>
      </c>
      <c r="F762" t="s">
        <v>80</v>
      </c>
      <c r="G762">
        <v>16</v>
      </c>
      <c r="H762">
        <v>5</v>
      </c>
      <c r="I762">
        <v>0</v>
      </c>
      <c r="J762">
        <v>1</v>
      </c>
      <c r="K762">
        <v>2</v>
      </c>
      <c r="L762">
        <v>7</v>
      </c>
      <c r="M762">
        <v>2</v>
      </c>
      <c r="N762">
        <v>0</v>
      </c>
      <c r="Q762">
        <v>3</v>
      </c>
      <c r="V762">
        <v>1</v>
      </c>
      <c r="W762">
        <v>0</v>
      </c>
    </row>
    <row r="763" spans="1:23">
      <c r="A763" t="e">
        <f ca="1">E00251715770121</f>
        <v>#NAME?</v>
      </c>
      <c r="B763" t="s">
        <v>29</v>
      </c>
      <c r="C763" t="s">
        <v>1660</v>
      </c>
      <c r="D763" s="1">
        <v>18926</v>
      </c>
      <c r="E763" t="s">
        <v>25</v>
      </c>
      <c r="F763" t="s">
        <v>367</v>
      </c>
      <c r="G763">
        <v>23</v>
      </c>
      <c r="H763">
        <v>125</v>
      </c>
      <c r="I763">
        <v>0</v>
      </c>
      <c r="J763">
        <v>1</v>
      </c>
      <c r="K763">
        <v>3</v>
      </c>
      <c r="L763">
        <v>12</v>
      </c>
      <c r="M763">
        <v>3</v>
      </c>
      <c r="N763">
        <v>1</v>
      </c>
      <c r="O763">
        <v>14</v>
      </c>
      <c r="P763" t="s">
        <v>97</v>
      </c>
      <c r="Q763">
        <v>2</v>
      </c>
      <c r="R763">
        <v>14</v>
      </c>
      <c r="S763">
        <v>37</v>
      </c>
      <c r="T763">
        <v>7</v>
      </c>
      <c r="V763">
        <v>10</v>
      </c>
      <c r="W763">
        <v>1</v>
      </c>
    </row>
    <row r="764" spans="1:23">
      <c r="A764" t="e">
        <f ca="1">E00251715777721</f>
        <v>#NAME?</v>
      </c>
      <c r="B764" t="s">
        <v>23</v>
      </c>
      <c r="C764" t="s">
        <v>1661</v>
      </c>
      <c r="D764" s="1">
        <v>22876</v>
      </c>
      <c r="E764" t="s">
        <v>25</v>
      </c>
      <c r="F764" t="s">
        <v>1662</v>
      </c>
      <c r="G764">
        <v>14</v>
      </c>
      <c r="H764">
        <v>0</v>
      </c>
      <c r="I764">
        <v>0</v>
      </c>
      <c r="J764">
        <v>0</v>
      </c>
      <c r="K764">
        <v>0</v>
      </c>
      <c r="L764">
        <v>7</v>
      </c>
      <c r="M764">
        <v>2</v>
      </c>
      <c r="N764">
        <v>0</v>
      </c>
      <c r="O764">
        <v>17</v>
      </c>
      <c r="Q764">
        <v>1</v>
      </c>
      <c r="R764">
        <v>37</v>
      </c>
      <c r="V764">
        <v>3</v>
      </c>
      <c r="W764">
        <v>1</v>
      </c>
    </row>
    <row r="765" spans="1:23">
      <c r="A765" t="e">
        <f ca="1">E00251715779021</f>
        <v>#NAME?</v>
      </c>
      <c r="B765" t="s">
        <v>23</v>
      </c>
      <c r="C765" t="s">
        <v>1663</v>
      </c>
      <c r="D765" s="1">
        <v>19433</v>
      </c>
      <c r="E765" t="s">
        <v>25</v>
      </c>
      <c r="F765" t="s">
        <v>1664</v>
      </c>
      <c r="G765">
        <v>9</v>
      </c>
      <c r="H765">
        <v>85</v>
      </c>
      <c r="I765">
        <v>0</v>
      </c>
      <c r="J765">
        <v>1</v>
      </c>
      <c r="K765">
        <v>3</v>
      </c>
      <c r="L765">
        <v>10</v>
      </c>
      <c r="M765">
        <v>3</v>
      </c>
      <c r="N765">
        <v>1</v>
      </c>
      <c r="Q765">
        <v>3</v>
      </c>
      <c r="V765">
        <v>1</v>
      </c>
      <c r="W765">
        <v>0</v>
      </c>
    </row>
    <row r="766" spans="1:23">
      <c r="A766" t="e">
        <f ca="1">E00251715784221</f>
        <v>#NAME?</v>
      </c>
      <c r="B766" t="s">
        <v>29</v>
      </c>
      <c r="C766" t="s">
        <v>1665</v>
      </c>
      <c r="D766" s="1">
        <v>28137</v>
      </c>
      <c r="E766" t="s">
        <v>25</v>
      </c>
      <c r="F766" t="s">
        <v>1666</v>
      </c>
      <c r="G766">
        <v>11</v>
      </c>
      <c r="H766">
        <v>10</v>
      </c>
      <c r="I766">
        <v>0</v>
      </c>
      <c r="J766">
        <v>1</v>
      </c>
      <c r="K766">
        <v>2</v>
      </c>
      <c r="L766">
        <v>10</v>
      </c>
      <c r="M766">
        <v>3</v>
      </c>
      <c r="N766">
        <v>1</v>
      </c>
      <c r="Q766">
        <v>3</v>
      </c>
      <c r="V766">
        <v>1</v>
      </c>
      <c r="W766">
        <v>0</v>
      </c>
    </row>
    <row r="767" spans="1:23">
      <c r="A767" t="e">
        <f ca="1">E00251715795621</f>
        <v>#NAME?</v>
      </c>
      <c r="B767" t="s">
        <v>23</v>
      </c>
      <c r="C767" t="s">
        <v>1667</v>
      </c>
      <c r="D767" s="1">
        <v>27789</v>
      </c>
      <c r="E767" t="s">
        <v>25</v>
      </c>
      <c r="F767" t="s">
        <v>1668</v>
      </c>
      <c r="G767">
        <v>21</v>
      </c>
      <c r="H767">
        <v>0</v>
      </c>
      <c r="I767">
        <v>0</v>
      </c>
      <c r="J767">
        <v>0</v>
      </c>
      <c r="K767">
        <v>1</v>
      </c>
      <c r="L767">
        <v>7</v>
      </c>
      <c r="M767">
        <v>2</v>
      </c>
      <c r="N767">
        <v>0</v>
      </c>
      <c r="O767">
        <v>15</v>
      </c>
      <c r="P767">
        <v>1</v>
      </c>
      <c r="Q767">
        <v>1</v>
      </c>
      <c r="R767">
        <v>26</v>
      </c>
      <c r="T767">
        <v>26</v>
      </c>
      <c r="U767">
        <v>3</v>
      </c>
      <c r="V767">
        <v>5</v>
      </c>
      <c r="W767">
        <v>1</v>
      </c>
    </row>
    <row r="768" spans="1:23">
      <c r="A768" t="e">
        <f ca="1">E00251715797721</f>
        <v>#NAME?</v>
      </c>
      <c r="B768" t="s">
        <v>23</v>
      </c>
      <c r="C768" t="s">
        <v>1669</v>
      </c>
      <c r="D768" s="1">
        <v>23988</v>
      </c>
      <c r="E768" t="s">
        <v>25</v>
      </c>
      <c r="F768" t="s">
        <v>1670</v>
      </c>
      <c r="G768">
        <v>22</v>
      </c>
      <c r="H768">
        <v>0</v>
      </c>
      <c r="I768">
        <v>0</v>
      </c>
      <c r="J768">
        <v>0</v>
      </c>
      <c r="K768">
        <v>0</v>
      </c>
      <c r="L768">
        <v>9</v>
      </c>
      <c r="M768">
        <v>3</v>
      </c>
      <c r="N768">
        <v>1</v>
      </c>
      <c r="O768">
        <v>18</v>
      </c>
      <c r="P768" t="s">
        <v>97</v>
      </c>
      <c r="Q768">
        <v>2</v>
      </c>
      <c r="R768">
        <v>25</v>
      </c>
      <c r="S768">
        <v>8</v>
      </c>
      <c r="T768" t="s">
        <v>1620</v>
      </c>
      <c r="V768">
        <v>8</v>
      </c>
      <c r="W768">
        <v>1</v>
      </c>
    </row>
    <row r="769" spans="1:23">
      <c r="A769" t="e">
        <f ca="1">E00251715820821</f>
        <v>#NAME?</v>
      </c>
      <c r="B769" t="s">
        <v>23</v>
      </c>
      <c r="C769" t="s">
        <v>1671</v>
      </c>
      <c r="D769" s="1">
        <v>21587</v>
      </c>
      <c r="E769" t="s">
        <v>25</v>
      </c>
      <c r="F769" t="s">
        <v>1672</v>
      </c>
      <c r="G769">
        <v>21</v>
      </c>
      <c r="H769">
        <v>35</v>
      </c>
      <c r="I769">
        <v>0</v>
      </c>
      <c r="J769">
        <v>1</v>
      </c>
      <c r="K769">
        <v>2</v>
      </c>
      <c r="L769">
        <v>5</v>
      </c>
      <c r="M769">
        <v>2</v>
      </c>
      <c r="N769">
        <v>0</v>
      </c>
      <c r="P769" t="s">
        <v>109</v>
      </c>
      <c r="Q769">
        <v>1</v>
      </c>
      <c r="U769">
        <v>1</v>
      </c>
      <c r="V769">
        <v>4</v>
      </c>
      <c r="W769">
        <v>1</v>
      </c>
    </row>
    <row r="770" spans="1:23">
      <c r="A770" t="e">
        <f ca="1">E00251715832121</f>
        <v>#NAME?</v>
      </c>
      <c r="B770" t="s">
        <v>29</v>
      </c>
      <c r="C770" t="s">
        <v>1673</v>
      </c>
      <c r="D770" s="1">
        <v>27425</v>
      </c>
      <c r="E770" t="s">
        <v>25</v>
      </c>
      <c r="F770" t="s">
        <v>1674</v>
      </c>
      <c r="G770">
        <v>10</v>
      </c>
      <c r="H770">
        <v>20</v>
      </c>
      <c r="I770">
        <v>0</v>
      </c>
      <c r="J770">
        <v>1</v>
      </c>
      <c r="K770">
        <v>2</v>
      </c>
      <c r="L770">
        <v>9</v>
      </c>
      <c r="M770">
        <v>3</v>
      </c>
      <c r="N770">
        <v>1</v>
      </c>
      <c r="O770">
        <v>21</v>
      </c>
      <c r="P770" t="s">
        <v>45</v>
      </c>
      <c r="Q770">
        <v>2</v>
      </c>
      <c r="R770">
        <v>10</v>
      </c>
      <c r="S770">
        <v>11</v>
      </c>
      <c r="T770">
        <v>3</v>
      </c>
      <c r="V770">
        <v>9</v>
      </c>
      <c r="W770">
        <v>1</v>
      </c>
    </row>
    <row r="771" spans="1:23">
      <c r="A771" t="e">
        <f ca="1">E00251715835421</f>
        <v>#NAME?</v>
      </c>
      <c r="B771" t="s">
        <v>29</v>
      </c>
      <c r="C771" t="s">
        <v>1675</v>
      </c>
      <c r="D771" s="1">
        <v>21158</v>
      </c>
      <c r="E771" t="s">
        <v>25</v>
      </c>
      <c r="F771" t="s">
        <v>1676</v>
      </c>
      <c r="G771">
        <v>11</v>
      </c>
      <c r="H771">
        <v>30</v>
      </c>
      <c r="I771">
        <v>0</v>
      </c>
      <c r="J771">
        <v>1</v>
      </c>
      <c r="K771">
        <v>2</v>
      </c>
      <c r="L771">
        <v>6</v>
      </c>
      <c r="M771">
        <v>2</v>
      </c>
      <c r="N771">
        <v>0</v>
      </c>
      <c r="O771">
        <v>15</v>
      </c>
      <c r="P771">
        <v>1</v>
      </c>
      <c r="Q771">
        <v>2</v>
      </c>
      <c r="R771">
        <v>8</v>
      </c>
      <c r="S771">
        <v>36</v>
      </c>
      <c r="T771">
        <v>8</v>
      </c>
      <c r="V771">
        <v>10</v>
      </c>
      <c r="W771">
        <v>1</v>
      </c>
    </row>
    <row r="772" spans="1:23">
      <c r="A772" t="e">
        <f ca="1">E00251715848321</f>
        <v>#NAME?</v>
      </c>
      <c r="B772" t="s">
        <v>29</v>
      </c>
      <c r="C772" t="s">
        <v>1677</v>
      </c>
      <c r="D772" s="1">
        <v>23136</v>
      </c>
      <c r="E772" t="s">
        <v>25</v>
      </c>
      <c r="F772" t="s">
        <v>1678</v>
      </c>
      <c r="G772">
        <v>11</v>
      </c>
      <c r="H772">
        <v>190</v>
      </c>
      <c r="I772">
        <v>0</v>
      </c>
      <c r="J772">
        <v>1</v>
      </c>
      <c r="K772">
        <v>3</v>
      </c>
      <c r="L772">
        <v>11</v>
      </c>
      <c r="M772">
        <v>3</v>
      </c>
      <c r="N772">
        <v>1</v>
      </c>
      <c r="O772">
        <v>16</v>
      </c>
      <c r="P772" t="s">
        <v>97</v>
      </c>
      <c r="Q772">
        <v>1</v>
      </c>
      <c r="R772">
        <v>37</v>
      </c>
      <c r="T772" t="s">
        <v>352</v>
      </c>
      <c r="U772">
        <v>0</v>
      </c>
      <c r="V772">
        <v>4</v>
      </c>
      <c r="W772">
        <v>1</v>
      </c>
    </row>
    <row r="773" spans="1:23">
      <c r="A773" t="e">
        <f ca="1">E00251716444121</f>
        <v>#NAME?</v>
      </c>
      <c r="B773" t="s">
        <v>23</v>
      </c>
      <c r="C773" t="s">
        <v>1679</v>
      </c>
      <c r="D773" s="1">
        <v>21562</v>
      </c>
      <c r="E773" t="s">
        <v>25</v>
      </c>
      <c r="F773" t="s">
        <v>1680</v>
      </c>
      <c r="G773">
        <v>18</v>
      </c>
      <c r="H773">
        <v>0</v>
      </c>
      <c r="I773">
        <v>0</v>
      </c>
      <c r="J773">
        <v>0</v>
      </c>
      <c r="K773">
        <v>0</v>
      </c>
      <c r="L773">
        <v>9</v>
      </c>
      <c r="M773">
        <v>3</v>
      </c>
      <c r="N773">
        <v>1</v>
      </c>
      <c r="Q773">
        <v>3</v>
      </c>
      <c r="V773">
        <v>1</v>
      </c>
      <c r="W773">
        <v>0</v>
      </c>
    </row>
    <row r="774" spans="1:23">
      <c r="A774" t="e">
        <f ca="1">E00251716445121</f>
        <v>#NAME?</v>
      </c>
      <c r="B774" t="s">
        <v>23</v>
      </c>
      <c r="C774" t="s">
        <v>1681</v>
      </c>
      <c r="D774" s="1">
        <v>24080</v>
      </c>
      <c r="E774" t="s">
        <v>25</v>
      </c>
      <c r="F774" t="s">
        <v>1682</v>
      </c>
      <c r="G774">
        <v>70</v>
      </c>
      <c r="H774">
        <v>0</v>
      </c>
      <c r="I774">
        <v>0</v>
      </c>
      <c r="J774">
        <v>0</v>
      </c>
      <c r="K774">
        <v>1</v>
      </c>
      <c r="L774">
        <v>10</v>
      </c>
      <c r="M774">
        <v>3</v>
      </c>
      <c r="N774">
        <v>1</v>
      </c>
      <c r="O774">
        <v>13</v>
      </c>
      <c r="P774">
        <v>2</v>
      </c>
      <c r="Q774">
        <v>2</v>
      </c>
      <c r="R774">
        <v>25</v>
      </c>
      <c r="S774">
        <v>13</v>
      </c>
      <c r="T774">
        <v>50</v>
      </c>
      <c r="V774">
        <v>9</v>
      </c>
      <c r="W774">
        <v>1</v>
      </c>
    </row>
    <row r="775" spans="1:23">
      <c r="A775" t="e">
        <f ca="1">E00251716445321</f>
        <v>#NAME?</v>
      </c>
      <c r="B775" t="s">
        <v>29</v>
      </c>
      <c r="C775" t="s">
        <v>1683</v>
      </c>
      <c r="D775" s="1">
        <v>19569</v>
      </c>
      <c r="E775" t="s">
        <v>25</v>
      </c>
      <c r="F775" t="s">
        <v>1684</v>
      </c>
      <c r="G775">
        <v>30</v>
      </c>
      <c r="H775">
        <v>65</v>
      </c>
      <c r="I775">
        <v>0</v>
      </c>
      <c r="J775">
        <v>1</v>
      </c>
      <c r="K775">
        <v>3</v>
      </c>
      <c r="L775">
        <v>8</v>
      </c>
      <c r="M775">
        <v>2</v>
      </c>
      <c r="N775">
        <v>0</v>
      </c>
      <c r="O775">
        <v>16</v>
      </c>
      <c r="P775" t="s">
        <v>197</v>
      </c>
      <c r="Q775">
        <v>2</v>
      </c>
      <c r="R775">
        <v>24</v>
      </c>
      <c r="S775">
        <v>23</v>
      </c>
      <c r="T775" t="s">
        <v>369</v>
      </c>
      <c r="V775">
        <v>10</v>
      </c>
      <c r="W775">
        <v>1</v>
      </c>
    </row>
    <row r="776" spans="1:23">
      <c r="A776" t="e">
        <f ca="1">E00251716459421</f>
        <v>#NAME?</v>
      </c>
      <c r="B776" t="s">
        <v>29</v>
      </c>
      <c r="C776" t="s">
        <v>1685</v>
      </c>
      <c r="D776" s="1">
        <v>26707</v>
      </c>
      <c r="E776" t="s">
        <v>25</v>
      </c>
      <c r="F776" t="s">
        <v>1686</v>
      </c>
      <c r="G776">
        <v>25</v>
      </c>
      <c r="H776">
        <v>5</v>
      </c>
      <c r="I776">
        <v>0</v>
      </c>
      <c r="J776">
        <v>1</v>
      </c>
      <c r="K776">
        <v>2</v>
      </c>
      <c r="L776">
        <v>5</v>
      </c>
      <c r="M776">
        <v>2</v>
      </c>
      <c r="N776">
        <v>0</v>
      </c>
      <c r="Q776">
        <v>3</v>
      </c>
      <c r="V776">
        <v>1</v>
      </c>
      <c r="W776">
        <v>0</v>
      </c>
    </row>
    <row r="777" spans="1:23">
      <c r="A777" t="e">
        <f ca="1">E00251716475921</f>
        <v>#NAME?</v>
      </c>
      <c r="B777" t="s">
        <v>29</v>
      </c>
      <c r="C777" t="s">
        <v>1687</v>
      </c>
      <c r="D777" s="1">
        <v>26207</v>
      </c>
      <c r="E777" t="s">
        <v>25</v>
      </c>
      <c r="F777" t="s">
        <v>1688</v>
      </c>
      <c r="G777">
        <v>21</v>
      </c>
      <c r="H777">
        <v>5</v>
      </c>
      <c r="I777">
        <v>0</v>
      </c>
      <c r="J777">
        <v>1</v>
      </c>
      <c r="K777">
        <v>2</v>
      </c>
      <c r="L777">
        <v>9</v>
      </c>
      <c r="M777">
        <v>3</v>
      </c>
      <c r="N777">
        <v>1</v>
      </c>
      <c r="O777">
        <v>13</v>
      </c>
      <c r="P777" t="s">
        <v>109</v>
      </c>
      <c r="Q777">
        <v>2</v>
      </c>
      <c r="R777">
        <v>28</v>
      </c>
      <c r="S777">
        <v>4</v>
      </c>
      <c r="T777" t="s">
        <v>284</v>
      </c>
      <c r="V777">
        <v>8</v>
      </c>
      <c r="W777">
        <v>1</v>
      </c>
    </row>
    <row r="778" spans="1:23">
      <c r="A778" t="e">
        <f ca="1">E00251716492321</f>
        <v>#NAME?</v>
      </c>
      <c r="B778" t="s">
        <v>29</v>
      </c>
      <c r="C778" t="s">
        <v>1689</v>
      </c>
      <c r="D778" s="1">
        <v>24427</v>
      </c>
      <c r="E778" t="s">
        <v>25</v>
      </c>
      <c r="F778" t="s">
        <v>1690</v>
      </c>
      <c r="G778">
        <v>11</v>
      </c>
      <c r="H778">
        <v>5</v>
      </c>
      <c r="I778">
        <v>0</v>
      </c>
      <c r="J778">
        <v>1</v>
      </c>
      <c r="K778">
        <v>2</v>
      </c>
      <c r="L778">
        <v>5</v>
      </c>
      <c r="M778">
        <v>2</v>
      </c>
      <c r="N778">
        <v>0</v>
      </c>
      <c r="O778">
        <v>16</v>
      </c>
      <c r="P778" t="s">
        <v>97</v>
      </c>
      <c r="Q778">
        <v>2</v>
      </c>
      <c r="R778">
        <v>10</v>
      </c>
      <c r="S778">
        <v>24</v>
      </c>
      <c r="T778">
        <v>5</v>
      </c>
      <c r="V778">
        <v>10</v>
      </c>
      <c r="W778">
        <v>1</v>
      </c>
    </row>
    <row r="779" spans="1:23">
      <c r="A779" t="e">
        <f ca="1">E00251716498121</f>
        <v>#NAME?</v>
      </c>
      <c r="B779" t="s">
        <v>23</v>
      </c>
      <c r="C779" t="s">
        <v>1691</v>
      </c>
      <c r="D779" s="1">
        <v>27692</v>
      </c>
      <c r="E779" t="s">
        <v>25</v>
      </c>
      <c r="F779" t="s">
        <v>1692</v>
      </c>
      <c r="G779">
        <v>13</v>
      </c>
      <c r="H779">
        <v>75</v>
      </c>
      <c r="I779">
        <v>0</v>
      </c>
      <c r="J779">
        <v>1</v>
      </c>
      <c r="K779">
        <v>3</v>
      </c>
      <c r="L779">
        <v>9</v>
      </c>
      <c r="M779">
        <v>3</v>
      </c>
      <c r="N779">
        <v>1</v>
      </c>
      <c r="Q779">
        <v>2</v>
      </c>
      <c r="V779">
        <v>7</v>
      </c>
      <c r="W779">
        <v>1</v>
      </c>
    </row>
    <row r="780" spans="1:23">
      <c r="A780" t="e">
        <f ca="1">E00251716512621</f>
        <v>#NAME?</v>
      </c>
      <c r="B780" t="s">
        <v>23</v>
      </c>
      <c r="C780" t="s">
        <v>1693</v>
      </c>
      <c r="D780" s="1">
        <v>26994</v>
      </c>
      <c r="E780" t="s">
        <v>25</v>
      </c>
      <c r="F780" t="s">
        <v>1694</v>
      </c>
      <c r="G780">
        <v>7</v>
      </c>
      <c r="H780">
        <v>95</v>
      </c>
      <c r="I780">
        <v>0</v>
      </c>
      <c r="J780">
        <v>1</v>
      </c>
      <c r="K780">
        <v>3</v>
      </c>
      <c r="L780">
        <v>10</v>
      </c>
      <c r="M780">
        <v>3</v>
      </c>
      <c r="N780">
        <v>1</v>
      </c>
      <c r="O780">
        <v>16</v>
      </c>
      <c r="P780" t="s">
        <v>27</v>
      </c>
      <c r="Q780">
        <v>2</v>
      </c>
      <c r="R780">
        <v>26</v>
      </c>
      <c r="S780">
        <v>1</v>
      </c>
      <c r="T780" t="s">
        <v>588</v>
      </c>
      <c r="V780">
        <v>8</v>
      </c>
      <c r="W780">
        <v>1</v>
      </c>
    </row>
    <row r="781" spans="1:23">
      <c r="A781" t="e">
        <f ca="1">E00251716513921</f>
        <v>#NAME?</v>
      </c>
      <c r="B781" t="s">
        <v>23</v>
      </c>
      <c r="C781" t="s">
        <v>1695</v>
      </c>
      <c r="D781" s="1">
        <v>26787</v>
      </c>
      <c r="E781" t="s">
        <v>25</v>
      </c>
      <c r="F781" t="s">
        <v>1696</v>
      </c>
      <c r="G781">
        <v>21</v>
      </c>
      <c r="H781">
        <v>20</v>
      </c>
      <c r="I781">
        <v>0</v>
      </c>
      <c r="J781">
        <v>1</v>
      </c>
      <c r="K781">
        <v>2</v>
      </c>
      <c r="L781">
        <v>7</v>
      </c>
      <c r="M781">
        <v>2</v>
      </c>
      <c r="N781">
        <v>0</v>
      </c>
      <c r="Q781">
        <v>3</v>
      </c>
      <c r="V781">
        <v>1</v>
      </c>
      <c r="W781">
        <v>0</v>
      </c>
    </row>
    <row r="782" spans="1:23">
      <c r="A782" t="e">
        <f ca="1">E00251716516021</f>
        <v>#NAME?</v>
      </c>
      <c r="B782" t="s">
        <v>29</v>
      </c>
      <c r="C782" t="s">
        <v>1697</v>
      </c>
      <c r="D782" s="1">
        <v>23179</v>
      </c>
      <c r="E782" t="s">
        <v>25</v>
      </c>
      <c r="F782" t="s">
        <v>1698</v>
      </c>
      <c r="G782">
        <v>18</v>
      </c>
      <c r="H782">
        <v>10</v>
      </c>
      <c r="I782">
        <v>0</v>
      </c>
      <c r="J782">
        <v>1</v>
      </c>
      <c r="K782">
        <v>2</v>
      </c>
      <c r="L782">
        <v>7</v>
      </c>
      <c r="M782">
        <v>2</v>
      </c>
      <c r="N782">
        <v>0</v>
      </c>
      <c r="O782">
        <v>14</v>
      </c>
      <c r="P782" t="s">
        <v>453</v>
      </c>
      <c r="Q782">
        <v>2</v>
      </c>
      <c r="R782">
        <v>35</v>
      </c>
      <c r="S782">
        <v>4</v>
      </c>
      <c r="T782" t="s">
        <v>1699</v>
      </c>
      <c r="V782">
        <v>8</v>
      </c>
      <c r="W782">
        <v>1</v>
      </c>
    </row>
    <row r="783" spans="1:23">
      <c r="A783" t="e">
        <f ca="1">E00251716517221</f>
        <v>#NAME?</v>
      </c>
      <c r="B783" t="s">
        <v>23</v>
      </c>
      <c r="C783" t="s">
        <v>1700</v>
      </c>
      <c r="D783" s="1">
        <v>24281</v>
      </c>
      <c r="E783" t="s">
        <v>25</v>
      </c>
      <c r="F783" t="s">
        <v>315</v>
      </c>
      <c r="G783">
        <v>21</v>
      </c>
      <c r="H783">
        <v>0</v>
      </c>
      <c r="I783">
        <v>0</v>
      </c>
      <c r="J783">
        <v>0</v>
      </c>
      <c r="K783">
        <v>0</v>
      </c>
      <c r="L783">
        <v>10</v>
      </c>
      <c r="M783">
        <v>3</v>
      </c>
      <c r="N783">
        <v>1</v>
      </c>
      <c r="O783">
        <v>23</v>
      </c>
      <c r="P783" t="s">
        <v>71</v>
      </c>
      <c r="Q783">
        <v>1</v>
      </c>
      <c r="R783">
        <v>27</v>
      </c>
      <c r="T783" t="s">
        <v>1701</v>
      </c>
      <c r="U783">
        <v>3</v>
      </c>
      <c r="V783">
        <v>5</v>
      </c>
      <c r="W783">
        <v>1</v>
      </c>
    </row>
    <row r="784" spans="1:23">
      <c r="A784" t="e">
        <f ca="1">E00251716548221</f>
        <v>#NAME?</v>
      </c>
      <c r="B784" t="s">
        <v>23</v>
      </c>
      <c r="C784" t="s">
        <v>1702</v>
      </c>
      <c r="D784" s="1">
        <v>23975</v>
      </c>
      <c r="E784" t="s">
        <v>25</v>
      </c>
      <c r="F784" t="s">
        <v>1703</v>
      </c>
      <c r="G784">
        <v>23</v>
      </c>
      <c r="H784">
        <v>0</v>
      </c>
      <c r="I784">
        <v>0</v>
      </c>
      <c r="J784">
        <v>0</v>
      </c>
      <c r="K784">
        <v>0</v>
      </c>
      <c r="L784">
        <v>10</v>
      </c>
      <c r="M784">
        <v>3</v>
      </c>
      <c r="N784">
        <v>1</v>
      </c>
      <c r="O784">
        <v>13</v>
      </c>
      <c r="P784">
        <v>1</v>
      </c>
      <c r="Q784">
        <v>2</v>
      </c>
      <c r="R784">
        <v>13</v>
      </c>
      <c r="S784">
        <v>25</v>
      </c>
      <c r="T784">
        <v>13</v>
      </c>
      <c r="V784">
        <v>10</v>
      </c>
      <c r="W784">
        <v>1</v>
      </c>
    </row>
    <row r="785" spans="1:23">
      <c r="A785" t="e">
        <f ca="1">E00251716551821</f>
        <v>#NAME?</v>
      </c>
      <c r="B785" t="s">
        <v>29</v>
      </c>
      <c r="C785" t="s">
        <v>1704</v>
      </c>
      <c r="D785" s="1">
        <v>25377</v>
      </c>
      <c r="E785" t="s">
        <v>25</v>
      </c>
      <c r="F785" t="s">
        <v>1705</v>
      </c>
      <c r="G785">
        <v>60</v>
      </c>
      <c r="H785">
        <v>0</v>
      </c>
      <c r="I785">
        <v>0</v>
      </c>
      <c r="J785">
        <v>0</v>
      </c>
      <c r="K785">
        <v>1</v>
      </c>
      <c r="L785">
        <v>6</v>
      </c>
      <c r="M785">
        <v>2</v>
      </c>
      <c r="N785">
        <v>0</v>
      </c>
      <c r="Q785">
        <v>3</v>
      </c>
      <c r="V785">
        <v>1</v>
      </c>
      <c r="W785">
        <v>0</v>
      </c>
    </row>
    <row r="786" spans="1:23">
      <c r="A786" t="e">
        <f ca="1">E00251716562321</f>
        <v>#NAME?</v>
      </c>
      <c r="B786" t="s">
        <v>29</v>
      </c>
      <c r="C786" t="s">
        <v>1706</v>
      </c>
      <c r="D786" s="1">
        <v>27958</v>
      </c>
      <c r="E786" t="s">
        <v>25</v>
      </c>
      <c r="F786" t="s">
        <v>1707</v>
      </c>
      <c r="G786">
        <v>10</v>
      </c>
      <c r="H786">
        <v>15</v>
      </c>
      <c r="I786">
        <v>0</v>
      </c>
      <c r="J786">
        <v>1</v>
      </c>
      <c r="K786">
        <v>2</v>
      </c>
      <c r="L786">
        <v>8</v>
      </c>
      <c r="M786">
        <v>2</v>
      </c>
      <c r="N786">
        <v>0</v>
      </c>
      <c r="O786">
        <v>19</v>
      </c>
      <c r="P786" t="s">
        <v>97</v>
      </c>
      <c r="Q786">
        <v>1</v>
      </c>
      <c r="R786">
        <v>21</v>
      </c>
      <c r="T786" t="s">
        <v>1021</v>
      </c>
      <c r="U786">
        <v>2</v>
      </c>
      <c r="V786">
        <v>4</v>
      </c>
      <c r="W786">
        <v>1</v>
      </c>
    </row>
    <row r="787" spans="1:23">
      <c r="A787" t="e">
        <f ca="1">E00251716565521</f>
        <v>#NAME?</v>
      </c>
      <c r="B787" t="s">
        <v>23</v>
      </c>
      <c r="C787" t="s">
        <v>1708</v>
      </c>
      <c r="D787" s="1">
        <v>21740</v>
      </c>
      <c r="E787" t="s">
        <v>25</v>
      </c>
      <c r="F787" t="s">
        <v>1709</v>
      </c>
      <c r="G787">
        <v>25</v>
      </c>
      <c r="H787">
        <v>15</v>
      </c>
      <c r="I787">
        <v>0</v>
      </c>
      <c r="J787">
        <v>1</v>
      </c>
      <c r="K787">
        <v>2</v>
      </c>
      <c r="L787">
        <v>8</v>
      </c>
      <c r="M787">
        <v>2</v>
      </c>
      <c r="N787">
        <v>0</v>
      </c>
      <c r="O787">
        <v>18</v>
      </c>
      <c r="P787" t="s">
        <v>38</v>
      </c>
      <c r="Q787">
        <v>1</v>
      </c>
      <c r="R787">
        <v>39</v>
      </c>
      <c r="T787" t="s">
        <v>622</v>
      </c>
      <c r="U787">
        <v>3</v>
      </c>
      <c r="V787">
        <v>4</v>
      </c>
      <c r="W787">
        <v>1</v>
      </c>
    </row>
    <row r="788" spans="1:23">
      <c r="A788" t="e">
        <f ca="1">E00251716569321</f>
        <v>#NAME?</v>
      </c>
      <c r="B788" t="s">
        <v>23</v>
      </c>
      <c r="C788" t="s">
        <v>1710</v>
      </c>
      <c r="D788" s="1">
        <v>21781</v>
      </c>
      <c r="E788" t="s">
        <v>25</v>
      </c>
      <c r="F788" t="s">
        <v>1711</v>
      </c>
      <c r="G788">
        <v>25</v>
      </c>
      <c r="H788">
        <v>0</v>
      </c>
      <c r="I788">
        <v>0</v>
      </c>
      <c r="J788">
        <v>0</v>
      </c>
      <c r="K788">
        <v>1</v>
      </c>
      <c r="L788">
        <v>9</v>
      </c>
      <c r="M788">
        <v>3</v>
      </c>
      <c r="N788">
        <v>1</v>
      </c>
      <c r="O788">
        <v>14</v>
      </c>
      <c r="P788">
        <v>1</v>
      </c>
      <c r="Q788">
        <v>2</v>
      </c>
      <c r="R788">
        <v>10</v>
      </c>
      <c r="S788">
        <v>33</v>
      </c>
      <c r="T788">
        <v>10</v>
      </c>
      <c r="V788">
        <v>10</v>
      </c>
      <c r="W788">
        <v>1</v>
      </c>
    </row>
    <row r="789" spans="1:23">
      <c r="A789" t="e">
        <f ca="1">E00251716572021</f>
        <v>#NAME?</v>
      </c>
      <c r="B789" t="s">
        <v>29</v>
      </c>
      <c r="C789" t="s">
        <v>1712</v>
      </c>
      <c r="D789" s="1">
        <v>25710</v>
      </c>
      <c r="E789" t="s">
        <v>25</v>
      </c>
      <c r="F789" t="s">
        <v>1713</v>
      </c>
      <c r="G789">
        <v>11</v>
      </c>
      <c r="H789">
        <v>55</v>
      </c>
      <c r="I789">
        <v>0</v>
      </c>
      <c r="J789">
        <v>1</v>
      </c>
      <c r="K789">
        <v>3</v>
      </c>
      <c r="L789">
        <v>6</v>
      </c>
      <c r="M789">
        <v>2</v>
      </c>
      <c r="N789">
        <v>0</v>
      </c>
      <c r="O789">
        <v>16</v>
      </c>
      <c r="P789">
        <v>1</v>
      </c>
      <c r="Q789">
        <v>2</v>
      </c>
      <c r="R789">
        <v>24</v>
      </c>
      <c r="S789">
        <v>6</v>
      </c>
      <c r="T789">
        <v>24</v>
      </c>
      <c r="V789">
        <v>8</v>
      </c>
      <c r="W789">
        <v>1</v>
      </c>
    </row>
    <row r="790" spans="1:23">
      <c r="A790" t="e">
        <f ca="1">E00251716576321</f>
        <v>#NAME?</v>
      </c>
      <c r="B790" t="s">
        <v>23</v>
      </c>
      <c r="C790" t="s">
        <v>1714</v>
      </c>
      <c r="D790" s="1">
        <v>19167</v>
      </c>
      <c r="E790" t="s">
        <v>25</v>
      </c>
      <c r="F790" t="s">
        <v>1715</v>
      </c>
      <c r="G790">
        <v>37</v>
      </c>
      <c r="H790">
        <v>0</v>
      </c>
      <c r="I790">
        <v>0</v>
      </c>
      <c r="J790">
        <v>0</v>
      </c>
      <c r="K790">
        <v>1</v>
      </c>
      <c r="L790">
        <v>6</v>
      </c>
      <c r="M790">
        <v>2</v>
      </c>
      <c r="N790">
        <v>0</v>
      </c>
      <c r="Q790">
        <v>2</v>
      </c>
      <c r="V790">
        <v>7</v>
      </c>
      <c r="W790">
        <v>1</v>
      </c>
    </row>
    <row r="791" spans="1:23">
      <c r="A791" t="e">
        <f ca="1">E00251716591121</f>
        <v>#NAME?</v>
      </c>
      <c r="B791" t="s">
        <v>29</v>
      </c>
      <c r="C791" t="s">
        <v>1716</v>
      </c>
      <c r="D791" s="1">
        <v>23398</v>
      </c>
      <c r="E791" t="s">
        <v>25</v>
      </c>
      <c r="F791" t="s">
        <v>1717</v>
      </c>
      <c r="G791">
        <v>25</v>
      </c>
      <c r="H791">
        <v>190</v>
      </c>
      <c r="I791">
        <v>0</v>
      </c>
      <c r="J791">
        <v>1</v>
      </c>
      <c r="K791">
        <v>3</v>
      </c>
      <c r="L791">
        <v>7</v>
      </c>
      <c r="M791">
        <v>2</v>
      </c>
      <c r="N791">
        <v>0</v>
      </c>
      <c r="O791">
        <v>13</v>
      </c>
      <c r="P791" t="s">
        <v>27</v>
      </c>
      <c r="Q791">
        <v>1</v>
      </c>
      <c r="R791">
        <v>40</v>
      </c>
      <c r="T791">
        <v>10</v>
      </c>
      <c r="U791">
        <v>0</v>
      </c>
      <c r="V791">
        <v>4</v>
      </c>
      <c r="W791">
        <v>1</v>
      </c>
    </row>
    <row r="792" spans="1:23">
      <c r="A792" t="e">
        <f ca="1">E00251716594121</f>
        <v>#NAME?</v>
      </c>
      <c r="B792" t="s">
        <v>29</v>
      </c>
      <c r="C792" t="s">
        <v>1718</v>
      </c>
      <c r="D792" s="1">
        <v>27924</v>
      </c>
      <c r="E792" t="s">
        <v>25</v>
      </c>
      <c r="F792" t="s">
        <v>1719</v>
      </c>
      <c r="G792">
        <v>25</v>
      </c>
      <c r="H792">
        <v>5</v>
      </c>
      <c r="I792">
        <v>0</v>
      </c>
      <c r="J792">
        <v>1</v>
      </c>
      <c r="K792">
        <v>2</v>
      </c>
      <c r="L792">
        <v>5</v>
      </c>
      <c r="M792">
        <v>2</v>
      </c>
      <c r="N792">
        <v>0</v>
      </c>
      <c r="O792">
        <v>15</v>
      </c>
      <c r="P792" t="s">
        <v>142</v>
      </c>
      <c r="Q792">
        <v>1</v>
      </c>
      <c r="R792">
        <v>25</v>
      </c>
      <c r="T792">
        <v>10</v>
      </c>
      <c r="U792">
        <v>2</v>
      </c>
      <c r="V792">
        <v>4</v>
      </c>
      <c r="W792">
        <v>1</v>
      </c>
    </row>
    <row r="793" spans="1:23">
      <c r="A793" t="e">
        <f ca="1">E00251716594621</f>
        <v>#NAME?</v>
      </c>
      <c r="B793" t="s">
        <v>29</v>
      </c>
      <c r="C793" t="s">
        <v>1720</v>
      </c>
      <c r="D793" s="1">
        <v>22036</v>
      </c>
      <c r="E793" t="s">
        <v>25</v>
      </c>
      <c r="F793" t="s">
        <v>1721</v>
      </c>
      <c r="G793">
        <v>34</v>
      </c>
      <c r="H793">
        <v>55</v>
      </c>
      <c r="I793">
        <v>0</v>
      </c>
      <c r="J793">
        <v>1</v>
      </c>
      <c r="K793">
        <v>3</v>
      </c>
      <c r="L793">
        <v>5</v>
      </c>
      <c r="M793">
        <v>2</v>
      </c>
      <c r="N793">
        <v>0</v>
      </c>
      <c r="O793">
        <v>14</v>
      </c>
      <c r="P793" t="s">
        <v>109</v>
      </c>
      <c r="Q793">
        <v>2</v>
      </c>
      <c r="R793">
        <v>39</v>
      </c>
      <c r="S793">
        <v>3</v>
      </c>
      <c r="T793" t="s">
        <v>1722</v>
      </c>
      <c r="V793">
        <v>8</v>
      </c>
      <c r="W793">
        <v>1</v>
      </c>
    </row>
    <row r="794" spans="1:23">
      <c r="A794" t="e">
        <f ca="1">E00251717116321</f>
        <v>#NAME?</v>
      </c>
      <c r="B794" t="s">
        <v>23</v>
      </c>
      <c r="C794" t="s">
        <v>1723</v>
      </c>
      <c r="D794" s="1">
        <v>23561</v>
      </c>
      <c r="E794" t="s">
        <v>25</v>
      </c>
      <c r="F794" t="s">
        <v>1724</v>
      </c>
      <c r="G794">
        <v>21</v>
      </c>
      <c r="H794">
        <v>0</v>
      </c>
      <c r="I794">
        <v>0</v>
      </c>
      <c r="J794">
        <v>0</v>
      </c>
      <c r="K794">
        <v>0</v>
      </c>
      <c r="L794">
        <v>6</v>
      </c>
      <c r="M794">
        <v>2</v>
      </c>
      <c r="N794">
        <v>0</v>
      </c>
      <c r="O794">
        <v>18</v>
      </c>
      <c r="P794" t="s">
        <v>97</v>
      </c>
      <c r="Q794">
        <v>1</v>
      </c>
      <c r="R794">
        <v>34</v>
      </c>
      <c r="T794">
        <v>17</v>
      </c>
      <c r="U794">
        <v>2</v>
      </c>
      <c r="V794">
        <v>4</v>
      </c>
      <c r="W794">
        <v>1</v>
      </c>
    </row>
    <row r="795" spans="1:23">
      <c r="A795" t="e">
        <f ca="1">E00251717131921</f>
        <v>#NAME?</v>
      </c>
      <c r="B795" t="s">
        <v>23</v>
      </c>
      <c r="C795" t="s">
        <v>1725</v>
      </c>
      <c r="D795" s="1">
        <v>21181</v>
      </c>
      <c r="E795" t="s">
        <v>25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8</v>
      </c>
      <c r="M795">
        <v>2</v>
      </c>
      <c r="N795">
        <v>0</v>
      </c>
      <c r="Q795">
        <v>3</v>
      </c>
      <c r="V795">
        <v>1</v>
      </c>
      <c r="W795">
        <v>0</v>
      </c>
    </row>
    <row r="796" spans="1:23">
      <c r="A796" t="e">
        <f ca="1">E00251717155721</f>
        <v>#NAME?</v>
      </c>
      <c r="B796" t="s">
        <v>23</v>
      </c>
      <c r="C796" t="s">
        <v>1726</v>
      </c>
      <c r="D796" s="1">
        <v>21727</v>
      </c>
      <c r="E796" t="s">
        <v>25</v>
      </c>
      <c r="F796" t="s">
        <v>1727</v>
      </c>
      <c r="G796">
        <v>16</v>
      </c>
      <c r="H796">
        <v>10</v>
      </c>
      <c r="I796">
        <v>0</v>
      </c>
      <c r="J796">
        <v>1</v>
      </c>
      <c r="K796">
        <v>2</v>
      </c>
      <c r="L796">
        <v>9</v>
      </c>
      <c r="M796">
        <v>3</v>
      </c>
      <c r="N796">
        <v>1</v>
      </c>
      <c r="O796">
        <v>20</v>
      </c>
      <c r="P796">
        <v>1</v>
      </c>
      <c r="Q796">
        <v>1</v>
      </c>
      <c r="R796">
        <v>37</v>
      </c>
      <c r="T796">
        <v>37</v>
      </c>
      <c r="U796">
        <v>4</v>
      </c>
      <c r="V796">
        <v>5</v>
      </c>
      <c r="W796">
        <v>1</v>
      </c>
    </row>
    <row r="797" spans="1:23">
      <c r="A797" t="e">
        <f ca="1">E00251717171221</f>
        <v>#NAME?</v>
      </c>
      <c r="B797" t="s">
        <v>23</v>
      </c>
      <c r="C797" t="s">
        <v>1728</v>
      </c>
      <c r="D797" s="1">
        <v>21174</v>
      </c>
      <c r="E797" t="s">
        <v>25</v>
      </c>
      <c r="F797" t="s">
        <v>1729</v>
      </c>
      <c r="G797">
        <v>41</v>
      </c>
      <c r="H797">
        <v>20</v>
      </c>
      <c r="I797">
        <v>0</v>
      </c>
      <c r="J797">
        <v>1</v>
      </c>
      <c r="K797">
        <v>2</v>
      </c>
      <c r="L797">
        <v>7</v>
      </c>
      <c r="M797">
        <v>2</v>
      </c>
      <c r="N797">
        <v>0</v>
      </c>
      <c r="O797">
        <v>45</v>
      </c>
      <c r="Q797">
        <v>1</v>
      </c>
      <c r="R797">
        <v>14</v>
      </c>
      <c r="V797">
        <v>3</v>
      </c>
      <c r="W797">
        <v>1</v>
      </c>
    </row>
    <row r="798" spans="1:23">
      <c r="A798" t="e">
        <f ca="1">E00251717187721</f>
        <v>#NAME?</v>
      </c>
      <c r="B798" t="s">
        <v>29</v>
      </c>
      <c r="C798" t="s">
        <v>1730</v>
      </c>
      <c r="D798" s="1">
        <v>28049</v>
      </c>
      <c r="E798" t="s">
        <v>25</v>
      </c>
      <c r="F798" t="s">
        <v>1731</v>
      </c>
      <c r="G798">
        <v>25</v>
      </c>
      <c r="H798">
        <v>0</v>
      </c>
      <c r="I798">
        <v>0</v>
      </c>
      <c r="J798">
        <v>0</v>
      </c>
      <c r="K798">
        <v>1</v>
      </c>
      <c r="L798">
        <v>4</v>
      </c>
      <c r="M798">
        <v>1</v>
      </c>
      <c r="N798">
        <v>0</v>
      </c>
      <c r="O798">
        <v>15</v>
      </c>
      <c r="P798">
        <v>1</v>
      </c>
      <c r="Q798">
        <v>2</v>
      </c>
      <c r="R798">
        <v>8</v>
      </c>
      <c r="S798">
        <v>17</v>
      </c>
      <c r="T798">
        <v>8</v>
      </c>
      <c r="V798">
        <v>9</v>
      </c>
      <c r="W798">
        <v>1</v>
      </c>
    </row>
    <row r="799" spans="1:23">
      <c r="A799" t="e">
        <f ca="1">E00251717194221</f>
        <v>#NAME?</v>
      </c>
      <c r="B799" t="s">
        <v>29</v>
      </c>
      <c r="C799" t="s">
        <v>1732</v>
      </c>
      <c r="D799" s="1">
        <v>19771</v>
      </c>
      <c r="E799" t="s">
        <v>25</v>
      </c>
      <c r="F799" t="s">
        <v>1733</v>
      </c>
      <c r="G799">
        <v>21</v>
      </c>
      <c r="H799">
        <v>90</v>
      </c>
      <c r="I799">
        <v>0</v>
      </c>
      <c r="J799">
        <v>1</v>
      </c>
      <c r="K799">
        <v>3</v>
      </c>
      <c r="L799">
        <v>7</v>
      </c>
      <c r="M799">
        <v>2</v>
      </c>
      <c r="N799">
        <v>0</v>
      </c>
      <c r="Q799">
        <v>2</v>
      </c>
      <c r="V799">
        <v>7</v>
      </c>
      <c r="W799">
        <v>1</v>
      </c>
    </row>
    <row r="800" spans="1:23">
      <c r="A800" t="e">
        <f ca="1">E00251717807221</f>
        <v>#NAME?</v>
      </c>
      <c r="B800" t="s">
        <v>23</v>
      </c>
      <c r="C800" t="s">
        <v>1734</v>
      </c>
      <c r="D800" s="1">
        <v>25030</v>
      </c>
      <c r="E800" t="s">
        <v>25</v>
      </c>
      <c r="F800" t="s">
        <v>1735</v>
      </c>
      <c r="G800">
        <v>10</v>
      </c>
      <c r="H800">
        <v>0</v>
      </c>
      <c r="I800">
        <v>0</v>
      </c>
      <c r="J800">
        <v>0</v>
      </c>
      <c r="K800">
        <v>1</v>
      </c>
      <c r="L800">
        <v>8</v>
      </c>
      <c r="M800">
        <v>2</v>
      </c>
      <c r="N800">
        <v>0</v>
      </c>
      <c r="O800">
        <v>19</v>
      </c>
      <c r="P800" t="s">
        <v>97</v>
      </c>
      <c r="Q800">
        <v>1</v>
      </c>
      <c r="R800">
        <v>29</v>
      </c>
      <c r="T800" t="s">
        <v>456</v>
      </c>
      <c r="U800">
        <v>2</v>
      </c>
      <c r="V800">
        <v>4</v>
      </c>
      <c r="W800">
        <v>1</v>
      </c>
    </row>
    <row r="801" spans="1:23">
      <c r="A801" t="e">
        <f ca="1">E00251718031521</f>
        <v>#NAME?</v>
      </c>
      <c r="B801" t="s">
        <v>29</v>
      </c>
      <c r="C801" t="s">
        <v>1736</v>
      </c>
      <c r="D801" s="1">
        <v>21896</v>
      </c>
      <c r="E801" t="s">
        <v>25</v>
      </c>
      <c r="F801" t="s">
        <v>1737</v>
      </c>
      <c r="G801">
        <v>14</v>
      </c>
      <c r="H801">
        <v>150</v>
      </c>
      <c r="I801">
        <v>0</v>
      </c>
      <c r="J801">
        <v>1</v>
      </c>
      <c r="K801">
        <v>3</v>
      </c>
      <c r="L801">
        <v>9</v>
      </c>
      <c r="M801">
        <v>3</v>
      </c>
      <c r="N801">
        <v>1</v>
      </c>
      <c r="O801">
        <v>18</v>
      </c>
      <c r="P801" t="s">
        <v>1738</v>
      </c>
      <c r="Q801">
        <v>2</v>
      </c>
      <c r="R801">
        <v>13</v>
      </c>
      <c r="S801">
        <v>26</v>
      </c>
      <c r="T801" t="s">
        <v>622</v>
      </c>
      <c r="V801">
        <v>10</v>
      </c>
      <c r="W801">
        <v>1</v>
      </c>
    </row>
    <row r="802" spans="1:23">
      <c r="A802" t="e">
        <f ca="1">E00251718050821</f>
        <v>#NAME?</v>
      </c>
      <c r="B802" t="s">
        <v>29</v>
      </c>
      <c r="C802" t="s">
        <v>1739</v>
      </c>
      <c r="D802" s="1">
        <v>27318</v>
      </c>
      <c r="E802" t="s">
        <v>25</v>
      </c>
      <c r="F802" t="s">
        <v>1740</v>
      </c>
      <c r="G802">
        <v>7</v>
      </c>
      <c r="H802">
        <v>150</v>
      </c>
      <c r="I802">
        <v>0</v>
      </c>
      <c r="J802">
        <v>1</v>
      </c>
      <c r="K802">
        <v>3</v>
      </c>
      <c r="L802">
        <v>8</v>
      </c>
      <c r="M802">
        <v>2</v>
      </c>
      <c r="N802">
        <v>0</v>
      </c>
      <c r="O802">
        <v>18</v>
      </c>
      <c r="P802" t="s">
        <v>45</v>
      </c>
      <c r="Q802">
        <v>2</v>
      </c>
      <c r="R802">
        <v>17</v>
      </c>
      <c r="S802">
        <v>7</v>
      </c>
      <c r="T802" t="s">
        <v>1741</v>
      </c>
      <c r="V802">
        <v>8</v>
      </c>
      <c r="W802">
        <v>1</v>
      </c>
    </row>
    <row r="803" spans="1:23">
      <c r="A803" t="e">
        <f ca="1">E00251718067721</f>
        <v>#NAME?</v>
      </c>
      <c r="B803" t="s">
        <v>29</v>
      </c>
      <c r="C803" t="s">
        <v>1742</v>
      </c>
      <c r="D803" s="1">
        <v>24166</v>
      </c>
      <c r="E803" t="s">
        <v>25</v>
      </c>
      <c r="F803" t="s">
        <v>1743</v>
      </c>
      <c r="G803">
        <v>31</v>
      </c>
      <c r="H803">
        <v>35</v>
      </c>
      <c r="I803">
        <v>0</v>
      </c>
      <c r="J803">
        <v>1</v>
      </c>
      <c r="K803">
        <v>2</v>
      </c>
      <c r="L803">
        <v>6</v>
      </c>
      <c r="M803">
        <v>2</v>
      </c>
      <c r="N803">
        <v>0</v>
      </c>
      <c r="O803">
        <v>23</v>
      </c>
      <c r="P803">
        <v>1</v>
      </c>
      <c r="Q803">
        <v>1</v>
      </c>
      <c r="R803">
        <v>27</v>
      </c>
      <c r="T803">
        <v>27</v>
      </c>
      <c r="U803">
        <v>3</v>
      </c>
      <c r="V803">
        <v>5</v>
      </c>
      <c r="W803">
        <v>1</v>
      </c>
    </row>
    <row r="804" spans="1:23">
      <c r="A804" t="e">
        <f ca="1">E00251718071621</f>
        <v>#NAME?</v>
      </c>
      <c r="B804" t="s">
        <v>23</v>
      </c>
      <c r="C804" t="s">
        <v>1744</v>
      </c>
      <c r="D804" s="1">
        <v>22687</v>
      </c>
      <c r="E804" t="s">
        <v>25</v>
      </c>
      <c r="F804" t="s">
        <v>1745</v>
      </c>
      <c r="G804">
        <v>11</v>
      </c>
      <c r="H804">
        <v>0</v>
      </c>
      <c r="I804">
        <v>0</v>
      </c>
      <c r="J804">
        <v>0</v>
      </c>
      <c r="K804">
        <v>1</v>
      </c>
      <c r="L804">
        <v>8</v>
      </c>
      <c r="M804">
        <v>2</v>
      </c>
      <c r="N804">
        <v>0</v>
      </c>
      <c r="O804">
        <v>17</v>
      </c>
      <c r="P804" t="s">
        <v>97</v>
      </c>
      <c r="Q804">
        <v>2</v>
      </c>
      <c r="R804">
        <v>9</v>
      </c>
      <c r="S804">
        <v>29</v>
      </c>
      <c r="T804" t="s">
        <v>864</v>
      </c>
      <c r="V804">
        <v>10</v>
      </c>
      <c r="W804">
        <v>1</v>
      </c>
    </row>
    <row r="805" spans="1:23">
      <c r="A805" t="e">
        <f ca="1">E00251718095121</f>
        <v>#NAME?</v>
      </c>
      <c r="B805" t="s">
        <v>29</v>
      </c>
      <c r="C805" t="s">
        <v>1746</v>
      </c>
      <c r="D805" s="1">
        <v>25655</v>
      </c>
      <c r="E805" t="s">
        <v>25</v>
      </c>
      <c r="F805" t="s">
        <v>1747</v>
      </c>
      <c r="G805">
        <v>18</v>
      </c>
      <c r="H805">
        <v>50</v>
      </c>
      <c r="I805">
        <v>0</v>
      </c>
      <c r="J805">
        <v>1</v>
      </c>
      <c r="K805">
        <v>3</v>
      </c>
      <c r="L805">
        <v>7</v>
      </c>
      <c r="M805">
        <v>2</v>
      </c>
      <c r="N805">
        <v>0</v>
      </c>
      <c r="O805">
        <v>16</v>
      </c>
      <c r="P805">
        <v>1</v>
      </c>
      <c r="Q805">
        <v>1</v>
      </c>
      <c r="R805">
        <v>30</v>
      </c>
      <c r="T805">
        <v>30</v>
      </c>
      <c r="U805">
        <v>3</v>
      </c>
      <c r="V805">
        <v>5</v>
      </c>
      <c r="W805">
        <v>1</v>
      </c>
    </row>
    <row r="806" spans="1:23">
      <c r="A806" t="e">
        <f ca="1">E00251718260021</f>
        <v>#NAME?</v>
      </c>
      <c r="B806" t="s">
        <v>23</v>
      </c>
      <c r="C806" t="s">
        <v>1748</v>
      </c>
      <c r="D806" s="1">
        <v>23031</v>
      </c>
      <c r="E806" t="s">
        <v>25</v>
      </c>
      <c r="F806" t="s">
        <v>1749</v>
      </c>
      <c r="G806">
        <v>16</v>
      </c>
      <c r="H806">
        <v>0</v>
      </c>
      <c r="I806">
        <v>0</v>
      </c>
      <c r="J806">
        <v>0</v>
      </c>
      <c r="K806">
        <v>0</v>
      </c>
      <c r="L806">
        <v>8</v>
      </c>
      <c r="M806">
        <v>2</v>
      </c>
      <c r="N806">
        <v>0</v>
      </c>
      <c r="Q806">
        <v>3</v>
      </c>
      <c r="V806">
        <v>1</v>
      </c>
      <c r="W806">
        <v>0</v>
      </c>
    </row>
    <row r="807" spans="1:23">
      <c r="A807" t="e">
        <f ca="1">E00251722805021</f>
        <v>#NAME?</v>
      </c>
      <c r="B807" t="s">
        <v>29</v>
      </c>
      <c r="C807" t="s">
        <v>1750</v>
      </c>
      <c r="D807" s="1">
        <v>28219</v>
      </c>
      <c r="E807" t="s">
        <v>25</v>
      </c>
      <c r="F807" t="s">
        <v>1751</v>
      </c>
      <c r="G807">
        <v>9</v>
      </c>
      <c r="H807">
        <v>40</v>
      </c>
      <c r="I807">
        <v>0</v>
      </c>
      <c r="J807">
        <v>1</v>
      </c>
      <c r="K807">
        <v>3</v>
      </c>
      <c r="L807">
        <v>7</v>
      </c>
      <c r="M807">
        <v>2</v>
      </c>
      <c r="N807">
        <v>0</v>
      </c>
      <c r="O807">
        <v>15</v>
      </c>
      <c r="P807" t="s">
        <v>97</v>
      </c>
      <c r="Q807">
        <v>1</v>
      </c>
      <c r="R807">
        <v>25</v>
      </c>
      <c r="T807" t="s">
        <v>1620</v>
      </c>
      <c r="U807">
        <v>2</v>
      </c>
      <c r="V807">
        <v>4</v>
      </c>
      <c r="W80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</cp:lastModifiedBy>
  <cp:revision/>
  <dcterms:created xsi:type="dcterms:W3CDTF">2020-07-06T15:04:01Z</dcterms:created>
  <dcterms:modified xsi:type="dcterms:W3CDTF">2020-07-06T15:04:08Z</dcterms:modified>
  <cp:category/>
  <cp:contentStatus/>
</cp:coreProperties>
</file>