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eather/Downloads/"/>
    </mc:Choice>
  </mc:AlternateContent>
  <xr:revisionPtr revIDLastSave="0" documentId="13_ncr:1_{9D41C62D-4582-8648-AE5A-AC10175967B5}" xr6:coauthVersionLast="40" xr6:coauthVersionMax="40" xr10:uidLastSave="{00000000-0000-0000-0000-000000000000}"/>
  <bookViews>
    <workbookView xWindow="7780" yWindow="1440" windowWidth="22240" windowHeight="16560" firstSheet="1" activeTab="4" xr2:uid="{00000000-000D-0000-FFFF-FFFF00000000}"/>
  </bookViews>
  <sheets>
    <sheet name="Pivot Table by Category" sheetId="2" r:id="rId1"/>
    <sheet name="Pivot Table by Sub-Category" sheetId="4" r:id="rId2"/>
    <sheet name="Line Graph by year" sheetId="5" r:id="rId3"/>
    <sheet name="Raw Data" sheetId="1" r:id="rId4"/>
    <sheet name="Bonus" sheetId="6" r:id="rId5"/>
  </sheets>
  <calcPr calcId="191029"/>
  <pivotCaches>
    <pivotCache cacheId="38" r:id="rId6"/>
    <pivotCache cacheId="4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2" i="6"/>
  <c r="I3" i="6"/>
  <c r="I4" i="6"/>
  <c r="I5" i="6"/>
  <c r="I6" i="6"/>
  <c r="I7" i="6"/>
  <c r="I8" i="6"/>
  <c r="I9" i="6"/>
  <c r="I10" i="6"/>
  <c r="I11" i="6"/>
  <c r="I12" i="6"/>
  <c r="I13" i="6"/>
  <c r="I2" i="6"/>
  <c r="H3" i="6"/>
  <c r="H4" i="6"/>
  <c r="H5" i="6"/>
  <c r="H6" i="6"/>
  <c r="H7" i="6"/>
  <c r="H8" i="6"/>
  <c r="H9" i="6"/>
  <c r="H10" i="6"/>
  <c r="H11" i="6"/>
  <c r="H12" i="6"/>
  <c r="H13" i="6"/>
  <c r="H2" i="6"/>
  <c r="F13" i="6"/>
  <c r="E13" i="6"/>
  <c r="D13" i="6"/>
  <c r="C13" i="6"/>
  <c r="B13" i="6"/>
  <c r="F12" i="6"/>
  <c r="E12" i="6"/>
  <c r="D12" i="6"/>
  <c r="C12" i="6"/>
  <c r="B12" i="6"/>
  <c r="F11" i="6"/>
  <c r="E11" i="6"/>
  <c r="D11" i="6"/>
  <c r="C11" i="6"/>
  <c r="B11" i="6"/>
  <c r="F10" i="6"/>
  <c r="E10" i="6"/>
  <c r="D10" i="6"/>
  <c r="C10" i="6"/>
  <c r="B10" i="6"/>
  <c r="F9" i="6"/>
  <c r="E9" i="6"/>
  <c r="D9" i="6"/>
  <c r="C9" i="6"/>
  <c r="B9" i="6"/>
  <c r="F8" i="6"/>
  <c r="E8" i="6"/>
  <c r="D8" i="6"/>
  <c r="C8" i="6"/>
  <c r="B8" i="6"/>
  <c r="F7" i="6"/>
  <c r="E7" i="6"/>
  <c r="D7" i="6"/>
  <c r="C7" i="6"/>
  <c r="B7" i="6"/>
  <c r="F6" i="6"/>
  <c r="E6" i="6"/>
  <c r="D6" i="6"/>
  <c r="C6" i="6"/>
  <c r="B6" i="6"/>
  <c r="F5" i="6"/>
  <c r="E5" i="6"/>
  <c r="D5" i="6"/>
  <c r="C5" i="6"/>
  <c r="B5" i="6"/>
  <c r="F4" i="6"/>
  <c r="E4" i="6"/>
  <c r="D4" i="6"/>
  <c r="C4" i="6"/>
  <c r="B4" i="6"/>
  <c r="G3" i="6"/>
  <c r="F3" i="6"/>
  <c r="E3" i="6"/>
  <c r="D3" i="6"/>
  <c r="C3" i="6"/>
  <c r="B3" i="6"/>
  <c r="B2" i="6"/>
  <c r="G2" i="6" s="1"/>
  <c r="F2" i="6"/>
  <c r="D2" i="6"/>
  <c r="C2" i="6"/>
  <c r="E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6" l="1"/>
  <c r="G12" i="6"/>
  <c r="G11" i="6"/>
  <c r="G10" i="6"/>
  <c r="G9" i="6"/>
  <c r="G8" i="6"/>
  <c r="G7" i="6"/>
  <c r="G6" i="6"/>
  <c r="G5" i="6"/>
  <c r="G4" i="6"/>
</calcChain>
</file>

<file path=xl/sharedStrings.xml><?xml version="1.0" encoding="utf-8"?>
<sst xmlns="http://schemas.openxmlformats.org/spreadsheetml/2006/main" count="33054" uniqueCount="8407">
  <si>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</si>
  <si>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</si>
  <si>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</si>
  <si>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</si>
  <si>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</si>
  <si>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</si>
  <si>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</si>
  <si>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</si>
  <si>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</si>
  <si>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</si>
  <si>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</si>
  <si>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</si>
  <si>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</si>
  <si>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</si>
  <si>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</si>
  <si>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</si>
  <si>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</si>
  <si>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</si>
  <si>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</si>
  <si>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</si>
  <si>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</si>
  <si>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</si>
  <si>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</si>
  <si>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</si>
  <si>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</si>
  <si>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</si>
  <si>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</si>
  <si>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</si>
  <si>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</si>
  <si>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</si>
  <si>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</si>
  <si>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</si>
  <si>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</si>
  <si>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</si>
  <si>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</si>
  <si>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</si>
  <si>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</si>
  <si>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</si>
  <si>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</si>
  <si>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</si>
  <si>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</si>
  <si>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</si>
  <si>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</si>
  <si>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</si>
  <si>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</si>
  <si>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</si>
  <si>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</si>
  <si>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</si>
  <si>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</si>
  <si>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</si>
  <si>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</si>
  <si>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</si>
  <si>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</si>
  <si>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</si>
  <si>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</si>
  <si>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</si>
  <si>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</si>
  <si>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</si>
  <si>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</si>
  <si>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</si>
  <si>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</si>
  <si>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</si>
  <si>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</si>
  <si>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</si>
  <si>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</si>
  <si>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</si>
  <si>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</si>
  <si>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</si>
  <si>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</si>
  <si>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</si>
  <si>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</si>
  <si>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</si>
  <si>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</si>
  <si>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</si>
  <si>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</si>
  <si>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</si>
  <si>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</si>
  <si>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</si>
  <si>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</si>
  <si>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</si>
  <si>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</si>
  <si>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</si>
  <si>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</si>
  <si>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</si>
  <si>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</si>
  <si>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</si>
  <si>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</si>
  <si>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</si>
  <si>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</si>
  <si>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</si>
  <si>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</si>
  <si>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</si>
  <si>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</si>
  <si>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</si>
  <si>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</si>
  <si>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</si>
  <si>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</si>
  <si>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</si>
  <si>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</si>
  <si>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</si>
  <si>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</si>
  <si>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</si>
  <si>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</si>
  <si>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</si>
  <si>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</si>
  <si>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</si>
  <si>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</si>
  <si>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</si>
  <si>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</si>
  <si>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</si>
  <si>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</si>
  <si>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</si>
  <si>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</si>
  <si>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</si>
  <si>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</si>
  <si>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</si>
  <si>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</si>
  <si>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</si>
  <si>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</si>
  <si>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</si>
  <si>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</si>
  <si>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</si>
  <si>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</si>
  <si>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</si>
  <si>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</si>
  <si>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</si>
  <si>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</si>
  <si>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</si>
  <si>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</si>
  <si>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</si>
  <si>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</si>
  <si>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</si>
  <si>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</si>
  <si>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</si>
  <si>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</si>
  <si>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</si>
  <si>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</si>
  <si>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</si>
  <si>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</si>
  <si>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</si>
  <si>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</si>
  <si>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</si>
  <si>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</si>
  <si>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</si>
  <si>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</si>
  <si>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</si>
  <si>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</si>
  <si>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</si>
  <si>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</si>
  <si>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</si>
  <si>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</si>
  <si>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</si>
  <si>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</si>
  <si>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</si>
  <si>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</si>
  <si>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</si>
  <si>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</si>
  <si>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</si>
  <si>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</si>
  <si>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</si>
  <si>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</si>
  <si>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</si>
  <si>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</si>
  <si>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</si>
  <si>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</si>
  <si>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</si>
  <si>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</si>
  <si>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</si>
  <si>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</si>
  <si>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</si>
  <si>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</si>
  <si>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</si>
  <si>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</si>
  <si>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</si>
  <si>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</si>
  <si>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</si>
  <si>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</si>
  <si>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</si>
  <si>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</si>
  <si>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</si>
  <si>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</si>
  <si>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</si>
  <si>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</si>
  <si>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</si>
  <si>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</si>
  <si>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</si>
  <si>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</si>
  <si>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</si>
  <si>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</si>
  <si>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</si>
  <si>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</si>
  <si>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</si>
  <si>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</si>
  <si>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</si>
  <si>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</si>
  <si>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</si>
  <si>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</si>
  <si>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</si>
  <si>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</si>
  <si>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</si>
  <si>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</si>
  <si>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</si>
  <si>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</si>
  <si>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</si>
  <si>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</si>
  <si>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</si>
  <si>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</si>
  <si>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</si>
  <si>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</si>
  <si>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</si>
  <si>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</si>
  <si>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</si>
  <si>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</si>
  <si>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</si>
  <si>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</si>
  <si>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</si>
  <si>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</si>
  <si>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</si>
  <si>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</si>
  <si>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</si>
  <si>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</si>
  <si>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</si>
  <si>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</si>
  <si>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</si>
  <si>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</si>
  <si>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</si>
  <si>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</si>
  <si>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</si>
  <si>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</si>
  <si>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</si>
  <si>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</si>
  <si>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</si>
  <si>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</si>
  <si>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</si>
  <si>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</si>
  <si>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</si>
  <si>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</si>
  <si>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</si>
  <si>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</si>
  <si>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</si>
  <si>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</si>
  <si>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</si>
  <si>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</si>
  <si>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</si>
  <si>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</si>
  <si>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</si>
  <si>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</si>
  <si>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</si>
  <si>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</si>
  <si>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</si>
  <si>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</si>
  <si>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</si>
  <si>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</si>
  <si>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</si>
  <si>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</si>
  <si>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</si>
  <si>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</si>
  <si>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</si>
  <si>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</si>
  <si>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</si>
  <si>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</si>
  <si>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</si>
  <si>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</si>
  <si>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</si>
  <si>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</si>
  <si>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</si>
  <si>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</si>
  <si>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</si>
  <si>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</si>
  <si>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</si>
  <si>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</si>
  <si>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</si>
  <si>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</si>
  <si>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</si>
  <si>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</si>
  <si>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</si>
  <si>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</si>
  <si>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</si>
  <si>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</si>
  <si>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</si>
  <si>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</si>
  <si>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</si>
  <si>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</si>
  <si>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</si>
  <si>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</si>
  <si>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</si>
  <si>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</si>
  <si>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</si>
  <si>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</si>
  <si>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</si>
  <si>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</si>
  <si>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</si>
  <si>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</si>
  <si>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</si>
  <si>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</si>
  <si>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</si>
  <si>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</si>
  <si>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</si>
  <si>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</si>
  <si>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</si>
  <si>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</si>
  <si>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</si>
  <si>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</si>
  <si>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</si>
  <si>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</si>
  <si>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</si>
  <si>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</si>
  <si>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</si>
  <si>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</si>
  <si>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</si>
  <si>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</si>
  <si>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</si>
  <si>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</si>
  <si>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</si>
  <si>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</si>
  <si>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</si>
  <si>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</si>
  <si>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</si>
  <si>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</si>
  <si>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</si>
  <si>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</si>
  <si>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</si>
  <si>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</si>
  <si>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</si>
  <si>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</si>
  <si>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</si>
  <si>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</si>
  <si>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</si>
  <si>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</si>
  <si>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</si>
  <si>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</si>
  <si>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</si>
  <si>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</si>
  <si>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</si>
  <si>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</si>
  <si>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</si>
  <si>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</si>
  <si>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</si>
  <si>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</si>
  <si>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</si>
  <si>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</si>
  <si>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</si>
  <si>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</si>
  <si>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</si>
  <si>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</si>
  <si>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</si>
  <si>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</si>
  <si>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</si>
  <si>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</si>
  <si>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</si>
  <si>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</si>
  <si>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</si>
  <si>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</si>
  <si>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</si>
  <si>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</si>
  <si>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</si>
  <si>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</si>
  <si>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</si>
  <si>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</si>
  <si>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</si>
  <si>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</si>
  <si>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</si>
  <si>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</si>
  <si>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</si>
  <si>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</si>
  <si>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</si>
  <si>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</si>
  <si>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</si>
  <si>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</si>
  <si>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</si>
  <si>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</si>
  <si>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</si>
  <si>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</si>
  <si>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</si>
  <si>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</si>
  <si>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</si>
  <si>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</si>
  <si>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</si>
  <si>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</si>
  <si>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</si>
  <si>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</si>
  <si>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</si>
  <si>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</si>
  <si>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</si>
  <si>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</si>
  <si>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</si>
  <si>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</si>
  <si>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</si>
  <si>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</si>
  <si>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</si>
  <si>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</si>
  <si>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</si>
  <si>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</si>
  <si>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</si>
  <si>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</si>
  <si>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</si>
  <si>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</si>
  <si>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</si>
  <si>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</si>
  <si>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</si>
  <si>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</si>
  <si>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</si>
  <si>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</si>
  <si>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</si>
  <si>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</si>
  <si>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</si>
  <si>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</si>
  <si>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</si>
  <si>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</si>
  <si>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</si>
  <si>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</si>
  <si>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</si>
  <si>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</si>
  <si>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</si>
  <si>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</si>
  <si>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</si>
  <si>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</si>
  <si>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</si>
  <si>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</si>
  <si>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</si>
  <si>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</si>
  <si>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</si>
  <si>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</si>
  <si>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</si>
  <si>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</si>
  <si>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</si>
  <si>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</si>
  <si>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</si>
  <si>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</si>
  <si>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</si>
  <si>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</si>
  <si>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</si>
  <si>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</si>
  <si>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</si>
  <si>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</si>
  <si>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</si>
  <si>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</si>
  <si>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</si>
  <si>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</si>
  <si>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</si>
  <si>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</si>
  <si>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</si>
  <si>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</si>
  <si>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</si>
  <si>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</si>
  <si>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</si>
  <si>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</si>
  <si>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</si>
  <si>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</si>
  <si>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</si>
  <si>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</si>
  <si>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</si>
  <si>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</si>
  <si>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</si>
  <si>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</si>
  <si>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</si>
  <si>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</si>
  <si>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</si>
  <si>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</si>
  <si>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</si>
  <si>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</si>
  <si>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</si>
  <si>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</si>
  <si>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</si>
  <si>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</si>
  <si>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</si>
  <si>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</si>
  <si>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</si>
  <si>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</si>
  <si>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</si>
  <si>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</si>
  <si>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</si>
  <si>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</si>
  <si>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</si>
  <si>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</si>
  <si>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</si>
  <si>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</si>
  <si>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</si>
  <si>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</si>
  <si>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</si>
  <si>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</si>
  <si>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</si>
  <si>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</si>
  <si>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</si>
  <si>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</si>
  <si>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</si>
  <si>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</si>
  <si>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</si>
  <si>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</si>
  <si>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</si>
  <si>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</si>
  <si>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</si>
  <si>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</si>
  <si>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</si>
  <si>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</si>
  <si>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</si>
  <si>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</si>
  <si>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</si>
  <si>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</si>
  <si>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</si>
  <si>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</si>
  <si>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</si>
  <si>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</si>
  <si>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</si>
  <si>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</si>
  <si>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</si>
  <si>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</si>
  <si>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</si>
  <si>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</si>
  <si>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</si>
  <si>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</si>
  <si>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</si>
  <si>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</si>
  <si>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</si>
  <si>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</si>
  <si>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</si>
  <si>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</si>
  <si>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</si>
  <si>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</si>
  <si>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</si>
  <si>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</si>
  <si>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</si>
  <si>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</si>
  <si>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</si>
  <si>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</si>
  <si>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</si>
  <si>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</si>
  <si>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</si>
  <si>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</si>
  <si>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</si>
  <si>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</si>
  <si>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</si>
  <si>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</si>
  <si>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</si>
  <si>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</si>
  <si>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</si>
  <si>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</si>
  <si>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</si>
  <si>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</si>
  <si>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</si>
  <si>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</si>
  <si>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</si>
  <si>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</si>
  <si>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</si>
  <si>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</si>
  <si>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</si>
  <si>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</si>
  <si>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</si>
  <si>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</si>
  <si>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</si>
  <si>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</si>
  <si>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</si>
  <si>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</si>
  <si>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</si>
  <si>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</si>
  <si>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</si>
  <si>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</si>
  <si>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</si>
  <si>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</si>
  <si>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</si>
  <si>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</si>
  <si>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</si>
  <si>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</si>
  <si>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</si>
  <si>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</si>
  <si>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</si>
  <si>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</si>
  <si>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</si>
  <si>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</si>
  <si>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</si>
  <si>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</si>
  <si>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</si>
  <si>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</si>
  <si>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</si>
  <si>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</si>
  <si>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</si>
  <si>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</si>
  <si>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</si>
  <si>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</si>
  <si>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</si>
  <si>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</si>
  <si>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</si>
  <si>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</si>
  <si>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</si>
  <si>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</si>
  <si>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</si>
  <si>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</si>
  <si>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</si>
  <si>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</si>
  <si>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</si>
  <si>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</si>
  <si>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</si>
  <si>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</si>
  <si>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</si>
  <si>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</si>
  <si>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</si>
  <si>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</si>
  <si>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</si>
  <si>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</si>
  <si>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</si>
  <si>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</si>
  <si>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</si>
  <si>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</si>
  <si>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</si>
  <si>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</si>
  <si>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</si>
  <si>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</si>
  <si>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</si>
  <si>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</si>
  <si>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</si>
  <si>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</si>
  <si>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</si>
  <si>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</si>
  <si>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</si>
  <si>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</si>
  <si>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</si>
  <si>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</si>
  <si>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</si>
  <si>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</si>
  <si>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</si>
  <si>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</si>
  <si>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</si>
  <si>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</si>
  <si>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</si>
  <si>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</si>
  <si>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</si>
  <si>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</si>
  <si>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</si>
  <si>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</si>
  <si>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</si>
  <si>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</si>
  <si>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</si>
  <si>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</si>
  <si>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</si>
  <si>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</si>
  <si>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</si>
  <si>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</si>
  <si>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</si>
  <si>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</si>
  <si>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</si>
  <si>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</si>
  <si>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</si>
  <si>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</si>
  <si>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</si>
  <si>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</si>
  <si>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</si>
  <si>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</si>
  <si>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</si>
  <si>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</si>
  <si>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</si>
  <si>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</si>
  <si>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</si>
  <si>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</si>
  <si>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</si>
  <si>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</si>
  <si>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</si>
  <si>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</si>
  <si>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</si>
  <si>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</si>
  <si>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</si>
  <si>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</si>
  <si>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</si>
  <si>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</si>
  <si>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</si>
  <si>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</si>
  <si>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</si>
  <si>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</si>
  <si>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</si>
  <si>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</si>
  <si>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</si>
  <si>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</si>
  <si>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</si>
  <si>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</si>
  <si>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</si>
  <si>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</si>
  <si>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</si>
  <si>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</si>
  <si>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</si>
  <si>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</si>
  <si>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</si>
  <si>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</si>
  <si>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</si>
  <si>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</si>
  <si>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</si>
  <si>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</si>
  <si>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</si>
  <si>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</si>
  <si>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</si>
  <si>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</si>
  <si>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</si>
  <si>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</si>
  <si>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</si>
  <si>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</si>
  <si>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</si>
  <si>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</si>
  <si>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</si>
  <si>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</si>
  <si>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</si>
  <si>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</si>
  <si>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</si>
  <si>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</si>
  <si>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</si>
  <si>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</si>
  <si>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</si>
  <si>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</si>
  <si>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</si>
  <si>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</si>
  <si>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</si>
  <si>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</si>
  <si>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</si>
  <si>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</si>
  <si>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</si>
  <si>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</si>
  <si>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</si>
  <si>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</si>
  <si>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</si>
  <si>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</si>
  <si>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</si>
  <si>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</si>
  <si>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</si>
  <si>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</si>
  <si>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</si>
  <si>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</si>
  <si>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</si>
  <si>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</si>
  <si>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</si>
  <si>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</si>
  <si>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</si>
  <si>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</si>
  <si>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</si>
  <si>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</si>
  <si>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</si>
  <si>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</si>
  <si>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</si>
  <si>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</si>
  <si>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</si>
  <si>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</si>
  <si>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</si>
  <si>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</si>
  <si>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</si>
  <si>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</si>
  <si>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</si>
  <si>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</si>
  <si>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</si>
  <si>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</si>
  <si>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</si>
  <si>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</si>
  <si>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</si>
  <si>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</si>
  <si>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</si>
  <si>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</si>
  <si>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</si>
  <si>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</si>
  <si>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</si>
  <si>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</si>
  <si>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</si>
  <si>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</si>
  <si>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</si>
  <si>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</si>
  <si>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</si>
  <si>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</si>
  <si>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</si>
  <si>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</si>
  <si>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</si>
  <si>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</si>
  <si>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</si>
  <si>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</si>
  <si>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</si>
  <si>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</si>
  <si>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</si>
  <si>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</si>
  <si>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</si>
  <si>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</si>
  <si>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</si>
  <si>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</si>
  <si>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</si>
  <si>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</si>
  <si>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</si>
  <si>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</si>
  <si>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</si>
  <si>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</si>
  <si>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</si>
  <si>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</si>
  <si>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</si>
  <si>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</si>
  <si>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</si>
  <si>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</si>
  <si>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</si>
  <si>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</si>
  <si>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</si>
  <si>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</si>
  <si>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</si>
  <si>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</si>
  <si>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</si>
  <si>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</si>
  <si>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</si>
  <si>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</si>
  <si>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</si>
  <si>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</si>
  <si>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</si>
  <si>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</si>
  <si>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</si>
  <si>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</si>
  <si>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</si>
  <si>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</si>
  <si>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</si>
  <si>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</si>
  <si>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</si>
  <si>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</si>
  <si>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</si>
  <si>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</si>
  <si>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</si>
  <si>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</si>
  <si>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</si>
  <si>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</si>
  <si>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</si>
  <si>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</si>
  <si>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</si>
  <si>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</si>
  <si>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</si>
  <si>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</si>
  <si>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</si>
  <si>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</si>
  <si>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</si>
  <si>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</si>
  <si>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</si>
  <si>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</si>
  <si>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</si>
  <si>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</si>
  <si>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</si>
  <si>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</si>
  <si>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</si>
  <si>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</si>
  <si>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</si>
  <si>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</si>
  <si>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</si>
  <si>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</si>
  <si>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</si>
  <si>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</si>
  <si>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</si>
  <si>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</si>
  <si>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</si>
  <si>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</si>
  <si>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</si>
  <si>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</si>
  <si>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</si>
  <si>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</si>
  <si>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</si>
  <si>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</si>
  <si>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</si>
  <si>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</si>
  <si>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</si>
  <si>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</si>
  <si>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</si>
  <si>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</si>
  <si>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</si>
  <si>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</si>
  <si>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</si>
  <si>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</si>
  <si>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</si>
  <si>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</si>
  <si>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</si>
  <si>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</si>
  <si>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</si>
  <si>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</si>
  <si>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</si>
  <si>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</si>
  <si>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</si>
  <si>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</si>
  <si>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</si>
  <si>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</si>
  <si>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</si>
  <si>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</si>
  <si>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</si>
  <si>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</si>
  <si>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</si>
  <si>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</si>
  <si>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</si>
  <si>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</si>
  <si>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</si>
  <si>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</si>
  <si>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</si>
  <si>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</si>
  <si>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</si>
  <si>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</si>
  <si>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</si>
  <si>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</si>
  <si>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</si>
  <si>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</si>
  <si>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</si>
  <si>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</si>
  <si>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</si>
  <si>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</si>
  <si>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</si>
  <si>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</si>
  <si>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</si>
  <si>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</si>
  <si>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</si>
  <si>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</si>
  <si>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</si>
  <si>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</si>
  <si>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</si>
  <si>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</si>
  <si>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</si>
  <si>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</si>
  <si>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</si>
  <si>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</si>
  <si>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</si>
  <si>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</si>
  <si>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</si>
  <si>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</si>
  <si>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</si>
  <si>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</si>
  <si>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</si>
  <si>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</si>
  <si>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</si>
  <si>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</si>
  <si>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</si>
  <si>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</si>
  <si>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</si>
  <si>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</si>
  <si>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</si>
  <si>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</si>
  <si>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</si>
  <si>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</si>
  <si>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</si>
  <si>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</si>
  <si>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</si>
  <si>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</si>
  <si>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</si>
  <si>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</si>
  <si>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</si>
  <si>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</si>
  <si>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</si>
  <si>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</si>
  <si>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</si>
  <si>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</si>
  <si>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</si>
  <si>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</si>
  <si>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</si>
  <si>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</si>
  <si>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</si>
  <si>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</si>
  <si>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</si>
  <si>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</si>
  <si>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</si>
  <si>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</si>
  <si>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</si>
  <si>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</si>
  <si>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</si>
  <si>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</si>
  <si>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</si>
  <si>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</si>
  <si>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</si>
  <si>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</si>
  <si>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</si>
  <si>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</si>
  <si>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</si>
  <si>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</si>
  <si>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</si>
  <si>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</si>
  <si>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</si>
  <si>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</si>
  <si>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</si>
  <si>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</si>
  <si>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</si>
  <si>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</si>
  <si>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</si>
  <si>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</si>
  <si>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</si>
  <si>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</si>
  <si>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</si>
  <si>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</si>
  <si>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</si>
  <si>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</si>
  <si>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</si>
  <si>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</si>
  <si>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</si>
  <si>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</si>
  <si>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</si>
  <si>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</si>
  <si>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</si>
  <si>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</si>
  <si>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</si>
  <si>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</si>
  <si>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</si>
  <si>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</si>
  <si>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</si>
  <si>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</si>
  <si>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</si>
  <si>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</si>
  <si>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</si>
  <si>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</si>
  <si>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</si>
  <si>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</si>
  <si>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</si>
  <si>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</si>
  <si>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</si>
  <si>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</si>
  <si>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</si>
  <si>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</si>
  <si>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</si>
  <si>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</si>
  <si>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</si>
  <si>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</si>
  <si>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</si>
  <si>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</si>
  <si>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</si>
  <si>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</si>
  <si>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</si>
  <si>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</si>
  <si>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</si>
  <si>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</si>
  <si>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</si>
  <si>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</si>
  <si>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</si>
  <si>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</si>
  <si>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</si>
  <si>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</si>
  <si>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</si>
  <si>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</si>
  <si>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</si>
  <si>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</si>
  <si>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</si>
  <si>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</si>
  <si>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</si>
  <si>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</si>
  <si>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</si>
  <si>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</si>
  <si>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</si>
  <si>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</si>
  <si>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</si>
  <si>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</si>
  <si>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</si>
  <si>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</si>
  <si>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</si>
  <si>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</si>
  <si>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</si>
  <si>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</si>
  <si>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</si>
  <si>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</si>
  <si>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</si>
  <si>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</si>
  <si>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</si>
  <si>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</si>
  <si>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</si>
  <si>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</si>
  <si>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</si>
  <si>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</si>
  <si>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</si>
  <si>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</si>
  <si>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</si>
  <si>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</si>
  <si>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</si>
  <si>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</si>
  <si>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</si>
  <si>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</si>
  <si>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</si>
  <si>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</si>
  <si>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</si>
  <si>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</si>
  <si>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</si>
  <si>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</si>
  <si>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</si>
  <si>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</si>
  <si>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</si>
  <si>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</si>
  <si>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</si>
  <si>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</si>
  <si>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</si>
  <si>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</si>
  <si>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</si>
  <si>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</si>
  <si>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</si>
  <si>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</si>
  <si>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</si>
  <si>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</si>
  <si>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</si>
  <si>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</si>
  <si>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</si>
  <si>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</si>
  <si>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</si>
  <si>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</si>
  <si>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</si>
  <si>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</si>
  <si>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</si>
  <si>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</si>
  <si>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</si>
  <si>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</si>
  <si>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</si>
  <si>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</si>
  <si>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</si>
  <si>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</si>
  <si>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</si>
  <si>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</si>
  <si>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</si>
  <si>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</si>
  <si>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</si>
  <si>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</si>
  <si>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</si>
  <si>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</si>
  <si>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</si>
  <si>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</si>
  <si>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</si>
  <si>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</si>
  <si>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</si>
  <si>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</si>
  <si>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</si>
  <si>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</si>
  <si>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</si>
  <si>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</si>
  <si>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</si>
  <si>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</si>
  <si>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</si>
  <si>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</si>
  <si>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</si>
  <si>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</si>
  <si>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</si>
  <si>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</si>
  <si>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</si>
  <si>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</si>
  <si>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</si>
  <si>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</si>
  <si>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</si>
  <si>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</si>
  <si>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</si>
  <si>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</si>
  <si>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</si>
  <si>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</si>
  <si>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</si>
  <si>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</si>
  <si>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</si>
  <si>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</si>
  <si>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</si>
  <si>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</si>
  <si>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</si>
  <si>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</si>
  <si>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</si>
  <si>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</si>
  <si>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</si>
  <si>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</si>
  <si>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</si>
  <si>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</si>
  <si>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</si>
  <si>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</si>
  <si>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</si>
  <si>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</si>
  <si>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</si>
  <si>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</si>
  <si>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</si>
  <si>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</si>
  <si>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</si>
  <si>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</si>
  <si>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</si>
  <si>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</si>
  <si>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</si>
  <si>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</si>
  <si>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</si>
  <si>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</si>
  <si>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</si>
  <si>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</si>
  <si>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</si>
  <si>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</si>
  <si>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</si>
  <si>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</si>
  <si>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</si>
  <si>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</si>
  <si>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</si>
  <si>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</si>
  <si>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</si>
  <si>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</si>
  <si>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</si>
  <si>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</si>
  <si>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</si>
  <si>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</si>
  <si>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</si>
  <si>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</si>
  <si>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</si>
  <si>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</si>
  <si>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</si>
  <si>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</si>
  <si>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</si>
  <si>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</si>
  <si>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</si>
  <si>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</si>
  <si>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</si>
  <si>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</si>
  <si>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</si>
  <si>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</si>
  <si>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</si>
  <si>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</si>
  <si>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</si>
  <si>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</si>
  <si>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</si>
  <si>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</si>
  <si>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</si>
  <si>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</si>
  <si>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</si>
  <si>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</si>
  <si>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</si>
  <si>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</si>
  <si>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</si>
  <si>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</si>
  <si>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</si>
  <si>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</si>
  <si>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</si>
  <si>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</si>
  <si>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</si>
  <si>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</si>
  <si>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</si>
  <si>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</si>
  <si>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</si>
  <si>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</si>
  <si>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</si>
  <si>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</si>
  <si>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</si>
  <si>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</si>
  <si>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</si>
  <si>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</si>
  <si>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</si>
  <si>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</si>
  <si>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</si>
  <si>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</si>
  <si>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</si>
  <si>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</si>
  <si>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</si>
  <si>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</si>
  <si>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</si>
  <si>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</si>
  <si>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</si>
  <si>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</si>
  <si>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</si>
  <si>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</si>
  <si>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</si>
  <si>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</si>
  <si>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</si>
  <si>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</si>
  <si>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</si>
  <si>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</si>
  <si>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</si>
  <si>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</si>
  <si>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</si>
  <si>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</si>
  <si>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</si>
  <si>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</si>
  <si>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</si>
  <si>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</si>
  <si>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</si>
  <si>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</si>
  <si>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</si>
  <si>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</si>
  <si>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</si>
  <si>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</si>
  <si>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</si>
  <si>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</si>
  <si>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</si>
  <si>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</si>
  <si>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</si>
  <si>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</si>
  <si>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</si>
  <si>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</si>
  <si>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</si>
  <si>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</si>
  <si>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</si>
  <si>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</si>
  <si>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</si>
  <si>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</si>
  <si>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</si>
  <si>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</si>
  <si>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</si>
  <si>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</si>
  <si>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</si>
  <si>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</si>
  <si>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</si>
  <si>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</si>
  <si>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</si>
  <si>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</si>
  <si>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</si>
  <si>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</si>
  <si>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</si>
  <si>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</si>
  <si>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</si>
  <si>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</si>
  <si>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</si>
  <si>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</si>
  <si>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</si>
  <si>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</si>
  <si>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</si>
  <si>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</si>
  <si>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</si>
  <si>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</si>
  <si>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</si>
  <si>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</si>
  <si>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</si>
  <si>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</si>
  <si>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</si>
  <si>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</si>
  <si>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</si>
  <si>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</si>
  <si>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</si>
  <si>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</si>
  <si>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</si>
  <si>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</si>
  <si>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</si>
  <si>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</si>
  <si>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</si>
  <si>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</si>
  <si>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</si>
  <si>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</si>
  <si>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</si>
  <si>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</si>
  <si>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</si>
  <si>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</si>
  <si>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</si>
  <si>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</si>
  <si>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</si>
  <si>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</si>
  <si>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</si>
  <si>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</si>
  <si>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</si>
  <si>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</si>
  <si>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</si>
  <si>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</si>
  <si>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</si>
  <si>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</si>
  <si>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</si>
  <si>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</si>
  <si>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</si>
  <si>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</si>
  <si>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</si>
  <si>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</si>
  <si>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</si>
  <si>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</si>
  <si>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</si>
  <si>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</si>
  <si>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</si>
  <si>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</si>
  <si>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</si>
  <si>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</si>
  <si>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</si>
  <si>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</si>
  <si>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</si>
  <si>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</si>
  <si>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</si>
  <si>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</si>
  <si>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</si>
  <si>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</si>
  <si>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</si>
  <si>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</si>
  <si>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</si>
  <si>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</si>
  <si>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</si>
  <si>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</si>
  <si>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</si>
  <si>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</si>
  <si>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</si>
  <si>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</si>
  <si>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</si>
  <si>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</si>
  <si>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</si>
  <si>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</si>
  <si>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</si>
  <si>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</si>
  <si>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</si>
  <si>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</si>
  <si>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</si>
  <si>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</si>
  <si>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</si>
  <si>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</si>
  <si>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</si>
  <si>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</si>
  <si>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</si>
  <si>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</si>
  <si>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</si>
  <si>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</si>
  <si>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</si>
  <si>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</si>
  <si>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</si>
  <si>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</si>
  <si>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</si>
  <si>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</si>
  <si>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</si>
  <si>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</si>
  <si>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</si>
  <si>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</si>
  <si>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</si>
  <si>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</si>
  <si>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</si>
  <si>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</si>
  <si>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</si>
  <si>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</si>
  <si>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</si>
  <si>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</si>
  <si>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</si>
  <si>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</si>
  <si>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</si>
  <si>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</si>
  <si>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</si>
  <si>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</si>
  <si>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</si>
  <si>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</si>
  <si>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</si>
  <si>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</si>
  <si>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</si>
  <si>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</si>
  <si>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</si>
  <si>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</si>
  <si>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</si>
  <si>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</si>
  <si>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</si>
  <si>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</si>
  <si>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</si>
  <si>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</si>
  <si>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</si>
  <si>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</si>
  <si>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</si>
  <si>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</si>
  <si>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</si>
  <si>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</si>
  <si>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</si>
  <si>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</si>
  <si>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</si>
  <si>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</si>
  <si>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</si>
  <si>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</si>
  <si>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</si>
  <si>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</si>
  <si>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</si>
  <si>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</si>
  <si>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</si>
  <si>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</si>
  <si>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</si>
  <si>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</si>
  <si>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</si>
  <si>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</si>
  <si>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</si>
  <si>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</si>
  <si>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</si>
  <si>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</si>
  <si>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</si>
  <si>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</si>
  <si>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</si>
  <si>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</si>
  <si>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</si>
  <si>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</si>
  <si>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</si>
  <si>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</si>
  <si>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</si>
  <si>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</si>
  <si>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</si>
  <si>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</si>
  <si>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</si>
  <si>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</si>
  <si>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</si>
  <si>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</si>
  <si>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</si>
  <si>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</si>
  <si>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</si>
  <si>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</si>
  <si>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</si>
  <si>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</si>
  <si>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</si>
  <si>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</si>
  <si>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</si>
  <si>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</si>
  <si>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</si>
  <si>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</si>
  <si>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</si>
  <si>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</si>
  <si>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</si>
  <si>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</si>
  <si>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</si>
  <si>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</si>
  <si>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</si>
  <si>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</si>
  <si>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</si>
  <si>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</si>
  <si>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</si>
  <si>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</si>
  <si>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</si>
  <si>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</si>
  <si>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</si>
  <si>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</si>
  <si>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</si>
  <si>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</si>
  <si>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</si>
  <si>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</si>
  <si>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</si>
  <si>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</si>
  <si>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</si>
  <si>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</si>
  <si>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</si>
  <si>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</si>
  <si>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</si>
  <si>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</si>
  <si>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</si>
  <si>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</si>
  <si>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</si>
  <si>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</si>
  <si>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</si>
  <si>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</si>
  <si>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</si>
  <si>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</si>
  <si>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</si>
  <si>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</si>
  <si>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</si>
  <si>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</si>
  <si>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</si>
  <si>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</si>
  <si>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</si>
  <si>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</si>
  <si>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</si>
  <si>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</si>
  <si>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</si>
  <si>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</si>
  <si>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</si>
  <si>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</si>
  <si>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</si>
  <si>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</si>
  <si>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</si>
  <si>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</si>
  <si>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</si>
  <si>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</si>
  <si>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</si>
  <si>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</si>
  <si>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</si>
  <si>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</si>
  <si>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</si>
  <si>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</si>
  <si>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</si>
  <si>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</si>
  <si>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</si>
  <si>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</si>
  <si>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</si>
  <si>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</si>
  <si>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</si>
  <si>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</si>
  <si>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</si>
  <si>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</si>
  <si>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</si>
  <si>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</si>
  <si>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</si>
  <si>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</si>
  <si>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</si>
  <si>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</si>
  <si>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</si>
  <si>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</si>
  <si>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</si>
  <si>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</si>
  <si>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</si>
  <si>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</si>
  <si>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</si>
  <si>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</si>
  <si>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</si>
  <si>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</si>
  <si>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</si>
  <si>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</si>
  <si>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</si>
  <si>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</si>
  <si>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</si>
  <si>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</si>
  <si>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</si>
  <si>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</si>
  <si>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</si>
  <si>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</si>
  <si>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</si>
  <si>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</si>
  <si>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</si>
  <si>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</si>
  <si>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</si>
  <si>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</si>
  <si>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</si>
  <si>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</si>
  <si>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</si>
  <si>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</si>
  <si>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</si>
  <si>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</si>
  <si>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</si>
  <si>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</si>
  <si>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</si>
  <si>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</si>
  <si>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</si>
  <si>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</si>
  <si>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</si>
  <si>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</si>
  <si>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</si>
  <si>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</si>
  <si>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</si>
  <si>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</si>
  <si>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</si>
  <si>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</si>
  <si>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</si>
  <si>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</si>
  <si>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</si>
  <si>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</si>
  <si>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</si>
  <si>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</si>
  <si>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</si>
  <si>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</si>
  <si>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</si>
  <si>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</si>
  <si>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</si>
  <si>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</si>
  <si>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</si>
  <si>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</si>
  <si>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</si>
  <si>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</si>
  <si>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</si>
  <si>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</si>
  <si>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</si>
  <si>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</si>
  <si>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</si>
  <si>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</si>
  <si>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</si>
  <si>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</si>
  <si>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</si>
  <si>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</si>
  <si>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</si>
  <si>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</si>
  <si>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</si>
  <si>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</si>
  <si>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</si>
  <si>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</si>
  <si>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</si>
  <si>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</si>
  <si>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</si>
  <si>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</si>
  <si>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</si>
  <si>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</si>
  <si>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</si>
  <si>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</si>
  <si>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</si>
  <si>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</si>
  <si>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</si>
  <si>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</si>
  <si>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</si>
  <si>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</si>
  <si>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</si>
  <si>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</si>
  <si>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</si>
  <si>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</si>
  <si>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</si>
  <si>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</si>
  <si>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</si>
  <si>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</si>
  <si>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</si>
  <si>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</si>
  <si>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</si>
  <si>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</si>
  <si>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</si>
  <si>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</si>
  <si>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</si>
  <si>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</si>
  <si>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</si>
  <si>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</si>
  <si>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</si>
  <si>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</si>
  <si>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</si>
  <si>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</si>
  <si>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</si>
  <si>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</si>
  <si>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</si>
  <si>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</si>
  <si>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</si>
  <si>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</si>
  <si>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</si>
  <si>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</si>
  <si>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</si>
  <si>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</si>
  <si>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</si>
  <si>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</si>
  <si>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</si>
  <si>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</si>
  <si>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</si>
  <si>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</si>
  <si>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</si>
  <si>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</si>
  <si>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</si>
  <si>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</si>
  <si>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</si>
  <si>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</si>
  <si>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</si>
  <si>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</si>
  <si>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</si>
  <si>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</si>
  <si>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</si>
  <si>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</si>
  <si>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</si>
  <si>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</si>
  <si>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</si>
  <si>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</si>
  <si>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</si>
  <si>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</si>
  <si>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</si>
  <si>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</si>
  <si>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</si>
  <si>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</si>
  <si>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</si>
  <si>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</si>
  <si>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</si>
  <si>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</si>
  <si>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</si>
  <si>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</si>
  <si>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</si>
  <si>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</si>
  <si>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</si>
  <si>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</si>
  <si>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</si>
  <si>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</si>
  <si>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</si>
  <si>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</si>
  <si>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</si>
  <si>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</si>
  <si>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</si>
  <si>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</si>
  <si>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</si>
  <si>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</si>
  <si>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</si>
  <si>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</si>
  <si>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</si>
  <si>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</si>
  <si>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</si>
  <si>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</si>
  <si>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</si>
  <si>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</si>
  <si>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</si>
  <si>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</si>
  <si>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</si>
  <si>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</si>
  <si>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</si>
  <si>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</si>
  <si>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</si>
  <si>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</si>
  <si>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</si>
  <si>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</si>
  <si>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</si>
  <si>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</si>
  <si>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</si>
  <si>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</si>
  <si>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</si>
  <si>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</si>
  <si>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</si>
  <si>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</si>
  <si>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</si>
  <si>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</si>
  <si>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</si>
  <si>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</si>
  <si>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</si>
  <si>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</si>
  <si>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</si>
  <si>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</si>
  <si>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</si>
  <si>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</si>
  <si>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</si>
  <si>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</si>
  <si>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</si>
  <si>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</si>
  <si>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</si>
  <si>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</si>
  <si>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</si>
  <si>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</si>
  <si>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</si>
  <si>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</si>
  <si>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</si>
  <si>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</si>
  <si>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</si>
  <si>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</si>
  <si>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</si>
  <si>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</si>
  <si>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</si>
  <si>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</si>
  <si>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</si>
  <si>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</si>
  <si>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</si>
  <si>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</si>
  <si>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</si>
  <si>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</si>
  <si>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</si>
  <si>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</si>
  <si>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</si>
  <si>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</si>
  <si>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</si>
  <si>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</si>
  <si>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</si>
  <si>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</si>
  <si>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</si>
  <si>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</si>
  <si>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</si>
  <si>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</si>
  <si>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</si>
  <si>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</si>
  <si>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</si>
  <si>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</si>
  <si>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</si>
  <si>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</si>
  <si>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</si>
  <si>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</si>
  <si>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</si>
  <si>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</si>
  <si>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</si>
  <si>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</si>
  <si>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</si>
  <si>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</si>
  <si>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</si>
  <si>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</si>
  <si>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</si>
  <si>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</si>
  <si>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</si>
  <si>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</si>
  <si>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</si>
  <si>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</si>
  <si>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</si>
  <si>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</si>
  <si>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</si>
  <si>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</si>
  <si>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</si>
  <si>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</si>
  <si>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</si>
  <si>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</si>
  <si>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</si>
  <si>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</si>
  <si>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</si>
  <si>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</si>
  <si>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</si>
  <si>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</si>
  <si>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</si>
  <si>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</si>
  <si>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</si>
  <si>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</si>
  <si>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</si>
  <si>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</si>
  <si>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</si>
  <si>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</si>
  <si>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</si>
  <si>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</si>
  <si>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</si>
  <si>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</si>
  <si>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</si>
  <si>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</si>
  <si>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</si>
  <si>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</si>
  <si>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</si>
  <si>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</si>
  <si>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</si>
  <si>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</si>
  <si>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</si>
  <si>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</si>
  <si>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</si>
  <si>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</si>
  <si>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</si>
  <si>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</si>
  <si>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</si>
  <si>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</si>
  <si>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</si>
  <si>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</si>
  <si>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</si>
  <si>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</si>
  <si>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</si>
  <si>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</si>
  <si>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</si>
  <si>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</si>
  <si>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</si>
  <si>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</si>
  <si>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</si>
  <si>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</si>
  <si>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</si>
  <si>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</si>
  <si>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</si>
  <si>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</si>
  <si>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</si>
  <si>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</si>
  <si>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</si>
  <si>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</si>
  <si>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</si>
  <si>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</si>
  <si>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</si>
  <si>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</si>
  <si>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</si>
  <si>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</si>
  <si>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</si>
  <si>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</si>
  <si>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</si>
  <si>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</si>
  <si>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</si>
  <si>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</si>
  <si>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</si>
  <si>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</si>
  <si>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</si>
  <si>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</si>
  <si>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</si>
  <si>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</si>
  <si>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</si>
  <si>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</si>
  <si>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</si>
  <si>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</si>
  <si>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</si>
  <si>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</si>
  <si>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</si>
  <si>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</si>
  <si>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</si>
  <si>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</si>
  <si>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</si>
  <si>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</si>
  <si>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</si>
  <si>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</si>
  <si>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</si>
  <si>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</si>
  <si>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</si>
  <si>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</si>
  <si>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</si>
  <si>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</si>
  <si>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</si>
  <si>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</si>
  <si>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</si>
  <si>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</si>
  <si>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</si>
  <si>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</si>
  <si>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</si>
  <si>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</si>
  <si>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</si>
  <si>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</si>
  <si>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</si>
  <si>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</si>
  <si>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</si>
  <si>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</si>
  <si>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</si>
  <si>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</si>
  <si>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</si>
  <si>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</si>
  <si>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</si>
  <si>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</si>
  <si>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</si>
  <si>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</si>
  <si>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</si>
  <si>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</si>
  <si>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</si>
  <si>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</si>
  <si>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</si>
  <si>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</si>
  <si>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</si>
  <si>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</si>
  <si>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</si>
  <si>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</si>
  <si>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</si>
  <si>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</si>
  <si>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</si>
  <si>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</si>
  <si>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</si>
  <si>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</si>
  <si>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</si>
  <si>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</si>
  <si>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</si>
  <si>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</si>
  <si>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</si>
  <si>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</si>
  <si>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</si>
  <si>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</si>
  <si>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</si>
  <si>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</si>
  <si>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</si>
  <si>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</si>
  <si>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</si>
  <si>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</si>
  <si>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</si>
  <si>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</si>
  <si>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</si>
  <si>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</si>
  <si>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</si>
  <si>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</si>
  <si>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</si>
  <si>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</si>
  <si>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</si>
  <si>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</si>
  <si>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</si>
  <si>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</si>
  <si>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</si>
  <si>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</si>
  <si>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</si>
  <si>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</si>
  <si>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</si>
  <si>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</si>
  <si>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</si>
  <si>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</si>
  <si>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</si>
  <si>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</si>
  <si>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</si>
  <si>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</si>
  <si>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</si>
  <si>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</si>
  <si>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</si>
  <si>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</si>
  <si>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</si>
  <si>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</si>
  <si>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</si>
  <si>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</si>
  <si>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</si>
  <si>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</si>
  <si>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</si>
  <si>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</si>
  <si>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</si>
  <si>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</si>
  <si>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</si>
  <si>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</si>
  <si>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</si>
  <si>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</si>
  <si>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</si>
  <si>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</si>
  <si>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</si>
  <si>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</si>
  <si>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</si>
  <si>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</si>
  <si>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</si>
  <si>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</si>
  <si>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</si>
  <si>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</si>
  <si>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</si>
  <si>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</si>
  <si>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</si>
  <si>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</si>
  <si>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</si>
  <si>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</si>
  <si>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</si>
  <si>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</si>
  <si>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</si>
  <si>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</si>
  <si>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</si>
  <si>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</si>
  <si>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</si>
  <si>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</si>
  <si>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</si>
  <si>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</si>
  <si>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</si>
  <si>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</si>
  <si>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</si>
  <si>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</si>
  <si>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</si>
  <si>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</si>
  <si>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</si>
  <si>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</si>
  <si>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</si>
  <si>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</si>
  <si>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</si>
  <si>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</si>
  <si>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</si>
  <si>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</si>
  <si>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</si>
  <si>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</si>
  <si>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</si>
  <si>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</si>
  <si>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</si>
  <si>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</si>
  <si>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</si>
  <si>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</si>
  <si>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</si>
  <si>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</si>
  <si>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</si>
  <si>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</si>
  <si>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</si>
  <si>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</si>
  <si>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</si>
  <si>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</si>
  <si>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</si>
  <si>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</si>
  <si>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</si>
  <si>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</si>
  <si>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</si>
  <si>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</si>
  <si>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</si>
  <si>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</si>
  <si>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</si>
  <si>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</si>
  <si>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</si>
  <si>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</si>
  <si>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</si>
  <si>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</si>
  <si>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</si>
  <si>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</si>
  <si>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</si>
  <si>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</si>
  <si>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</si>
  <si>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</si>
  <si>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</si>
  <si>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</si>
  <si>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</si>
  <si>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</si>
  <si>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</si>
  <si>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</si>
  <si>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</si>
  <si>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</si>
  <si>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</si>
  <si>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</si>
  <si>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</si>
  <si>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</si>
  <si>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</si>
  <si>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</si>
  <si>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</si>
  <si>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</si>
  <si>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</si>
  <si>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</si>
  <si>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</si>
  <si>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</si>
  <si>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</si>
  <si>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</si>
  <si>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</si>
  <si>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</si>
  <si>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</si>
  <si>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</si>
  <si>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</si>
  <si>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</si>
  <si>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</si>
  <si>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</si>
  <si>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</si>
  <si>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</si>
  <si>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</si>
  <si>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</si>
  <si>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</si>
  <si>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</si>
  <si>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</si>
  <si>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</si>
  <si>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</si>
  <si>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</si>
  <si>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</si>
  <si>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</si>
  <si>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</si>
  <si>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</si>
  <si>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</si>
  <si>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</si>
  <si>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</si>
  <si>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</si>
  <si>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</si>
  <si>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</si>
  <si>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</si>
  <si>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</si>
  <si>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</si>
  <si>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</si>
  <si>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</si>
  <si>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</si>
  <si>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</si>
  <si>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</si>
  <si>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</si>
  <si>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</si>
  <si>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</si>
  <si>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</si>
  <si>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</si>
  <si>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</si>
  <si>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</si>
  <si>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</si>
  <si>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</si>
  <si>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</si>
  <si>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</si>
  <si>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</si>
  <si>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</si>
  <si>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</si>
  <si>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</si>
  <si>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</si>
  <si>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</si>
  <si>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</si>
  <si>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</si>
  <si>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</si>
  <si>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</si>
  <si>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</si>
  <si>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</si>
  <si>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</si>
  <si>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</si>
  <si>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</si>
  <si>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</si>
  <si>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</si>
  <si>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</si>
  <si>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</si>
  <si>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</si>
  <si>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</si>
  <si>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</si>
  <si>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</si>
  <si>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</si>
  <si>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</si>
  <si>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</si>
  <si>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</si>
  <si>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</si>
  <si>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</si>
  <si>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</si>
  <si>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</si>
  <si>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</si>
  <si>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</si>
  <si>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</si>
  <si>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</si>
  <si>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</si>
  <si>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</si>
  <si>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</si>
  <si>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</si>
  <si>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</si>
  <si>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</si>
  <si>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</si>
  <si>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</si>
  <si>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</si>
  <si>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</si>
  <si>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</si>
  <si>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</si>
  <si>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</si>
  <si>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</si>
  <si>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</si>
  <si>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</si>
  <si>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</si>
  <si>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</si>
  <si>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</si>
  <si>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</si>
  <si>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</si>
  <si>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</si>
  <si>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</si>
  <si>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</si>
  <si>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</si>
  <si>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</si>
  <si>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</si>
  <si>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</si>
  <si>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</si>
  <si>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</si>
  <si>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</si>
  <si>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</si>
  <si>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</si>
  <si>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</si>
  <si>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</si>
  <si>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</si>
  <si>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</si>
  <si>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</si>
  <si>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</si>
  <si>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</si>
  <si>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</si>
  <si>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</si>
  <si>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</si>
  <si>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</si>
  <si>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</si>
  <si>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</si>
  <si>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</si>
  <si>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</si>
  <si>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</si>
  <si>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</si>
  <si>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</si>
  <si>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</si>
  <si>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</si>
  <si>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</si>
  <si>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</si>
  <si>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</si>
  <si>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</si>
  <si>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</si>
  <si>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</si>
  <si>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</si>
  <si>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</si>
  <si>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</si>
  <si>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</si>
  <si>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</si>
  <si>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</si>
  <si>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</si>
  <si>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</si>
  <si>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</si>
  <si>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</si>
  <si>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</si>
  <si>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</si>
  <si>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</si>
  <si>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</si>
  <si>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</si>
  <si>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</si>
  <si>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</si>
  <si>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</si>
  <si>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</si>
  <si>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</si>
  <si>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</si>
  <si>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</si>
  <si>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</si>
  <si>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</si>
  <si>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</si>
  <si>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</si>
  <si>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</si>
  <si>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</si>
  <si>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</si>
  <si>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</si>
  <si>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</si>
  <si>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</si>
  <si>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</si>
  <si>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</si>
  <si>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</si>
  <si>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</si>
  <si>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</si>
  <si>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</si>
  <si>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</si>
  <si>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</si>
  <si>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</si>
  <si>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</si>
  <si>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</si>
  <si>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</si>
  <si>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</si>
  <si>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</si>
  <si>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</si>
  <si>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</si>
  <si>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</si>
  <si>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</si>
  <si>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</si>
  <si>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</si>
  <si>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</si>
  <si>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</si>
  <si>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</si>
  <si>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</si>
  <si>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</si>
  <si>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</si>
  <si>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</si>
  <si>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</si>
  <si>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</si>
  <si>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</si>
  <si>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</si>
  <si>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</si>
  <si>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</si>
  <si>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</si>
  <si>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</si>
  <si>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</si>
  <si>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</si>
  <si>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</si>
  <si>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</si>
  <si>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</si>
  <si>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</si>
  <si>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</si>
  <si>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</si>
  <si>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</si>
  <si>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</si>
  <si>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</si>
  <si>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</si>
  <si>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</si>
  <si>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</si>
  <si>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</si>
  <si>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</si>
  <si>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</si>
  <si>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</si>
  <si>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</si>
  <si>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</si>
  <si>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</si>
  <si>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</si>
  <si>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</si>
  <si>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</si>
  <si>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</si>
  <si>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</si>
  <si>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</si>
  <si>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</si>
  <si>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</si>
  <si>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</si>
  <si>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</si>
  <si>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</si>
  <si>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</si>
  <si>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</si>
  <si>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</si>
  <si>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</si>
  <si>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</si>
  <si>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</si>
  <si>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</si>
  <si>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</si>
  <si>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</si>
  <si>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</si>
  <si>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</si>
  <si>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</si>
  <si>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</si>
  <si>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</si>
  <si>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</si>
  <si>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</si>
  <si>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</si>
  <si>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</si>
  <si>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</si>
  <si>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</si>
  <si>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</si>
  <si>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</si>
  <si>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</si>
  <si>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</si>
  <si>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</si>
  <si>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</si>
  <si>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</si>
  <si>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</si>
  <si>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</si>
  <si>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</si>
  <si>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</si>
  <si>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</si>
  <si>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</si>
  <si>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</si>
  <si>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</si>
  <si>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</si>
  <si>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</si>
  <si>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</si>
  <si>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</si>
  <si>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</si>
  <si>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</si>
  <si>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</si>
  <si>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</si>
  <si>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</si>
  <si>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</si>
  <si>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</si>
  <si>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</si>
  <si>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</si>
  <si>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</si>
  <si>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</si>
  <si>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</si>
  <si>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</si>
  <si>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</si>
  <si>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</si>
  <si>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</si>
  <si>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</si>
  <si>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</si>
  <si>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</si>
  <si>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</si>
  <si>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</si>
  <si>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</si>
  <si>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</si>
  <si>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</si>
  <si>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</si>
  <si>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</si>
  <si>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</si>
  <si>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</si>
  <si>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</si>
  <si>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</si>
  <si>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</si>
  <si>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</si>
  <si>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</si>
  <si>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</si>
  <si>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</si>
  <si>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</si>
  <si>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</si>
  <si>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</si>
  <si>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</si>
  <si>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</si>
  <si>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</si>
  <si>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</si>
  <si>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</si>
  <si>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</si>
  <si>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</si>
  <si>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</si>
  <si>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</si>
  <si>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</si>
  <si>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</si>
  <si>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</si>
  <si>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</si>
  <si>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</si>
  <si>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</si>
  <si>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</si>
  <si>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</si>
  <si>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</si>
  <si>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</si>
  <si>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</si>
  <si>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</si>
  <si>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</si>
  <si>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</si>
  <si>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</si>
  <si>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</si>
  <si>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</si>
  <si>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</si>
  <si>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</si>
  <si>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</si>
  <si>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</si>
  <si>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</si>
  <si>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</si>
  <si>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</si>
  <si>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</si>
  <si>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</si>
  <si>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</si>
  <si>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</si>
  <si>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</si>
  <si>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</si>
  <si>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</si>
  <si>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</si>
  <si>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</si>
  <si>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</si>
  <si>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</si>
  <si>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</si>
  <si>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</si>
  <si>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</si>
  <si>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</si>
  <si>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</si>
  <si>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</si>
  <si>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</si>
  <si>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</si>
  <si>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</si>
  <si>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</si>
  <si>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</si>
  <si>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</si>
  <si>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</si>
  <si>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</si>
  <si>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</si>
  <si>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</si>
  <si>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</si>
  <si>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</si>
  <si>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</si>
  <si>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</si>
  <si>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</si>
  <si>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</si>
  <si>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</si>
  <si>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</si>
  <si>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</si>
  <si>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</si>
  <si>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</si>
  <si>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</si>
  <si>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</si>
  <si>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</si>
  <si>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</si>
  <si>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</si>
  <si>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</si>
  <si>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</si>
  <si>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</si>
  <si>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</si>
  <si>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</si>
  <si>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</si>
  <si>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</si>
  <si>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</si>
  <si>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</si>
  <si>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</si>
  <si>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</si>
  <si>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</si>
  <si>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</si>
  <si>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</si>
  <si>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</si>
  <si>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</si>
  <si>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</si>
  <si>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</si>
  <si>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</si>
  <si>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</si>
  <si>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</si>
  <si>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</si>
  <si>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</si>
  <si>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</si>
  <si>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</si>
  <si>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</si>
  <si>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</si>
  <si>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</si>
  <si>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</si>
  <si>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</si>
  <si>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</si>
  <si>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</si>
  <si>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</si>
  <si>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</si>
  <si>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</si>
  <si>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</si>
  <si>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</si>
  <si>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</si>
  <si>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</si>
  <si>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</si>
  <si>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</si>
  <si>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</si>
  <si>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</si>
  <si>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</si>
  <si>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</si>
  <si>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</si>
  <si>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</si>
  <si>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</si>
  <si>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</si>
  <si>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</si>
  <si>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</si>
  <si>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</si>
  <si>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</si>
  <si>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</si>
  <si>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</si>
  <si>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</si>
  <si>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</si>
  <si>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</si>
  <si>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</si>
  <si>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</si>
  <si>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</si>
  <si>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</si>
  <si>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</si>
  <si>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</si>
  <si>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</si>
  <si>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</si>
  <si>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</si>
  <si>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</si>
  <si>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</si>
  <si>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</si>
  <si>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</si>
  <si>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</si>
  <si>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</si>
  <si>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</si>
  <si>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</si>
  <si>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</si>
  <si>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</si>
  <si>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</si>
  <si>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</si>
  <si>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</si>
  <si>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</si>
  <si>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</si>
  <si>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</si>
  <si>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</si>
  <si>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</si>
  <si>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</si>
  <si>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</si>
  <si>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</si>
  <si>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</si>
  <si>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</si>
  <si>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</si>
  <si>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</si>
  <si>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</si>
  <si>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</si>
  <si>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</si>
  <si>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</si>
  <si>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</si>
  <si>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</si>
  <si>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</si>
  <si>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</si>
  <si>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</si>
  <si>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</si>
  <si>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</si>
  <si>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</si>
  <si>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</si>
  <si>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</si>
  <si>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</si>
  <si>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</si>
  <si>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</si>
  <si>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</si>
  <si>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</si>
  <si>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</si>
  <si>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</si>
  <si>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</si>
  <si>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</si>
  <si>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</si>
  <si>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</si>
  <si>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</si>
  <si>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</si>
  <si>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</si>
  <si>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</si>
  <si>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</si>
  <si>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</si>
  <si>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</si>
  <si>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</si>
  <si>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</si>
  <si>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</si>
  <si>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</si>
  <si>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</si>
  <si>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</si>
  <si>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</si>
  <si>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</si>
  <si>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</si>
  <si>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</si>
  <si>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</si>
  <si>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</si>
  <si>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</si>
  <si>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</si>
  <si>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</si>
  <si>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</si>
  <si>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</si>
  <si>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</si>
  <si>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</si>
  <si>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</si>
  <si>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</si>
  <si>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</si>
  <si>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</si>
  <si>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</si>
  <si>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</si>
  <si>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</si>
  <si>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</si>
  <si>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</si>
  <si>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</si>
  <si>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</si>
  <si>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</si>
  <si>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</si>
  <si>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</si>
  <si>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</si>
  <si>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</si>
  <si>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</si>
  <si>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</si>
  <si>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</si>
  <si>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</si>
  <si>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</si>
  <si>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</si>
  <si>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</si>
  <si>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</si>
  <si>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</si>
  <si>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</si>
  <si>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</si>
  <si>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</si>
  <si>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</si>
  <si>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</si>
  <si>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</si>
  <si>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</si>
  <si>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</si>
  <si>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</si>
  <si>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</si>
  <si>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</si>
  <si>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</si>
  <si>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</si>
  <si>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</si>
  <si>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</si>
  <si>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</si>
  <si>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</si>
  <si>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</si>
  <si>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</si>
  <si>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</si>
  <si>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</si>
  <si>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</si>
  <si>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</si>
  <si>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</si>
  <si>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</si>
  <si>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</si>
  <si>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</si>
  <si>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</si>
  <si>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</si>
  <si>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</si>
  <si>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</si>
  <si>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</si>
  <si>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</si>
  <si>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</si>
  <si>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</si>
  <si>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</si>
  <si>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</si>
  <si>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</si>
  <si>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</si>
  <si>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</si>
  <si>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</si>
  <si>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</si>
  <si>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</si>
  <si>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</si>
  <si>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</si>
  <si>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</si>
  <si>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</si>
  <si>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</si>
  <si>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</si>
  <si>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</si>
  <si>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</si>
  <si>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</si>
  <si>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</si>
  <si>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</si>
  <si>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</si>
  <si>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</si>
  <si>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</si>
  <si>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</si>
  <si>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</si>
  <si>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</si>
  <si>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</si>
  <si>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</si>
  <si>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</si>
  <si>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</si>
  <si>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</si>
  <si>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</si>
  <si>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</si>
  <si>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</si>
  <si>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</si>
  <si>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</si>
  <si>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</si>
  <si>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</si>
  <si>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</si>
  <si>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</si>
  <si>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</si>
  <si>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</si>
  <si>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</si>
  <si>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</si>
  <si>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</si>
  <si>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</si>
  <si>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</si>
  <si>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</si>
  <si>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</si>
  <si>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</si>
  <si>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</si>
  <si>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</si>
  <si>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</si>
  <si>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</si>
  <si>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</si>
  <si>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</si>
  <si>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</si>
  <si>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</si>
  <si>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</si>
  <si>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</si>
  <si>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</si>
  <si>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</si>
  <si>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</si>
  <si>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</si>
  <si>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</si>
  <si>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</si>
  <si>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</si>
  <si>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</si>
  <si>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</si>
  <si>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</si>
  <si>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</si>
  <si>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</si>
  <si>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</si>
  <si>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</si>
  <si>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</si>
  <si>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</si>
  <si>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</si>
  <si>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</si>
  <si>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</si>
  <si>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</si>
  <si>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</si>
  <si>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</si>
  <si>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</si>
  <si>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</si>
  <si>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</si>
  <si>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</si>
  <si>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</si>
  <si>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</si>
  <si>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</si>
  <si>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</si>
  <si>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</si>
  <si>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</si>
  <si>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</si>
  <si>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</si>
  <si>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</si>
  <si>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</si>
  <si>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</si>
  <si>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</si>
  <si>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</si>
  <si>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</si>
  <si>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</si>
  <si>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</si>
  <si>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</si>
  <si>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</si>
  <si>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</si>
  <si>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</si>
  <si>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</si>
  <si>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</si>
  <si>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</si>
  <si>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</si>
  <si>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</si>
  <si>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</si>
  <si>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</si>
  <si>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</si>
  <si>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</si>
  <si>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</si>
  <si>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</si>
  <si>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</si>
  <si>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</si>
  <si>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</si>
  <si>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</si>
  <si>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</si>
  <si>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</si>
  <si>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</si>
  <si>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</si>
  <si>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</si>
  <si>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</si>
  <si>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</si>
  <si>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</si>
  <si>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</si>
  <si>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</si>
  <si>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</si>
  <si>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</si>
  <si>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</si>
  <si>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</si>
  <si>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</si>
  <si>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</si>
  <si>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</si>
  <si>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</si>
  <si>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</si>
  <si>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</si>
  <si>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</si>
  <si>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</si>
  <si>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</si>
  <si>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</si>
  <si>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</si>
  <si>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</si>
  <si>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</si>
  <si>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</si>
  <si>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</si>
  <si>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</si>
  <si>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</si>
  <si>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</si>
  <si>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</si>
  <si>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</si>
  <si>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</si>
  <si>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</si>
  <si>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</si>
  <si>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</si>
  <si>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</si>
  <si>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</si>
  <si>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</si>
  <si>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</si>
  <si>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</si>
  <si>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</si>
  <si>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</si>
  <si>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</si>
  <si>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</si>
  <si>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</si>
  <si>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</si>
  <si>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</si>
  <si>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</si>
  <si>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</si>
  <si>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</si>
  <si>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</si>
  <si>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</si>
  <si>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</si>
  <si>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</si>
  <si>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</si>
  <si>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</si>
  <si>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</si>
  <si>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</si>
  <si>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</si>
  <si>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</si>
  <si>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</si>
  <si>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</si>
  <si>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</si>
  <si>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</si>
  <si>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</si>
  <si>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</si>
  <si>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</si>
  <si>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</si>
  <si>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</si>
  <si>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</si>
  <si>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</si>
  <si>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</si>
  <si>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</si>
  <si>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</si>
  <si>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</si>
  <si>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</si>
  <si>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</si>
  <si>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</si>
  <si>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</si>
  <si>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</si>
  <si>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</si>
  <si>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</si>
  <si>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</si>
  <si>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</si>
  <si>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</si>
  <si>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</si>
  <si>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</si>
  <si>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</si>
  <si>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</si>
  <si>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</si>
  <si>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</si>
  <si>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</si>
  <si>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</si>
  <si>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</si>
  <si>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</si>
  <si>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</si>
  <si>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</si>
  <si>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</si>
  <si>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</si>
  <si>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</si>
  <si>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</si>
  <si>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</si>
  <si>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</si>
  <si>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</si>
  <si>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</si>
  <si>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</si>
  <si>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</si>
  <si>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</si>
  <si>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</si>
  <si>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</si>
  <si>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</si>
  <si>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</si>
  <si>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</si>
  <si>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</si>
  <si>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</si>
  <si>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</si>
  <si>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</si>
  <si>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</si>
  <si>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</si>
  <si>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</si>
  <si>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</si>
  <si>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</si>
  <si>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</si>
  <si>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</si>
  <si>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</si>
  <si>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</si>
  <si>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</si>
  <si>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</si>
  <si>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</si>
  <si>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</si>
  <si>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</si>
  <si>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</si>
  <si>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</si>
  <si>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</si>
  <si>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</si>
  <si>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</si>
  <si>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</si>
  <si>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</si>
  <si>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</si>
  <si>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</si>
  <si>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</si>
  <si>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</si>
  <si>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</si>
  <si>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</si>
  <si>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</si>
  <si>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</si>
  <si>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</si>
  <si>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</si>
  <si>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</si>
  <si>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</si>
  <si>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</si>
  <si>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</si>
  <si>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</si>
  <si>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</si>
  <si>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</si>
  <si>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</si>
  <si>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</si>
  <si>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</si>
  <si>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</si>
  <si>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</si>
  <si>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</si>
  <si>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</si>
  <si>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</si>
  <si>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</si>
  <si>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</si>
  <si>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</si>
  <si>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</si>
  <si>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</si>
  <si>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</si>
  <si>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</si>
  <si>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</si>
  <si>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</si>
  <si>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</si>
  <si>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</si>
  <si>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</si>
  <si>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</si>
  <si>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</si>
  <si>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</si>
  <si>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</si>
  <si>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</si>
  <si>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</si>
  <si>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</si>
  <si>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</si>
  <si>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</si>
  <si>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</si>
  <si>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</si>
  <si>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</si>
  <si>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</si>
  <si>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</si>
  <si>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</si>
  <si>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</si>
  <si>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</si>
  <si>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</si>
  <si>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</si>
  <si>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</si>
  <si>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</si>
  <si>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</si>
  <si>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</si>
  <si>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</si>
  <si>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</si>
  <si>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</si>
  <si>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</si>
  <si>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</si>
  <si>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</si>
  <si>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</si>
  <si>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</si>
  <si>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</si>
  <si>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</si>
  <si>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</si>
  <si>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</si>
  <si>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</si>
  <si>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</si>
  <si>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</si>
  <si>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</si>
  <si>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</si>
  <si>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</si>
  <si>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</si>
  <si>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</si>
  <si>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</si>
  <si>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</si>
  <si>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</si>
  <si>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</si>
  <si>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</si>
  <si>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</si>
  <si>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</si>
  <si>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</si>
  <si>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</si>
  <si>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</si>
  <si>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</si>
  <si>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</si>
  <si>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</si>
  <si>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</si>
  <si>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</si>
  <si>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</si>
  <si>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</si>
  <si>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</si>
  <si>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</si>
  <si>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</si>
  <si>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</si>
  <si>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</si>
  <si>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</si>
  <si>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</si>
  <si>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</si>
  <si>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</si>
  <si>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</si>
  <si>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</si>
  <si>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</si>
  <si>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</si>
  <si>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</si>
  <si>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</si>
  <si>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</si>
  <si>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</si>
  <si>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</si>
  <si>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</si>
  <si>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</si>
  <si>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</si>
  <si>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</si>
  <si>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</si>
  <si>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</si>
  <si>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</si>
  <si>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</si>
  <si>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</si>
  <si>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</si>
  <si>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</si>
  <si>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</si>
  <si>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</si>
  <si>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</si>
  <si>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</si>
  <si>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</si>
  <si>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</si>
  <si>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</si>
  <si>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</si>
  <si>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</si>
  <si>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</si>
  <si>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</si>
  <si>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</si>
  <si>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</si>
  <si>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</si>
  <si>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</si>
  <si>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</si>
  <si>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</si>
  <si>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</si>
  <si>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</si>
  <si>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</si>
  <si>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</si>
  <si>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</si>
  <si>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</si>
  <si>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</si>
  <si>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</si>
  <si>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</si>
  <si>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</si>
  <si>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</si>
  <si>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</si>
  <si>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</si>
  <si>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</si>
  <si>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</si>
  <si>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</si>
  <si>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</si>
  <si>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</si>
  <si>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</si>
  <si>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</si>
  <si>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</si>
  <si>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</si>
  <si>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</si>
  <si>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</si>
  <si>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</si>
  <si>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</si>
  <si>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</si>
  <si>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</si>
  <si>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</si>
  <si>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</si>
  <si>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</si>
  <si>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</si>
  <si>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</si>
  <si>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</si>
  <si>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</si>
  <si>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</si>
  <si>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</si>
  <si>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</si>
  <si>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</si>
  <si>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</si>
  <si>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</si>
  <si>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</si>
  <si>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</si>
  <si>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</si>
  <si>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</si>
  <si>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</si>
  <si>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</si>
  <si>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</si>
  <si>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</si>
  <si>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</si>
  <si>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</si>
  <si>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</si>
  <si>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</si>
  <si>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</si>
  <si>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</si>
  <si>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</si>
  <si>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</si>
  <si>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</si>
  <si>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</si>
  <si>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</si>
  <si>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</si>
  <si>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</si>
  <si>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</si>
  <si>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</si>
  <si>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</si>
  <si>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</si>
  <si>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</si>
  <si>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</si>
  <si>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</si>
  <si>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</si>
  <si>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</si>
  <si>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</si>
  <si>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</si>
  <si>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</si>
  <si>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</si>
  <si>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</si>
  <si>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</si>
  <si>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</si>
  <si>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</si>
  <si>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</si>
  <si>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</si>
  <si>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</si>
  <si>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</si>
  <si>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</si>
  <si>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</si>
  <si>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</si>
  <si>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</si>
  <si>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</si>
  <si>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</si>
  <si>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</si>
  <si>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</si>
  <si>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</si>
  <si>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</si>
  <si>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</si>
  <si>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</si>
  <si>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</si>
  <si>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</si>
  <si>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</si>
  <si>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</si>
  <si>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</si>
  <si>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</si>
  <si>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</si>
  <si>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</si>
  <si>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</si>
  <si>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</si>
  <si>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</si>
  <si>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</si>
  <si>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</si>
  <si>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</si>
  <si>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</si>
  <si>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</si>
  <si>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</si>
  <si>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</si>
  <si>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</si>
  <si>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</si>
  <si>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</si>
  <si>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</si>
  <si>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</si>
  <si>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</si>
  <si>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</si>
  <si>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</si>
  <si>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</si>
  <si>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</si>
  <si>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</si>
  <si>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</si>
  <si>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</si>
  <si>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</si>
  <si>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</si>
  <si>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</si>
  <si>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</si>
  <si>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</si>
  <si>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</si>
  <si>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</si>
  <si>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</si>
  <si>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</si>
  <si>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</si>
  <si>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</si>
  <si>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</si>
  <si>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</si>
  <si>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</si>
  <si>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</si>
  <si>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</si>
  <si>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</si>
  <si>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</si>
  <si>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</si>
  <si>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</si>
  <si>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</si>
  <si>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</si>
  <si>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</si>
  <si>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</si>
  <si>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</si>
  <si>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</si>
  <si>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</si>
  <si>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</si>
  <si>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</si>
  <si>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</si>
  <si>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</si>
  <si>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</si>
  <si>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</si>
  <si>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</si>
  <si>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</si>
  <si>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</si>
  <si>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</si>
  <si>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</si>
  <si>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</si>
  <si>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</si>
  <si>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</si>
  <si>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</si>
  <si>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</si>
  <si>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</si>
  <si>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</si>
  <si>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</si>
  <si>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</si>
  <si>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</si>
  <si>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</si>
  <si>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</si>
  <si>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</si>
  <si>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</si>
  <si>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</si>
  <si>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</si>
  <si>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</si>
  <si>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</si>
  <si>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</si>
  <si>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</si>
  <si>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</si>
  <si>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</si>
  <si>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</si>
  <si>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</si>
  <si>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</si>
  <si>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</si>
  <si>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</si>
  <si>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</si>
  <si>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</si>
  <si>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</si>
  <si>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</si>
  <si>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</si>
  <si>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</si>
  <si>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</si>
  <si>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</si>
  <si>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</si>
  <si>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</si>
  <si>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</si>
  <si>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</si>
  <si>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</si>
  <si>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</si>
  <si>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</si>
  <si>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</si>
  <si>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</si>
  <si>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</si>
  <si>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</si>
  <si>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</si>
  <si>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</si>
  <si>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</si>
  <si>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</si>
  <si>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</si>
  <si>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</si>
  <si>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</si>
  <si>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</si>
  <si>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</si>
  <si>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</si>
  <si>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</si>
  <si>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</si>
  <si>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</si>
  <si>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</si>
  <si>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</si>
  <si>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</si>
  <si>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</si>
  <si>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</si>
  <si>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</si>
  <si>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</si>
  <si>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</si>
  <si>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</si>
  <si>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</si>
  <si>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</si>
  <si>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</si>
  <si>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</si>
  <si>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</si>
  <si>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</si>
  <si>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</si>
  <si>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</si>
  <si>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</si>
  <si>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</si>
  <si>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</si>
  <si>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</si>
  <si>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</si>
  <si>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</si>
  <si>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</si>
  <si>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</si>
  <si>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</si>
  <si>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</si>
  <si>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</si>
  <si>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</si>
  <si>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</si>
  <si>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</si>
  <si>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</si>
  <si>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</si>
  <si>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</si>
  <si>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</si>
  <si>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</si>
  <si>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</si>
  <si>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</si>
  <si>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</si>
  <si>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</si>
  <si>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</si>
  <si>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</si>
  <si>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</si>
  <si>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</si>
  <si>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</si>
  <si>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</si>
  <si>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</si>
  <si>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</si>
  <si>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</si>
  <si>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</si>
  <si>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</si>
  <si>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</si>
  <si>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</si>
  <si>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</si>
  <si>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</si>
  <si>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</si>
  <si>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</si>
  <si>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</si>
  <si>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</si>
  <si>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</si>
  <si>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</si>
  <si>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</si>
  <si>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</si>
  <si>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</si>
  <si>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</si>
  <si>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</si>
  <si>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</si>
  <si>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</si>
  <si>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</si>
  <si>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</si>
  <si>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</si>
  <si>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</si>
  <si>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</si>
  <si>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</si>
  <si>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</si>
  <si>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</si>
  <si>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</si>
  <si>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</si>
  <si>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</si>
  <si>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</si>
  <si>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</si>
  <si>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</si>
  <si>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</si>
  <si>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</si>
  <si>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</si>
  <si>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</si>
  <si>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</si>
  <si>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</si>
  <si>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</si>
  <si>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</si>
  <si>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</si>
  <si>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</si>
  <si>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</si>
  <si>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</si>
  <si>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</si>
  <si>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</si>
  <si>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</si>
  <si>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</si>
  <si>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</si>
  <si>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</si>
  <si>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</si>
  <si>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</si>
  <si>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</si>
  <si>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</si>
  <si>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</si>
  <si>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</si>
  <si>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</si>
  <si>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</si>
  <si>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</si>
  <si>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</si>
  <si>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</si>
  <si>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</si>
  <si>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</si>
  <si>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</si>
  <si>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</si>
  <si>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</si>
  <si>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</si>
  <si>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</si>
  <si>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</si>
  <si>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</si>
  <si>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</si>
  <si>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</si>
  <si>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</si>
  <si>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</si>
  <si>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</si>
  <si>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</si>
  <si>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</si>
  <si>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</si>
  <si>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</si>
  <si>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</si>
  <si>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</si>
  <si>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</si>
  <si>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</si>
  <si>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</si>
  <si>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</si>
  <si>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</si>
  <si>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</si>
  <si>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</si>
  <si>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</si>
  <si>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</si>
  <si>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</si>
  <si>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</si>
  <si>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</si>
  <si>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</si>
  <si>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</si>
  <si>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</si>
  <si>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</si>
  <si>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</si>
  <si>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</si>
  <si>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</si>
  <si>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</si>
  <si>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</si>
  <si>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</si>
  <si>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</si>
  <si>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</si>
  <si>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</si>
  <si>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</si>
  <si>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</si>
  <si>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</si>
  <si>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</si>
  <si>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</si>
  <si>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</si>
  <si>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</si>
  <si>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</si>
  <si>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</si>
  <si>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</si>
  <si>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</si>
  <si>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</si>
  <si>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</si>
  <si>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</si>
  <si>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</si>
  <si>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</si>
  <si>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</si>
  <si>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</si>
  <si>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</si>
  <si>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</si>
  <si>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</si>
  <si>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</si>
  <si>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</si>
  <si>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</si>
  <si>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</si>
  <si>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</si>
  <si>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</si>
  <si>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</si>
  <si>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</si>
  <si>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</si>
  <si>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</si>
  <si>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</si>
  <si>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</si>
  <si>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</si>
  <si>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</si>
  <si>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</si>
  <si>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</si>
  <si>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</si>
  <si>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</si>
  <si>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</si>
  <si>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</si>
  <si>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</si>
  <si>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</si>
  <si>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</si>
  <si>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</si>
  <si>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</si>
  <si>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</si>
  <si>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</si>
  <si>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</si>
  <si>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</si>
  <si>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</si>
  <si>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</si>
  <si>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</si>
  <si>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</si>
  <si>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</si>
  <si>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</si>
  <si>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</si>
  <si>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</si>
  <si>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</si>
  <si>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</si>
  <si>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</si>
  <si>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</si>
  <si>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</si>
  <si>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</si>
  <si>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</si>
  <si>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</si>
  <si>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</si>
  <si>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</si>
  <si>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</si>
  <si>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</si>
  <si>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</si>
  <si>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</si>
  <si>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</si>
  <si>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</si>
  <si>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</si>
  <si>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</si>
  <si>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</si>
  <si>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</si>
  <si>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</si>
  <si>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</si>
  <si>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</si>
  <si>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</si>
  <si>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</si>
  <si>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</si>
  <si>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</si>
  <si>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</si>
  <si>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</si>
  <si>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</si>
  <si>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</si>
  <si>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</si>
  <si>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</si>
  <si>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</si>
  <si>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</si>
  <si>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</si>
  <si>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</si>
  <si>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</si>
  <si>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</si>
  <si>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</si>
  <si>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</si>
  <si>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</si>
  <si>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</si>
  <si>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</si>
  <si>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</si>
  <si>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</si>
  <si>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</si>
  <si>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</si>
  <si>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</si>
  <si>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</si>
  <si>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</si>
  <si>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</si>
  <si>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</si>
  <si>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</si>
  <si>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</si>
  <si>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</si>
  <si>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</si>
  <si>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</si>
  <si>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</si>
  <si>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</si>
  <si>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</si>
  <si>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</si>
  <si>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</si>
  <si>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</si>
  <si>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</si>
  <si>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</si>
  <si>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</si>
  <si>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</si>
  <si>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</si>
  <si>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</si>
  <si>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</si>
  <si>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</si>
  <si>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</si>
  <si>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</si>
  <si>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</si>
  <si>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</si>
  <si>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</si>
  <si>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</si>
  <si>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</si>
  <si>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</si>
  <si>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</si>
  <si>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</si>
  <si>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</si>
  <si>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</si>
  <si>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</si>
  <si>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</si>
  <si>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</si>
  <si>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</si>
  <si>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</si>
  <si>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</si>
  <si>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</si>
  <si>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</si>
  <si>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</si>
  <si>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</si>
  <si>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</si>
  <si>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</si>
  <si>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</si>
  <si>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</si>
  <si>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</si>
  <si>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</si>
  <si>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</si>
  <si>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</si>
  <si>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</si>
  <si>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</si>
  <si>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</si>
  <si>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</si>
  <si>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</si>
  <si>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</si>
  <si>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</si>
  <si>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</si>
  <si>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</si>
  <si>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</si>
  <si>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</si>
  <si>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</si>
  <si>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</si>
  <si>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</si>
  <si>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</si>
  <si>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</si>
  <si>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</si>
  <si>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</si>
  <si>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</si>
  <si>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</si>
  <si>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</si>
  <si>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</si>
  <si>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</si>
  <si>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</si>
  <si>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</si>
  <si>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</si>
  <si>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</si>
  <si>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</si>
  <si>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</si>
  <si>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</si>
  <si>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</si>
  <si>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</si>
  <si>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</si>
  <si>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</si>
  <si>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</si>
  <si>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</si>
  <si>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</si>
  <si>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</si>
  <si>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</si>
  <si>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</si>
  <si>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</si>
  <si>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</si>
  <si>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</si>
  <si>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</si>
  <si>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</si>
  <si>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</si>
  <si>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</si>
  <si>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</si>
  <si>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</si>
  <si>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</si>
  <si>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</si>
  <si>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</si>
  <si>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</si>
  <si>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</si>
  <si>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</si>
  <si>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</si>
  <si>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</si>
  <si>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</si>
  <si>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</si>
  <si>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</si>
  <si>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</si>
  <si>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</si>
  <si>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</si>
  <si>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</si>
  <si>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</si>
  <si>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</si>
  <si>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</si>
  <si>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</si>
  <si>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</si>
  <si>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</si>
  <si>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</si>
  <si>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</si>
  <si>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</si>
  <si>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</si>
  <si>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</si>
  <si>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</si>
  <si>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</si>
  <si>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</si>
  <si>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</si>
  <si>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</si>
  <si>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</si>
  <si>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</si>
  <si>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</si>
  <si>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</si>
  <si>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</si>
  <si>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</si>
  <si>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</si>
  <si>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</si>
  <si>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</si>
  <si>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</si>
  <si>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</si>
  <si>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</si>
  <si>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</si>
  <si>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</si>
  <si>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</si>
  <si>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</si>
  <si>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</si>
  <si>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</si>
  <si>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</si>
  <si>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</si>
  <si>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</si>
  <si>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</si>
  <si>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</si>
  <si>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</si>
  <si>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</si>
  <si>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</si>
  <si>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</si>
  <si>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</si>
  <si>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</si>
  <si>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</si>
  <si>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</si>
  <si>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</si>
  <si>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</si>
  <si>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</si>
  <si>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</si>
  <si>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</si>
  <si>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</si>
  <si>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</si>
  <si>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</si>
  <si>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</si>
  <si>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</si>
  <si>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</si>
  <si>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</si>
  <si>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</si>
  <si>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</si>
  <si>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</si>
  <si>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</si>
  <si>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</si>
  <si>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</si>
  <si>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</si>
  <si>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</si>
  <si>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</si>
  <si>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</si>
  <si>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</si>
  <si>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</si>
  <si>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</si>
  <si>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</si>
  <si>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</si>
  <si>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</si>
  <si>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</si>
  <si>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</si>
  <si>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</si>
  <si>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</si>
  <si>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</si>
  <si>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</si>
  <si>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</si>
  <si>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</si>
  <si>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</si>
  <si>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</si>
  <si>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</si>
  <si>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</si>
  <si>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</si>
  <si>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</si>
  <si>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</si>
  <si>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</si>
  <si>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</si>
  <si>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</si>
  <si>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</si>
  <si>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</si>
  <si>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</si>
  <si>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</si>
  <si>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</si>
  <si>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</si>
  <si>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</si>
  <si>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</si>
  <si>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</si>
  <si>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</si>
  <si>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</si>
  <si>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</si>
  <si>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</si>
  <si>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</si>
  <si>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</si>
  <si>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</si>
  <si>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</si>
  <si>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</si>
  <si>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</si>
  <si>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</si>
  <si>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</si>
  <si>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</si>
  <si>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</si>
  <si>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</si>
  <si>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</si>
  <si>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</si>
  <si>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</si>
  <si>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</si>
  <si>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</si>
  <si>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</si>
  <si>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</si>
  <si>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</si>
  <si>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</si>
  <si>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</si>
  <si>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</si>
  <si>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</si>
  <si>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</si>
  <si>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</si>
  <si>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</si>
  <si>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</si>
  <si>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</si>
  <si>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</si>
  <si>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</si>
  <si>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</si>
  <si>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</si>
  <si>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</si>
  <si>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</si>
  <si>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</si>
  <si>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</si>
  <si>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</si>
  <si>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</si>
  <si>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</si>
  <si>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</si>
  <si>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</si>
  <si>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</si>
  <si>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</si>
  <si>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</si>
  <si>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</si>
  <si>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</si>
  <si>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</si>
  <si>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</si>
  <si>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</si>
  <si>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</si>
  <si>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</si>
  <si>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</si>
  <si>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</si>
  <si>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</si>
  <si>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</si>
  <si>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</si>
  <si>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</si>
  <si>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</si>
  <si>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</si>
  <si>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</si>
  <si>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</si>
  <si>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</si>
  <si>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</si>
  <si>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</si>
  <si>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</si>
  <si>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</si>
  <si>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</si>
  <si>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</si>
  <si>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</si>
  <si>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</si>
  <si>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</si>
  <si>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</si>
  <si>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</si>
  <si>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</si>
  <si>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</si>
  <si>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</si>
  <si>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</si>
  <si>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</si>
  <si>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</si>
  <si>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</si>
  <si>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</si>
  <si>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</si>
  <si>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</si>
  <si>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</si>
  <si>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</si>
  <si>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</si>
  <si>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</si>
  <si>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</si>
  <si>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</si>
  <si>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</si>
  <si>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</si>
  <si>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</si>
  <si>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</si>
  <si>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</si>
  <si>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</si>
  <si>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</si>
  <si>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</si>
  <si>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</si>
  <si>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</si>
  <si>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</si>
  <si>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</si>
  <si>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</si>
  <si>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</si>
  <si>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</si>
  <si>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</si>
  <si>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</si>
  <si>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</si>
  <si>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</si>
  <si>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</si>
  <si>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</si>
  <si>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</si>
  <si>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</si>
  <si>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</si>
  <si>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</si>
  <si>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</si>
  <si>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</si>
  <si>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</si>
  <si>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</si>
  <si>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</si>
  <si>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</si>
  <si>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</si>
  <si>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</si>
  <si>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</si>
  <si>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</si>
  <si>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</si>
  <si>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</si>
  <si>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</si>
  <si>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</si>
  <si>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</si>
  <si>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</si>
  <si>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</si>
  <si>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</si>
  <si>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</si>
  <si>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</si>
  <si>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</si>
  <si>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</si>
  <si>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</si>
  <si>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</si>
  <si>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</si>
  <si>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</si>
  <si>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</si>
  <si>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</si>
  <si>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</si>
  <si>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</si>
  <si>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</si>
  <si>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</si>
  <si>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</si>
  <si>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</si>
  <si>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</si>
  <si>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</si>
  <si>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</si>
  <si>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</si>
  <si>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</si>
  <si>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</si>
  <si>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</si>
  <si>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</si>
  <si>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</si>
  <si>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</si>
  <si>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</si>
  <si>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</si>
  <si>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</si>
  <si>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</si>
  <si>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</si>
  <si>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</si>
  <si>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</si>
  <si>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</si>
  <si>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</si>
  <si>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</si>
  <si>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</si>
  <si>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</si>
  <si>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</si>
  <si>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</si>
  <si>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</si>
  <si>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</si>
  <si>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</si>
  <si>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</si>
  <si>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</si>
  <si>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</si>
  <si>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</si>
  <si>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</si>
  <si>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</si>
  <si>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</si>
  <si>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</si>
  <si>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</si>
  <si>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</si>
  <si>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</si>
  <si>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</si>
  <si>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</si>
  <si>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</si>
  <si>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</si>
  <si>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</si>
  <si>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</si>
  <si>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</si>
  <si>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</si>
  <si>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</si>
  <si>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</si>
  <si>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</si>
  <si>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</si>
  <si>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</si>
  <si>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</si>
  <si>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</si>
  <si>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</si>
  <si>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</si>
  <si>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</si>
  <si>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</si>
  <si>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</si>
  <si>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</si>
  <si>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</si>
  <si>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</si>
  <si>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</si>
  <si>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</si>
  <si>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</si>
  <si>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</si>
  <si>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</si>
  <si>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</si>
  <si>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</si>
  <si>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</si>
  <si>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</si>
  <si>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</si>
  <si>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</si>
  <si>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</si>
  <si>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</si>
  <si>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</si>
  <si>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</si>
  <si>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</si>
  <si>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</si>
  <si>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</si>
  <si>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</si>
  <si>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</si>
  <si>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</si>
  <si>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</si>
  <si>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</si>
  <si>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</si>
  <si>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</si>
  <si>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</si>
  <si>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</si>
  <si>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</si>
  <si>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</si>
  <si>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</si>
  <si>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</si>
  <si>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</si>
  <si>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</si>
  <si>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</si>
  <si>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</si>
  <si>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</si>
  <si>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</si>
  <si>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</si>
  <si>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</si>
  <si>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</si>
  <si>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</si>
  <si>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</si>
  <si>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</si>
  <si>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</si>
  <si>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</si>
  <si>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</si>
  <si>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</si>
  <si>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</si>
  <si>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</si>
  <si>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</si>
  <si>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</si>
  <si>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</si>
  <si>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</si>
  <si>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</si>
  <si>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</si>
  <si>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</si>
  <si>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</si>
  <si>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</si>
  <si>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</si>
  <si>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</si>
  <si>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</si>
  <si>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</si>
  <si>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</si>
  <si>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</si>
  <si>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</si>
  <si>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</si>
  <si>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</si>
  <si>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</si>
  <si>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</si>
  <si>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</si>
  <si>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</si>
  <si>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</si>
  <si>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</si>
  <si>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</si>
  <si>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</si>
  <si>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</si>
  <si>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</si>
  <si>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</si>
  <si>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</si>
  <si>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</si>
  <si>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</si>
  <si>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</si>
  <si>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</si>
  <si>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</si>
  <si>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</si>
  <si>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</si>
  <si>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</si>
  <si>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</si>
  <si>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</si>
  <si>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</si>
  <si>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</si>
  <si>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</si>
  <si>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</si>
  <si>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</si>
  <si>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</si>
  <si>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</si>
  <si>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</si>
  <si>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</si>
  <si>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</si>
  <si>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</si>
  <si>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</si>
  <si>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</si>
  <si>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</si>
  <si>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</si>
  <si>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</si>
  <si>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</si>
  <si>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</si>
  <si>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</si>
  <si>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</si>
  <si>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</si>
  <si>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</si>
  <si>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</si>
  <si>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</si>
  <si>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</si>
  <si>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</si>
  <si>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</si>
  <si>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</si>
  <si>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</si>
  <si>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</si>
  <si>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</si>
  <si>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</si>
  <si>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</si>
  <si>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</si>
  <si>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</si>
  <si>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</si>
  <si>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</si>
  <si>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</si>
  <si>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</si>
  <si>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</si>
  <si>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</si>
  <si>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</si>
  <si>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</si>
  <si>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</si>
  <si>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</si>
  <si>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</si>
  <si>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</si>
  <si>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</si>
  <si>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</si>
  <si>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</si>
  <si>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</si>
  <si>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</si>
  <si>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</si>
  <si>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</si>
  <si>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</si>
  <si>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</si>
  <si>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</si>
  <si>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</si>
  <si>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</si>
  <si>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</si>
  <si>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</si>
  <si>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</si>
  <si>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</si>
  <si>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</si>
  <si>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</si>
  <si>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</si>
  <si>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</si>
  <si>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</si>
  <si>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</si>
  <si>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</si>
  <si>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</si>
  <si>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</si>
  <si>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</si>
  <si>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</si>
  <si>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</si>
  <si>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</si>
  <si>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</si>
  <si>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</si>
  <si>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</si>
  <si>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</si>
  <si>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</si>
  <si>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</si>
  <si>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</si>
  <si>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</si>
  <si>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</si>
  <si>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</si>
  <si>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</si>
  <si>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</si>
  <si>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</si>
  <si>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</si>
  <si>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</si>
  <si>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</si>
  <si>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</si>
  <si>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</si>
  <si>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</si>
  <si>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</si>
  <si>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</si>
  <si>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</si>
  <si>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</si>
  <si>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</si>
  <si>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</si>
  <si>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</si>
  <si>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</si>
  <si>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</si>
  <si>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</si>
  <si>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</si>
  <si>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</si>
  <si>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</si>
  <si>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</si>
  <si>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</si>
  <si>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</si>
  <si>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</si>
  <si>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</si>
  <si>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</si>
  <si>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</si>
  <si>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</si>
  <si>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</si>
  <si>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</si>
  <si>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</si>
  <si>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</si>
  <si>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</si>
  <si>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</si>
  <si>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</si>
  <si>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</si>
  <si>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</si>
  <si>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</si>
  <si>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</si>
  <si>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</si>
  <si>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</si>
  <si>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</si>
  <si>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</si>
  <si>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</si>
  <si>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</si>
  <si>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</si>
  <si>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</si>
  <si>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</si>
  <si>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</si>
  <si>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</si>
  <si>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</si>
  <si>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</si>
  <si>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</si>
  <si>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</si>
  <si>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</si>
  <si>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</si>
  <si>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</si>
  <si>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</si>
  <si>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</si>
  <si>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</si>
  <si>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</si>
  <si>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</si>
  <si>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</si>
  <si>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</si>
  <si>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</si>
  <si>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</si>
  <si>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</si>
  <si>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</si>
  <si>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</si>
  <si>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</si>
  <si>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</si>
  <si>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</si>
  <si>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</si>
  <si>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</si>
  <si>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</si>
  <si>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</si>
  <si>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</si>
  <si>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</si>
  <si>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</si>
  <si>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</si>
  <si>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</si>
  <si>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</si>
  <si>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</si>
  <si>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</si>
  <si>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</si>
  <si>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</si>
  <si>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</si>
  <si>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</si>
  <si>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</si>
  <si>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</si>
  <si>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</si>
  <si>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</si>
  <si>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</si>
  <si>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</si>
  <si>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</si>
  <si>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</si>
  <si>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</si>
  <si>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</si>
  <si>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</si>
  <si>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</si>
  <si>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</si>
  <si>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</si>
  <si>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</si>
  <si>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</si>
  <si>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</si>
  <si>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</si>
  <si>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</si>
  <si>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</si>
  <si>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</si>
  <si>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</si>
  <si>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</si>
  <si>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</si>
  <si>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</si>
  <si>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</si>
  <si>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</si>
  <si>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</si>
  <si>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</si>
  <si>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</si>
  <si>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</si>
  <si>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</si>
  <si>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</si>
  <si>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</si>
  <si>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</si>
  <si>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</si>
  <si>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</si>
  <si>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</si>
  <si>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</si>
  <si>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</si>
  <si>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</si>
  <si>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</si>
  <si>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</si>
  <si>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</si>
  <si>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</si>
  <si>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</si>
  <si>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</si>
  <si>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</si>
  <si>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</si>
  <si>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</si>
  <si>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</si>
  <si>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</si>
  <si>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</si>
  <si>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</si>
  <si>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</si>
  <si>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</si>
  <si>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</si>
  <si>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</si>
  <si>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</si>
  <si>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</si>
  <si>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</si>
  <si>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</si>
  <si>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</si>
  <si>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</si>
  <si>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</si>
  <si>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</si>
  <si>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</si>
  <si>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</si>
  <si>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</si>
  <si>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</si>
  <si>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</si>
  <si>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</si>
  <si>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</si>
  <si>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</si>
  <si>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</si>
  <si>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</si>
  <si>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</si>
  <si>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</si>
  <si>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</si>
  <si>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</si>
  <si>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</si>
  <si>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</si>
  <si>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</si>
  <si>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</si>
  <si>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</si>
  <si>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</si>
  <si>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</si>
  <si>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</si>
  <si>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</si>
  <si>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</si>
  <si>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</si>
  <si>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</si>
  <si>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</si>
  <si>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</si>
  <si>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</si>
  <si>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</si>
  <si>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</si>
  <si>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</si>
  <si>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</si>
  <si>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</si>
  <si>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</si>
  <si>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</si>
  <si>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</si>
  <si>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</si>
  <si>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</si>
  <si>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</si>
  <si>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</si>
  <si>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</si>
  <si>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</si>
  <si>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</si>
  <si>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</si>
  <si>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</si>
  <si>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</si>
  <si>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</si>
  <si>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</si>
  <si>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</si>
  <si>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</si>
  <si>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</si>
  <si>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</si>
  <si>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</si>
  <si>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</si>
  <si>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</si>
  <si>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</si>
  <si>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</si>
  <si>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</si>
  <si>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</si>
  <si>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</si>
  <si>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</si>
  <si>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</si>
  <si>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</si>
  <si>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</si>
  <si>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</si>
  <si>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</si>
  <si>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</si>
  <si>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</si>
  <si>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</si>
  <si>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</si>
  <si>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</si>
  <si>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</si>
  <si>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</si>
  <si>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</si>
  <si>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</si>
  <si>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</si>
  <si>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</si>
  <si>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</si>
  <si>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</si>
  <si>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</si>
  <si>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</si>
  <si>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</si>
  <si>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</si>
  <si>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</si>
  <si>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</si>
  <si>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</si>
  <si>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</si>
  <si>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</si>
  <si>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</si>
  <si>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</si>
  <si>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</si>
  <si>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</si>
  <si>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</si>
  <si>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</si>
  <si>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</si>
  <si>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</si>
  <si>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</si>
  <si>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</si>
  <si>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</si>
  <si>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</si>
  <si>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</si>
  <si>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</si>
  <si>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</si>
  <si>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</si>
  <si>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</si>
  <si>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</si>
  <si>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</si>
  <si>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</si>
  <si>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</si>
  <si>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</si>
  <si>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</si>
  <si>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</si>
  <si>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</si>
  <si>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</si>
  <si>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</si>
  <si>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</si>
  <si>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</si>
  <si>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</si>
  <si>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</si>
  <si>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</si>
  <si>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</si>
  <si>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</si>
  <si>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</si>
  <si>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</si>
  <si>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</si>
  <si>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</si>
  <si>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</si>
  <si>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</si>
  <si>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</si>
  <si>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</si>
  <si>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</si>
  <si>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</si>
  <si>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</si>
  <si>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</si>
  <si>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</si>
  <si>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</si>
  <si>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</si>
  <si>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</si>
  <si>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</si>
  <si>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</si>
  <si>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</si>
  <si>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</si>
  <si>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</si>
  <si>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</si>
  <si>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</si>
  <si>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</si>
  <si>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</si>
  <si>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</si>
  <si>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</si>
  <si>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</si>
  <si>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</si>
  <si>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</si>
  <si>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</si>
  <si>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</si>
  <si>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</si>
  <si>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</si>
  <si>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</si>
  <si>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</si>
  <si>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</si>
  <si>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</si>
  <si>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</si>
  <si>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</si>
  <si>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</si>
  <si>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</si>
  <si>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</si>
  <si>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</si>
  <si>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</si>
  <si>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</si>
  <si>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</si>
  <si>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</si>
  <si>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</si>
  <si>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</si>
  <si>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</si>
  <si>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</si>
  <si>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</si>
  <si>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</si>
  <si>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</si>
  <si>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</si>
  <si>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</si>
  <si>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</si>
  <si>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</si>
  <si>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</si>
  <si>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</si>
  <si>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</si>
  <si>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</si>
  <si>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</si>
  <si>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</si>
  <si>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</si>
  <si>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</si>
  <si>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</si>
  <si>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</si>
  <si>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</si>
  <si>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</si>
  <si>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</si>
  <si>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</si>
  <si>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</si>
  <si>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</si>
  <si>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</si>
  <si>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</si>
  <si>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</si>
  <si>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</si>
  <si>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</si>
  <si>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</si>
  <si>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</si>
  <si>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</si>
  <si>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</si>
  <si>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</si>
  <si>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</si>
  <si>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</si>
  <si>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</si>
  <si>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</si>
  <si>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</si>
  <si>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</si>
  <si>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</si>
  <si>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</si>
  <si>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</si>
  <si>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</si>
  <si>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</si>
  <si>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</si>
  <si>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</si>
  <si>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</si>
  <si>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</si>
  <si>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</si>
  <si>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</si>
  <si>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</si>
  <si>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</si>
  <si>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</si>
  <si>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</si>
  <si>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</si>
  <si>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</si>
  <si>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</si>
  <si>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</si>
  <si>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</si>
  <si>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</si>
  <si>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</si>
  <si>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</si>
  <si>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</si>
  <si>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</si>
  <si>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</si>
  <si>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</si>
  <si>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</si>
  <si>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</si>
  <si>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</si>
  <si>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</si>
  <si>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</si>
  <si>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</si>
  <si>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</si>
  <si>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</si>
  <si>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</si>
  <si>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</si>
  <si>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</si>
  <si>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</si>
  <si>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</si>
  <si>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</si>
  <si>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</si>
  <si>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</si>
  <si>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</si>
  <si>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</si>
  <si>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</si>
  <si>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</si>
  <si>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</si>
  <si>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</si>
  <si>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</si>
  <si>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</si>
  <si>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</si>
  <si>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</si>
  <si>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</si>
  <si>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</si>
  <si>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</si>
  <si>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</si>
  <si>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</si>
  <si>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</si>
  <si>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</si>
  <si>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</si>
  <si>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</si>
  <si>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</si>
  <si>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</si>
  <si>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</si>
  <si>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</si>
  <si>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</si>
  <si>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</si>
  <si>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</si>
  <si>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</si>
  <si>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</si>
  <si>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</si>
  <si>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</si>
  <si>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</si>
  <si>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</si>
  <si>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</si>
  <si>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</si>
  <si>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</si>
  <si>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</si>
  <si>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</si>
  <si>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</si>
  <si>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</si>
  <si>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</si>
  <si>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</si>
  <si>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</si>
  <si>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</si>
  <si>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</si>
  <si>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</si>
  <si>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</si>
  <si>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</si>
  <si>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</si>
  <si>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</si>
  <si>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</si>
  <si>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</si>
  <si>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</si>
  <si>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</si>
  <si>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</si>
  <si>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</si>
  <si>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</si>
  <si>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</si>
  <si>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</si>
  <si>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</si>
  <si>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</si>
  <si>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</si>
  <si>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</si>
  <si>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</si>
  <si>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</si>
  <si>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</si>
  <si>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</si>
  <si>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</si>
  <si>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</si>
  <si>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</si>
  <si>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</si>
  <si>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</si>
  <si>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</si>
  <si>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</si>
  <si>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</si>
  <si>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</si>
  <si>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</si>
  <si>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</si>
  <si>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</si>
  <si>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</si>
  <si>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</si>
  <si>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</si>
  <si>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</si>
  <si>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</si>
  <si>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</si>
  <si>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</si>
  <si>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</si>
  <si>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</si>
  <si>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</si>
  <si>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</si>
  <si>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</si>
  <si>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</si>
  <si>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</si>
  <si>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</si>
  <si>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</si>
  <si>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</si>
  <si>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</si>
  <si>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</si>
  <si>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</si>
  <si>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</si>
  <si>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</si>
  <si>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</si>
  <si>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</si>
  <si>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</si>
  <si>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</si>
  <si>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</si>
  <si>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</si>
  <si>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</si>
  <si>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</si>
  <si>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</si>
  <si>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</si>
  <si>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</si>
  <si>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</si>
  <si>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</si>
  <si>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</si>
  <si>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</si>
  <si>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</si>
  <si>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</si>
  <si>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</si>
  <si>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</si>
  <si>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</si>
  <si>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</si>
  <si>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</si>
  <si>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</si>
  <si>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</si>
  <si>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</si>
  <si>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</si>
  <si>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</si>
  <si>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</si>
  <si>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</si>
  <si>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</si>
  <si>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</si>
  <si>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</si>
  <si>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</si>
  <si>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</si>
  <si>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</si>
  <si>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</si>
  <si>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</si>
  <si>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</si>
  <si>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</si>
  <si>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</si>
  <si>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</si>
  <si>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</si>
  <si>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</si>
  <si>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</si>
  <si>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</si>
  <si>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</si>
  <si>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</si>
  <si>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</si>
  <si>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</si>
  <si>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</si>
  <si>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</si>
  <si>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</si>
  <si>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</si>
  <si>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</si>
  <si>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</si>
  <si>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</si>
  <si>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</si>
  <si>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</si>
  <si>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</si>
  <si>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</si>
  <si>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</si>
  <si>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</si>
  <si>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</si>
  <si>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</si>
  <si>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</si>
  <si>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</si>
  <si>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</si>
  <si>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</si>
  <si>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</si>
  <si>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</si>
  <si>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</si>
  <si>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</si>
  <si>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</si>
  <si>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</si>
  <si>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</si>
  <si>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</si>
  <si>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</si>
  <si>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</si>
  <si>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</si>
  <si>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</si>
  <si>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</si>
  <si>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</si>
  <si>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</si>
  <si>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</si>
  <si>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</si>
  <si>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</si>
  <si>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</si>
  <si>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</si>
  <si>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</si>
  <si>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</si>
  <si>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</si>
  <si>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</si>
  <si>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</si>
  <si>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</si>
  <si>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</si>
  <si>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</si>
  <si>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</si>
  <si>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</si>
  <si>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</si>
  <si>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</si>
  <si>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</si>
  <si>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</si>
  <si>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</si>
  <si>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</si>
  <si>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</si>
  <si>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</si>
  <si>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</si>
  <si>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</si>
  <si>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</si>
  <si>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</si>
  <si>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</si>
  <si>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</si>
  <si>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</si>
  <si>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</si>
  <si>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</si>
  <si>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</si>
  <si>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</si>
  <si>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</si>
  <si>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</si>
  <si>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</si>
  <si>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</si>
  <si>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</si>
  <si>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</si>
  <si>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</si>
  <si>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</si>
  <si>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</si>
  <si>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</si>
  <si>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</si>
  <si>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</si>
  <si>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</si>
  <si>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</si>
  <si>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</si>
  <si>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</si>
  <si>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</si>
  <si>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</si>
  <si>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</si>
  <si>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</si>
  <si>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</si>
  <si>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</si>
  <si>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</si>
  <si>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</si>
  <si>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</si>
  <si>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</si>
  <si>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</si>
  <si>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</si>
  <si>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</si>
  <si>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</si>
  <si>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</si>
  <si>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</si>
  <si>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</si>
  <si>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</si>
  <si>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</si>
  <si>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</si>
  <si>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</si>
  <si>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</si>
  <si>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</si>
  <si>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</si>
  <si>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</si>
  <si>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</si>
  <si>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</si>
  <si>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</si>
  <si>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</si>
  <si>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</si>
  <si>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</si>
  <si>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</si>
  <si>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</si>
  <si>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</si>
  <si>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</si>
  <si>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</si>
  <si>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</si>
  <si>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</si>
  <si>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</si>
  <si>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</si>
  <si>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</si>
  <si>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</si>
  <si>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</si>
  <si>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</si>
  <si>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</si>
  <si>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</si>
  <si>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</si>
  <si>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</si>
  <si>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</si>
  <si>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</si>
  <si>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</si>
  <si>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</si>
  <si>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</si>
  <si>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</si>
  <si>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</si>
  <si>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</si>
  <si>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</si>
  <si>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</si>
  <si>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</si>
  <si>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</si>
  <si>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</si>
  <si>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</si>
  <si>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</si>
  <si>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</si>
  <si>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</si>
  <si>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</si>
  <si>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</si>
  <si>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</si>
  <si>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</si>
  <si>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</si>
  <si>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</si>
  <si>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</si>
  <si>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</si>
  <si>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</si>
  <si>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</si>
  <si>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</si>
  <si>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</si>
  <si>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</si>
  <si>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</si>
  <si>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</si>
  <si>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</si>
  <si>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</si>
  <si>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</si>
  <si>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</si>
  <si>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</si>
  <si>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</si>
  <si>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</si>
  <si>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</si>
  <si>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</si>
  <si>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</si>
  <si>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</si>
  <si>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</si>
  <si>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</si>
  <si>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</si>
  <si>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</si>
  <si>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</si>
  <si>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</si>
  <si>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</si>
  <si>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</si>
  <si>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</si>
  <si>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</si>
  <si>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</si>
  <si>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</si>
  <si>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</si>
  <si>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</si>
  <si>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</si>
  <si>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</si>
  <si>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</si>
  <si>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</si>
  <si>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</si>
  <si>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</si>
  <si>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</si>
  <si>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</si>
  <si>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</si>
  <si>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</si>
  <si>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</si>
  <si>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</si>
  <si>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</si>
  <si>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</si>
  <si>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</si>
  <si>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</si>
  <si>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</si>
  <si>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</si>
  <si>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</si>
  <si>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</si>
  <si>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</si>
  <si>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</si>
  <si>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</si>
  <si>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</si>
  <si>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</si>
  <si>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</si>
  <si>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</si>
  <si>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</si>
  <si>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</si>
  <si>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</si>
  <si>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</si>
  <si>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</si>
  <si>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</si>
  <si>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</si>
  <si>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</si>
  <si>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</si>
  <si>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</si>
  <si>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</si>
  <si>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</si>
  <si>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</si>
  <si>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</si>
  <si>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</si>
  <si>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</si>
  <si>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</si>
  <si>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</si>
  <si>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</si>
  <si>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</si>
  <si>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</si>
  <si>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</si>
  <si>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</si>
  <si>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</si>
  <si>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</si>
  <si>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</si>
  <si>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</si>
  <si>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</si>
  <si>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</si>
  <si>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</si>
  <si>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</si>
  <si>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</si>
  <si>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</si>
  <si>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</si>
  <si>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</si>
  <si>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</si>
  <si>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</si>
  <si>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</si>
  <si>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</si>
  <si>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</si>
  <si>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</si>
  <si>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</si>
  <si>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</si>
  <si>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</si>
  <si>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</si>
  <si>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</si>
  <si>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</si>
  <si>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</si>
  <si>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</si>
  <si>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</si>
  <si>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</si>
  <si>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</si>
  <si>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</si>
  <si>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</si>
  <si>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</si>
  <si>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</si>
  <si>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</si>
  <si>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</si>
  <si>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</si>
  <si>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</si>
  <si>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</si>
  <si>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</si>
  <si>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</si>
  <si>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</si>
  <si>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</si>
  <si>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</si>
  <si>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</si>
  <si>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</si>
  <si>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</si>
  <si>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</si>
  <si>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</si>
  <si>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</si>
  <si>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</si>
  <si>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</si>
  <si>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</si>
  <si>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</si>
  <si>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</si>
  <si>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</si>
  <si>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</si>
  <si>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</si>
  <si>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</si>
  <si>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</si>
  <si>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</si>
  <si>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</si>
  <si>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</si>
  <si>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</si>
  <si>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</si>
  <si>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</si>
  <si>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</si>
  <si>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</si>
  <si>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</si>
  <si>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</si>
  <si>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</si>
  <si>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</si>
  <si>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</si>
  <si>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</si>
  <si>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</si>
  <si>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</si>
  <si>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</si>
  <si>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</si>
  <si>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</si>
  <si>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</si>
  <si>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</si>
  <si>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</si>
  <si>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</si>
  <si>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</si>
  <si>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</si>
  <si>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</si>
  <si>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</si>
  <si>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</si>
  <si>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</si>
  <si>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</si>
  <si>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</si>
  <si>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</si>
  <si>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</si>
  <si>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</si>
  <si>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</si>
  <si>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</si>
  <si>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</si>
  <si>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</si>
  <si>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</si>
  <si>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</si>
  <si>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</si>
  <si>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</si>
  <si>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</si>
  <si>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</si>
  <si>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</si>
  <si>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</si>
  <si>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</si>
  <si>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</si>
  <si>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</si>
  <si>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</si>
  <si>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</si>
  <si>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</si>
  <si>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</si>
  <si>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</si>
  <si>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</si>
  <si>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</si>
  <si>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</si>
  <si>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</si>
  <si>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</si>
  <si>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</si>
  <si>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</si>
  <si>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</si>
  <si>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</si>
  <si>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</si>
  <si>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</si>
  <si>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</si>
  <si>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</si>
  <si>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</si>
  <si>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</si>
  <si>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</si>
  <si>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</si>
  <si>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</si>
  <si>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</si>
  <si>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</si>
  <si>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</si>
  <si>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</si>
  <si>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</si>
  <si>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</si>
  <si>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</si>
  <si>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</si>
  <si>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</si>
  <si>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</si>
  <si>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</si>
  <si>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</si>
  <si>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</si>
  <si>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</si>
  <si>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</si>
  <si>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</si>
  <si>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</si>
  <si>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</si>
  <si>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</si>
  <si>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</si>
  <si>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</si>
  <si>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</si>
  <si>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</si>
  <si>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</si>
  <si>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</si>
  <si>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</si>
  <si>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</si>
  <si>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</si>
  <si>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</si>
  <si>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</si>
  <si>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</si>
  <si>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</si>
  <si>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</si>
  <si>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</si>
  <si>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</si>
  <si>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</si>
  <si>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</si>
  <si>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</si>
  <si>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</si>
  <si>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</si>
  <si>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</si>
  <si>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</si>
  <si>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</si>
  <si>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</si>
  <si>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</si>
  <si>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</si>
  <si>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</si>
  <si>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</si>
  <si>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</si>
  <si>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</si>
  <si>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</si>
  <si>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</si>
  <si>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</si>
  <si>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</si>
  <si>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</si>
  <si>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</si>
  <si>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</si>
  <si>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</si>
  <si>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</si>
  <si>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</si>
  <si>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</si>
  <si>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</si>
  <si>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</si>
  <si>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</si>
  <si>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</si>
  <si>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</si>
  <si>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</si>
  <si>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</si>
  <si>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</si>
  <si>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</si>
  <si>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</si>
  <si>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</si>
  <si>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</si>
  <si>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</si>
  <si>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</si>
  <si>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</si>
  <si>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</si>
  <si>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</si>
  <si>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</si>
  <si>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</si>
  <si>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</si>
  <si>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</si>
  <si>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</si>
  <si>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</si>
  <si>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</si>
  <si>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</si>
  <si>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</si>
  <si>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</si>
  <si>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</si>
  <si>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</si>
  <si>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</si>
  <si>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</si>
  <si>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</si>
  <si>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</si>
  <si>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</si>
  <si>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</si>
  <si>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</si>
  <si>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</si>
  <si>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</si>
  <si>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</si>
  <si>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</si>
  <si>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</si>
  <si>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</si>
  <si>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</si>
  <si>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</si>
  <si>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</si>
  <si>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</si>
  <si>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</si>
  <si>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</si>
  <si>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</si>
  <si>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</si>
  <si>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</si>
  <si>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</si>
  <si>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</si>
  <si>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</si>
  <si>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</si>
  <si>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</si>
  <si>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</si>
  <si>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</si>
  <si>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</si>
  <si>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</si>
  <si>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</si>
  <si>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</si>
  <si>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</si>
  <si>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</si>
  <si>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</si>
  <si>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</si>
  <si>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</si>
  <si>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</si>
  <si>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</si>
  <si>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</si>
  <si>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</si>
  <si>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</si>
  <si>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</si>
  <si>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</si>
  <si>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</si>
  <si>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</si>
  <si>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</si>
  <si>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</si>
  <si>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</si>
  <si>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</si>
  <si>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</si>
  <si>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</si>
  <si>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</si>
  <si>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</si>
  <si>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</si>
  <si>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</si>
  <si>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</si>
  <si>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</si>
  <si>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</si>
  <si>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</si>
  <si>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</si>
  <si>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</si>
  <si>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</si>
  <si>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</si>
  <si>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</si>
  <si>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</si>
  <si>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</si>
  <si>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</si>
  <si>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</si>
  <si>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</si>
  <si>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</si>
  <si>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</si>
  <si>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</si>
  <si>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</si>
  <si>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</si>
  <si>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</si>
  <si>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</si>
  <si>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</si>
  <si>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</si>
  <si>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</si>
  <si>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</si>
  <si>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</si>
  <si>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</si>
  <si>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</si>
  <si>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</si>
  <si>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</si>
  <si>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</si>
  <si>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</si>
  <si>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</si>
  <si>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</si>
  <si>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</si>
  <si>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</si>
  <si>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</si>
  <si>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</si>
  <si>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</si>
  <si>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</si>
  <si>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</si>
  <si>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</si>
  <si>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</si>
  <si>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</si>
  <si>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</si>
  <si>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</si>
  <si>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</si>
  <si>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</si>
  <si>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</si>
  <si>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</si>
  <si>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</si>
  <si>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</si>
  <si>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</si>
  <si>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</si>
  <si>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</si>
  <si>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</si>
  <si>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</si>
  <si>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</si>
  <si>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</si>
  <si>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</si>
  <si>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</si>
  <si>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</si>
  <si>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</si>
  <si>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</si>
  <si>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</si>
  <si>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</si>
  <si>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</si>
  <si>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</si>
  <si>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</si>
  <si>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</si>
  <si>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</si>
  <si>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</si>
  <si>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</si>
  <si>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</si>
  <si>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</si>
  <si>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</si>
  <si>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</si>
  <si>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</si>
  <si>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</si>
  <si>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</si>
  <si>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</si>
  <si>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</si>
  <si>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</si>
  <si>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</si>
  <si>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</si>
  <si>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</si>
  <si>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</si>
  <si>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</si>
  <si>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</si>
  <si>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</si>
  <si>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</si>
  <si>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</si>
  <si>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</si>
  <si>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</si>
  <si>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</si>
  <si>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</si>
  <si>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</si>
  <si>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</si>
  <si>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</si>
  <si>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</si>
  <si>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</si>
  <si>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</si>
  <si>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</si>
  <si>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</si>
  <si>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</si>
  <si>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</si>
  <si>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</si>
  <si>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</si>
  <si>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</si>
  <si>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</si>
  <si>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</si>
  <si>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</si>
  <si>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</si>
  <si>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</si>
  <si>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</si>
  <si>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</si>
  <si>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</si>
  <si>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</si>
  <si>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</si>
  <si>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</si>
  <si>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</si>
  <si>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</si>
  <si>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</si>
  <si>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</si>
  <si>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</si>
  <si>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</si>
  <si>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</si>
  <si>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</si>
  <si>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</si>
  <si>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</si>
  <si>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</si>
  <si>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</si>
  <si>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</si>
  <si>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</si>
  <si>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</si>
  <si>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</si>
  <si>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</si>
  <si>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</si>
  <si>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</si>
  <si>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</si>
  <si>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</si>
  <si>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</si>
  <si>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</si>
  <si>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</si>
  <si>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</si>
  <si>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</si>
  <si>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</si>
  <si>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</si>
  <si>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</si>
  <si>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</si>
  <si>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</si>
  <si>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</si>
  <si>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</si>
  <si>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</si>
  <si>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</si>
  <si>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</si>
  <si>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</si>
  <si>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</si>
  <si>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</si>
  <si>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</si>
  <si>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</si>
  <si>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</si>
  <si>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</si>
  <si>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</si>
  <si>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</si>
  <si>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</si>
  <si>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</si>
  <si>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</si>
  <si>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</si>
  <si>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</si>
  <si>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</si>
  <si>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</si>
  <si>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</si>
  <si>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</si>
  <si>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</si>
  <si>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</si>
  <si>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</si>
  <si>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</si>
  <si>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</si>
  <si>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</si>
  <si>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</si>
  <si>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</si>
  <si>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</si>
  <si>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</si>
  <si>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</si>
  <si>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</si>
  <si>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</si>
  <si>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</si>
  <si>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</si>
  <si>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</si>
  <si>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</si>
  <si>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</si>
  <si>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</si>
  <si>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</si>
  <si>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</si>
  <si>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</si>
  <si>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</si>
  <si>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</si>
  <si>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</si>
  <si>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</si>
  <si>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</si>
  <si>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</si>
  <si>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</si>
  <si>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</si>
  <si>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</si>
  <si>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</si>
  <si>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</si>
  <si>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</si>
  <si>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</si>
  <si>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</si>
  <si>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</si>
  <si>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</si>
  <si>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</si>
  <si>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</si>
  <si>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</si>
  <si>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</si>
  <si>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</si>
  <si>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</si>
  <si>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</si>
  <si>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</si>
  <si>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</si>
  <si>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</si>
  <si>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</si>
  <si>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</si>
  <si>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</si>
  <si>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</si>
  <si>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</si>
  <si>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</si>
  <si>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</si>
  <si>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</si>
  <si>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</si>
  <si>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</si>
  <si>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</si>
  <si>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</si>
  <si>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</si>
  <si>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</si>
  <si>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</si>
  <si>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</si>
  <si>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</si>
  <si>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</si>
  <si>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</si>
  <si>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</si>
  <si>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</si>
  <si>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</si>
  <si>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</si>
  <si>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</si>
  <si>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</si>
  <si>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</si>
  <si>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</si>
  <si>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</si>
  <si>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</si>
  <si>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</si>
  <si>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</si>
  <si>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</si>
  <si>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</si>
  <si>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</si>
  <si>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</si>
  <si>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</si>
  <si>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</si>
  <si>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</si>
  <si>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</si>
  <si>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</si>
  <si>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</si>
  <si>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</si>
  <si>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</si>
  <si>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</si>
  <si>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</si>
  <si>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</si>
  <si>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</si>
  <si>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</si>
  <si>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</si>
  <si>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</si>
  <si>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</si>
  <si>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</si>
  <si>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</si>
  <si>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</si>
  <si>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</si>
  <si>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</si>
  <si>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</si>
  <si>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</si>
  <si>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</si>
  <si>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</si>
  <si>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</si>
  <si>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</si>
  <si>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</si>
  <si>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</si>
  <si>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</si>
  <si>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</si>
  <si>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</si>
  <si>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</si>
  <si>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</si>
  <si>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</si>
  <si>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</si>
  <si>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</si>
  <si>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</si>
  <si>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</si>
  <si>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</si>
  <si>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</si>
  <si>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</si>
  <si>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</si>
  <si>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</si>
  <si>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</si>
  <si>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</si>
  <si>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</si>
  <si>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</si>
  <si>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</si>
  <si>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</si>
  <si>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</si>
  <si>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</si>
  <si>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</si>
  <si>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</si>
  <si>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</si>
  <si>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</si>
  <si>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</si>
  <si>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</si>
  <si>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</si>
  <si>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</si>
  <si>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</si>
  <si>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</si>
  <si>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</si>
  <si>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</si>
  <si>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</si>
  <si>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</si>
  <si>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</si>
  <si>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</si>
  <si>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</si>
  <si>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</si>
  <si>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</si>
  <si>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</si>
  <si>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</si>
  <si>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</si>
  <si>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</si>
  <si>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</si>
  <si>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</si>
  <si>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</si>
  <si>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</si>
  <si>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</si>
  <si>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</si>
  <si>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</si>
  <si>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</si>
  <si>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</si>
  <si>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</si>
  <si>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</si>
  <si>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</si>
  <si>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</si>
  <si>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</si>
  <si>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</si>
  <si>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</si>
  <si>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</si>
  <si>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</si>
  <si>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</si>
  <si>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</si>
  <si>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</si>
  <si>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</si>
  <si>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</si>
  <si>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</si>
  <si>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</si>
  <si>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</si>
  <si>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</si>
  <si>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</si>
  <si>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</si>
  <si>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</si>
  <si>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</si>
  <si>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</si>
  <si>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</si>
  <si>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</si>
  <si>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</si>
  <si>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</si>
  <si>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</si>
  <si>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</si>
  <si>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</si>
  <si>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</si>
  <si>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</si>
  <si>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</si>
  <si>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</si>
  <si>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</si>
  <si>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</si>
  <si>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</si>
  <si>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</si>
  <si>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</si>
  <si>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</si>
  <si>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</si>
  <si>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</si>
  <si>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</si>
  <si>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</si>
  <si>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</si>
  <si>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</si>
  <si>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</si>
  <si>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</si>
  <si>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</si>
  <si>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</si>
  <si>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</si>
  <si>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</si>
  <si>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</si>
  <si>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</si>
  <si>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</si>
  <si>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</si>
  <si>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</si>
  <si>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</si>
  <si>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</si>
  <si>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</si>
  <si>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</si>
  <si>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</si>
  <si>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</si>
  <si>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</si>
  <si>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</si>
  <si>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</si>
  <si>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</si>
  <si>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</si>
  <si>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</si>
  <si>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</si>
  <si>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</si>
  <si>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</si>
  <si>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</si>
  <si>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</si>
  <si>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</si>
  <si>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</si>
  <si>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</si>
  <si>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</si>
  <si>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</si>
  <si>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</si>
  <si>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</si>
  <si>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</si>
  <si>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</si>
  <si>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</si>
  <si>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</si>
  <si>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</si>
  <si>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</si>
  <si>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</si>
  <si>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</si>
  <si>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</si>
  <si>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</si>
  <si>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</si>
  <si>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</si>
  <si>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</si>
  <si>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</si>
  <si>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</si>
  <si>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</si>
  <si>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</si>
  <si>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</si>
  <si>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</si>
  <si>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</si>
  <si>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</si>
  <si>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</si>
  <si>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</si>
  <si>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</si>
  <si>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</si>
  <si>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</si>
  <si>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</si>
  <si>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</si>
  <si>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</si>
  <si>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</si>
  <si>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</si>
  <si>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</si>
  <si>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</si>
  <si>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</si>
  <si>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</si>
  <si>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</si>
  <si>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</si>
  <si>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</si>
  <si>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</si>
  <si>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</si>
  <si>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</si>
  <si>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</si>
  <si>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</si>
  <si>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</si>
  <si>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</si>
  <si>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</si>
  <si>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</si>
  <si>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</si>
  <si>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</si>
  <si>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</si>
  <si>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</si>
  <si>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</si>
  <si>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</si>
  <si>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</si>
  <si>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</si>
  <si>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</si>
  <si>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</si>
  <si>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</si>
  <si>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</si>
  <si>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</si>
  <si>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</si>
  <si>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</si>
  <si>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</si>
  <si>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</si>
  <si>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</si>
  <si>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</si>
  <si>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</si>
  <si>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</si>
  <si>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</si>
  <si>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</si>
  <si>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</si>
  <si>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</si>
  <si>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</si>
  <si>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</si>
  <si>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</si>
  <si>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</si>
  <si>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</si>
  <si>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</si>
  <si>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</si>
  <si>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</si>
  <si>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</si>
  <si>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</si>
  <si>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</si>
  <si>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</si>
  <si>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</si>
  <si>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</si>
  <si>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</si>
  <si>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</si>
  <si>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</si>
  <si>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</si>
  <si>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</si>
  <si>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</si>
  <si>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</si>
  <si>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</si>
  <si>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</si>
  <si>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</si>
  <si>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</si>
  <si>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</si>
  <si>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</si>
  <si>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</si>
  <si>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</si>
  <si>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</si>
  <si>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</si>
  <si>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</si>
  <si>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</si>
  <si>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</si>
  <si>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</si>
  <si>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</si>
  <si>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</si>
  <si>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</si>
  <si>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</si>
  <si>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</si>
  <si>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</si>
  <si>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</si>
  <si>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</si>
  <si>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</si>
  <si>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</si>
  <si>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</si>
  <si>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</si>
  <si>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</si>
  <si>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</si>
  <si>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</si>
  <si>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</si>
  <si>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</si>
  <si>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</si>
  <si>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</si>
  <si>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</si>
  <si>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</si>
  <si>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</si>
  <si>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</si>
  <si>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</si>
  <si>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</si>
  <si>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</si>
  <si>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</si>
  <si>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</si>
  <si>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</si>
  <si>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</si>
  <si>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</si>
  <si>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</si>
  <si>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</si>
  <si>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</si>
  <si>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</si>
  <si>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</si>
  <si>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</si>
  <si>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</si>
  <si>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</si>
  <si>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</si>
  <si>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</si>
  <si>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</si>
  <si>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</si>
  <si>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</si>
  <si>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</si>
  <si>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</si>
  <si>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</si>
  <si>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</si>
  <si>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</si>
  <si>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</si>
  <si>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</si>
  <si>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</si>
  <si>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</si>
  <si>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</si>
  <si>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</si>
  <si>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</si>
  <si>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</si>
  <si>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</si>
  <si>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</si>
  <si>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</si>
  <si>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</si>
  <si>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</si>
  <si>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</si>
  <si>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</si>
  <si>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</si>
  <si>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</si>
  <si>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</si>
  <si>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</si>
  <si>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</si>
  <si>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</si>
  <si>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</si>
  <si>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</si>
  <si>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</si>
  <si>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</si>
  <si>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</si>
  <si>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</si>
  <si>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</si>
  <si>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</si>
  <si>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</si>
  <si>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</si>
  <si>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</si>
  <si>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</si>
  <si>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</si>
  <si>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</si>
  <si>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</si>
  <si>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</si>
  <si>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</si>
  <si>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</si>
  <si>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</si>
  <si>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</si>
  <si>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</si>
  <si>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</si>
  <si>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</si>
  <si>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</si>
  <si>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</si>
  <si>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</si>
  <si>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</si>
  <si>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</si>
  <si>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</si>
  <si>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</si>
  <si>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</si>
  <si>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</si>
  <si>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</si>
  <si>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</si>
  <si>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</si>
  <si>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</si>
  <si>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</si>
  <si>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</si>
  <si>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</si>
  <si>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</si>
  <si>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</si>
  <si>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</si>
  <si>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</si>
  <si>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</si>
  <si>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</si>
  <si>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</si>
  <si>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</si>
  <si>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</si>
  <si>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</si>
  <si>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</si>
  <si>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</si>
  <si>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</si>
  <si>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</si>
  <si>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</si>
  <si>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</si>
  <si>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</si>
  <si>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</si>
  <si>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</si>
  <si>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</si>
  <si>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</si>
  <si>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</si>
  <si>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</si>
  <si>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</si>
  <si>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</si>
  <si>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</si>
  <si>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</si>
  <si>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</si>
  <si>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</si>
  <si>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</si>
  <si>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</si>
  <si>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</si>
  <si>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</si>
  <si>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</si>
  <si>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</si>
  <si>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</si>
  <si>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</si>
  <si>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</si>
  <si>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</si>
  <si>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</si>
  <si>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</si>
  <si>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</si>
  <si>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</si>
  <si>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</si>
  <si>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</si>
  <si>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</si>
  <si>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</si>
  <si>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</si>
  <si>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</si>
  <si>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</si>
  <si>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</si>
  <si>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</si>
  <si>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</si>
  <si>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</si>
  <si>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</si>
  <si>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</si>
  <si>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</si>
  <si>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</si>
  <si>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</si>
  <si>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</si>
  <si>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</si>
  <si>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</si>
  <si>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</si>
  <si>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</si>
  <si>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</si>
  <si>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</si>
  <si>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</si>
  <si>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</si>
  <si>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</si>
  <si>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</si>
  <si>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</si>
  <si>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</si>
  <si>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</si>
  <si>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</si>
  <si>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</si>
  <si>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</si>
  <si>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</si>
  <si>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</si>
  <si>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</si>
  <si>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</si>
  <si>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</si>
  <si>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</si>
  <si>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</si>
  <si>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</si>
  <si>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</si>
  <si>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</si>
  <si>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</si>
  <si>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</si>
  <si>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</si>
  <si>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</si>
  <si>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</si>
  <si>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</si>
  <si>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</si>
  <si>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</si>
  <si>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</si>
  <si>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</si>
  <si>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</si>
  <si>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</si>
  <si>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</si>
  <si>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</si>
  <si>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</si>
  <si>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</si>
  <si>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</si>
  <si>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</si>
  <si>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</si>
  <si>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</si>
  <si>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</si>
  <si>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</si>
  <si>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</si>
  <si>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</si>
  <si>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</si>
  <si>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</si>
  <si>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</si>
  <si>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</si>
  <si>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</si>
  <si>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</si>
  <si>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</si>
  <si>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</si>
  <si>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</si>
  <si>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</si>
  <si>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</si>
  <si>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</si>
  <si>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</si>
  <si>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</si>
  <si>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</si>
  <si>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</si>
  <si>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</si>
  <si>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</si>
  <si>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</si>
  <si>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</si>
  <si>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</si>
  <si>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</si>
  <si>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</si>
  <si>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</si>
  <si>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</si>
  <si>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</si>
  <si>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</si>
  <si>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</si>
  <si>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</si>
  <si>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</si>
  <si>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</si>
  <si>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</si>
  <si>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</si>
  <si>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</si>
  <si>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</si>
  <si>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</si>
  <si>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</si>
  <si>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</si>
  <si>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</si>
  <si>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</si>
  <si>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</si>
  <si>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</si>
  <si>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</si>
  <si>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</si>
  <si>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</si>
  <si>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</si>
  <si>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</si>
  <si>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</si>
  <si>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</si>
  <si>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</si>
  <si>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</si>
  <si>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</si>
  <si>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</si>
  <si>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</si>
  <si>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</si>
  <si>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</si>
  <si>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</si>
  <si>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</si>
  <si>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</si>
  <si>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</si>
  <si>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</si>
  <si>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</si>
  <si>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</si>
  <si>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</si>
  <si>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</si>
  <si>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</si>
  <si>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</si>
  <si>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</si>
  <si>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</si>
  <si>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</si>
  <si>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</si>
  <si>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</si>
  <si>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</si>
  <si>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</si>
  <si>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</si>
  <si>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</si>
  <si>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</si>
  <si>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</si>
  <si>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</si>
  <si>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</si>
  <si>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</si>
  <si>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</si>
  <si>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</si>
  <si>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</si>
  <si>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</si>
  <si>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</si>
  <si>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</si>
  <si>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</si>
  <si>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</si>
  <si>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</si>
  <si>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</si>
  <si>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</si>
  <si>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</si>
  <si>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</si>
  <si>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</si>
  <si>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</si>
  <si>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</si>
  <si>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</si>
  <si>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</si>
  <si>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</si>
  <si>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</si>
  <si>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</si>
  <si>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</si>
  <si>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</si>
  <si>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</si>
  <si>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</si>
  <si>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</si>
  <si>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</si>
  <si>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</si>
  <si>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</si>
  <si>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</si>
  <si>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</si>
  <si>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</si>
  <si>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</si>
  <si>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</si>
  <si>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</si>
  <si>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</si>
  <si>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</si>
  <si>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</si>
  <si>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</si>
  <si>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</si>
  <si>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</si>
  <si>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</si>
  <si>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</si>
  <si>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</si>
  <si>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</si>
  <si>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</si>
  <si>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</si>
  <si>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</si>
  <si>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</si>
  <si>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</si>
  <si>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</si>
  <si>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</si>
  <si>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</si>
  <si>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</si>
  <si>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</si>
  <si>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</si>
  <si>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</si>
  <si>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</si>
  <si>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</si>
  <si>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</si>
  <si>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</si>
  <si>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</si>
  <si>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</si>
  <si>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</si>
  <si>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</si>
  <si>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</si>
  <si>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</si>
  <si>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</si>
  <si>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</si>
  <si>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</si>
  <si>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</si>
  <si>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</si>
  <si>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</si>
  <si>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</si>
  <si>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</si>
  <si>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</si>
  <si>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</si>
  <si>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</si>
  <si>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</si>
  <si>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</si>
  <si>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</si>
  <si>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</si>
  <si>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</si>
  <si>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</si>
  <si>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</si>
  <si>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</si>
  <si>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</si>
  <si>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</si>
  <si>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</si>
  <si>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</si>
  <si>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</si>
  <si>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</si>
  <si>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</si>
  <si>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</si>
  <si>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</si>
  <si>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</si>
  <si>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</si>
  <si>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</si>
  <si>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</si>
  <si>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</si>
  <si>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</si>
  <si>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</si>
  <si>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</si>
  <si>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</si>
  <si>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</si>
  <si>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</si>
  <si>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</si>
  <si>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</si>
  <si>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</si>
  <si>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</si>
  <si>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</si>
  <si>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</si>
  <si>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</si>
  <si>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</si>
  <si>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</si>
  <si>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</si>
  <si>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</si>
  <si>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</si>
  <si>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</si>
  <si>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</si>
  <si>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</si>
  <si>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</si>
  <si>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</si>
  <si>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</si>
  <si>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</si>
  <si>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</si>
  <si>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</si>
  <si>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</si>
  <si>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</si>
  <si>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</si>
  <si>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</si>
  <si>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</si>
  <si>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</si>
  <si>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</si>
  <si>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</si>
  <si>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</si>
  <si>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</si>
  <si>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</si>
  <si>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</si>
  <si>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</si>
  <si>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</si>
  <si>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</si>
  <si>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</si>
  <si>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</si>
  <si>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</si>
  <si>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</si>
  <si>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</si>
  <si>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</si>
  <si>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</si>
  <si>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</si>
  <si>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</si>
  <si>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</si>
  <si>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</si>
  <si>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</si>
  <si>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</si>
  <si>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</si>
  <si>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</si>
  <si>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</si>
  <si>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</si>
  <si>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</si>
  <si>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</si>
  <si>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</si>
  <si>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</si>
  <si>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</si>
  <si>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</si>
  <si>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</si>
  <si>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</si>
  <si>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</si>
  <si>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</si>
  <si>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</si>
  <si>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</si>
  <si>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</si>
  <si>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</si>
  <si>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</si>
  <si>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</si>
  <si>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</si>
  <si>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</si>
  <si>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</si>
  <si>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</si>
  <si>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</si>
  <si>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</si>
  <si>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</si>
  <si>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</si>
  <si>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</si>
  <si>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</si>
  <si>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</si>
  <si>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</si>
  <si>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</si>
  <si>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</si>
  <si>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</si>
  <si>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</si>
  <si>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</si>
  <si>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</si>
  <si>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</si>
  <si>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</si>
  <si>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</si>
  <si>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</si>
  <si>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</si>
  <si>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</si>
  <si>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</si>
  <si>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</si>
  <si>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</si>
  <si>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</si>
  <si>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</si>
  <si>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</si>
  <si>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</si>
  <si>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</si>
  <si>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</si>
  <si>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</si>
  <si>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</si>
  <si>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</si>
  <si>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</si>
  <si>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</si>
  <si>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</si>
  <si>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</si>
  <si>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</si>
  <si>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</si>
  <si>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</si>
  <si>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</si>
  <si>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</si>
  <si>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</si>
  <si>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</si>
  <si>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</si>
  <si>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</si>
  <si>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</si>
  <si>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</si>
  <si>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</si>
  <si>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</si>
  <si>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</si>
  <si>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</si>
  <si>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</si>
  <si>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</si>
  <si>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</si>
  <si>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</si>
  <si>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</si>
  <si>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</si>
  <si>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</si>
  <si>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</si>
  <si>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</si>
  <si>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</si>
  <si>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</si>
  <si>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</si>
  <si>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</si>
  <si>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</si>
  <si>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</si>
  <si>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</si>
  <si>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</si>
  <si>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</si>
  <si>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</si>
  <si>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</si>
  <si>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</si>
  <si>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</si>
  <si>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</si>
  <si>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</si>
  <si>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</si>
  <si>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</si>
  <si>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</si>
  <si>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</si>
  <si>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</si>
  <si>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</si>
  <si>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</si>
  <si>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</si>
  <si>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</si>
  <si>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</si>
  <si>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</si>
  <si>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</si>
  <si>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</si>
  <si>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</si>
  <si>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</si>
  <si>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</si>
  <si>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</si>
  <si>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</si>
  <si>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</si>
  <si>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</si>
  <si>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</si>
  <si>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</si>
  <si>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</si>
  <si>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</si>
  <si>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</si>
  <si>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</si>
  <si>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</si>
  <si>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</si>
  <si>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</si>
  <si>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</si>
  <si>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</si>
  <si>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</si>
  <si>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</si>
  <si>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</si>
  <si>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</si>
  <si>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</si>
  <si>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</si>
  <si>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</si>
  <si>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</si>
  <si>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</si>
  <si>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</si>
  <si>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</si>
  <si>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</si>
  <si>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</si>
  <si>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</si>
  <si>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</si>
  <si>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</si>
  <si>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</si>
  <si>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</si>
  <si>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</si>
  <si>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</si>
  <si>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</si>
  <si>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</si>
  <si>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</si>
  <si>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</si>
  <si>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</si>
  <si>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</si>
  <si>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</si>
  <si>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</si>
  <si>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</si>
  <si>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</si>
  <si>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</si>
  <si>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</si>
  <si>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</si>
  <si>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</si>
  <si>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</si>
  <si>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</si>
  <si>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</si>
  <si>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</si>
  <si>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</si>
  <si>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</si>
  <si>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</si>
  <si>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</si>
  <si>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</si>
  <si>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</si>
  <si>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</si>
  <si>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</si>
  <si>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</si>
  <si>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</si>
  <si>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</si>
  <si>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</si>
  <si>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</si>
  <si>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</si>
  <si>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</si>
  <si>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</si>
  <si>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</si>
  <si>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</si>
  <si>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</si>
  <si>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</si>
  <si>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</si>
  <si>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</si>
  <si>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</si>
  <si>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</si>
  <si>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</si>
  <si>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</si>
  <si>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</si>
  <si>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</si>
  <si>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</si>
  <si>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</si>
  <si>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</si>
  <si>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</si>
  <si>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</si>
  <si>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</si>
  <si>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</si>
  <si>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</si>
  <si>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</si>
  <si>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</si>
  <si>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</si>
  <si>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</si>
  <si>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</si>
  <si>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</si>
  <si>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</si>
  <si>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</si>
  <si>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</si>
  <si>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</si>
  <si>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</si>
  <si>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</si>
  <si>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</si>
  <si>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</si>
  <si>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</si>
  <si>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</si>
  <si>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</si>
  <si>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</si>
  <si>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</si>
  <si>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</si>
  <si>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</si>
  <si>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</si>
  <si>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</si>
  <si>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</si>
  <si>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</si>
  <si>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</si>
  <si>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</si>
  <si>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</si>
  <si>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</si>
  <si>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</si>
  <si>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</si>
  <si>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</si>
  <si>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</si>
  <si>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</si>
  <si>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</si>
  <si>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</si>
  <si>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</si>
  <si>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</si>
  <si>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</si>
  <si>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</si>
  <si>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</si>
  <si>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</si>
  <si>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</si>
  <si>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</si>
  <si>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</si>
  <si>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</si>
  <si>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</si>
  <si>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</si>
  <si>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</si>
  <si>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</si>
  <si>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</si>
  <si>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</si>
  <si>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</si>
  <si>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</si>
  <si>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</si>
  <si>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</si>
  <si>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</si>
  <si>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</si>
  <si>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</si>
  <si>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</si>
  <si>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</si>
  <si>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</si>
  <si>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</si>
  <si>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</si>
  <si>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</si>
  <si>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</si>
  <si>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</si>
  <si>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</si>
  <si>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</si>
  <si>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</si>
  <si>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</si>
  <si>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</si>
  <si>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</si>
  <si>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</si>
  <si>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</si>
  <si>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</si>
  <si>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</si>
  <si>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</si>
  <si>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</si>
  <si>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</si>
  <si>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</si>
  <si>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</si>
  <si>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</si>
  <si>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</si>
  <si>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</si>
  <si>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</si>
  <si>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</si>
  <si>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</si>
  <si>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</si>
  <si>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</si>
  <si>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</si>
  <si>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</si>
  <si>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</si>
  <si>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</si>
  <si>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</si>
  <si>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</si>
  <si>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</si>
  <si>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</si>
  <si>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</si>
  <si>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</si>
  <si>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</si>
  <si>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</si>
  <si>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</si>
  <si>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</si>
  <si>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</si>
  <si>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</si>
  <si>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</si>
  <si>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</si>
  <si>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</si>
  <si>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</si>
  <si>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</si>
  <si>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</si>
  <si>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</si>
  <si>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</si>
  <si>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</si>
  <si>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</si>
  <si>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</si>
  <si>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</si>
  <si>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</si>
  <si>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</si>
  <si>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</si>
  <si>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</si>
  <si>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</si>
  <si>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</si>
  <si>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</si>
  <si>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</si>
  <si>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</si>
  <si>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</si>
  <si>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</si>
  <si>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</si>
  <si>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</si>
  <si>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</si>
  <si>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</si>
  <si>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</si>
  <si>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</si>
  <si>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</si>
  <si>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</si>
  <si>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</si>
  <si>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</si>
  <si>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</si>
  <si>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</si>
  <si>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</si>
  <si>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</si>
  <si>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</si>
  <si>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</si>
  <si>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</si>
  <si>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</si>
  <si>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</si>
  <si>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</si>
  <si>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</si>
  <si>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</si>
  <si>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</si>
  <si>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</si>
  <si>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</si>
  <si>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</si>
  <si>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</si>
  <si>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</si>
  <si>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</si>
  <si>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</si>
  <si>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</si>
  <si>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</si>
  <si>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</si>
  <si>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</si>
  <si>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</si>
  <si>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</si>
  <si>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</si>
  <si>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</si>
  <si>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</si>
  <si>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</si>
  <si>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</si>
  <si>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</si>
  <si>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</si>
  <si>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</si>
  <si>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</si>
  <si>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</si>
  <si>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</si>
  <si>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</si>
  <si>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</si>
  <si>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</si>
  <si>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</si>
  <si>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</si>
  <si>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</si>
  <si>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</si>
  <si>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</si>
  <si>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</si>
  <si>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</si>
  <si>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</si>
  <si>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</si>
  <si>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</si>
  <si>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</si>
  <si>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</si>
  <si>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</si>
  <si>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</si>
  <si>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</si>
  <si>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</si>
  <si>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</si>
  <si>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</si>
  <si>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</si>
  <si>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</si>
  <si>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</si>
  <si>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</si>
  <si>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</si>
  <si>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</si>
  <si>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</si>
  <si>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</si>
  <si>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</si>
  <si>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</si>
  <si>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</si>
  <si>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</si>
  <si>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</si>
  <si>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</si>
  <si>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</si>
  <si>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</si>
  <si>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</si>
  <si>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</si>
  <si>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</si>
  <si>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</si>
  <si>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</si>
  <si>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</si>
  <si>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</si>
  <si>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</si>
  <si>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</si>
  <si>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</si>
  <si>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</si>
  <si>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</si>
  <si>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</si>
  <si>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</si>
  <si>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</si>
  <si>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</si>
  <si>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</si>
  <si>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</si>
  <si>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</si>
  <si>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</si>
  <si>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</si>
  <si>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</si>
  <si>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</si>
  <si>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</si>
  <si>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</si>
  <si>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</si>
  <si>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</si>
  <si>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</si>
  <si>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</si>
  <si>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</si>
  <si>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</si>
  <si>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</si>
  <si>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</si>
  <si>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</si>
  <si>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</si>
  <si>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</si>
  <si>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</si>
  <si>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</si>
  <si>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</si>
  <si>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</si>
  <si>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</si>
  <si>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</si>
  <si>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</si>
  <si>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</si>
  <si>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</si>
  <si>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</si>
  <si>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</si>
  <si>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</si>
  <si>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</si>
  <si>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</si>
  <si>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</si>
  <si>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</si>
  <si>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</si>
  <si>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</si>
  <si>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</si>
  <si>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</si>
  <si>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</si>
  <si>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</si>
  <si>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</si>
  <si>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</si>
  <si>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</si>
  <si>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</si>
  <si>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</si>
  <si>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</si>
  <si>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</si>
  <si>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</si>
  <si>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</si>
  <si>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</si>
  <si>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</si>
  <si>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</si>
  <si>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</si>
  <si>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</si>
  <si>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</si>
  <si>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</si>
  <si>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</si>
  <si>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</si>
  <si>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</si>
  <si>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</si>
  <si>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</si>
  <si>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</si>
  <si>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</si>
  <si>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</si>
  <si>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</si>
  <si>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</si>
  <si>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</si>
  <si>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</si>
  <si>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</si>
  <si>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</si>
  <si>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</si>
  <si>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</si>
  <si>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</si>
  <si>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</si>
  <si>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</si>
  <si>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</si>
  <si>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</si>
  <si>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</si>
  <si>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</si>
  <si>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</si>
  <si>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</si>
  <si>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</si>
  <si>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</si>
  <si>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</si>
  <si>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</si>
  <si>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</si>
  <si>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</si>
  <si>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</si>
  <si>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</si>
  <si>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</si>
  <si>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</si>
  <si>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</si>
  <si>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</si>
  <si>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</si>
  <si>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</si>
  <si>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</si>
  <si>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</si>
  <si>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</si>
  <si>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</si>
  <si>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</si>
  <si>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</si>
  <si>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</si>
  <si>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</si>
  <si>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</si>
  <si>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</si>
  <si>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</si>
  <si>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</si>
  <si>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</si>
  <si>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</si>
  <si>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</si>
  <si>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</si>
  <si>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</si>
  <si>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</si>
  <si>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</si>
  <si>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</si>
  <si>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</si>
  <si>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</si>
  <si>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</si>
  <si>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</si>
  <si>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</si>
  <si>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</si>
  <si>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</si>
  <si>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</si>
  <si>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</si>
  <si>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</si>
  <si>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</si>
  <si>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</si>
  <si>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</si>
  <si>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</si>
  <si>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</si>
  <si>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</si>
  <si>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</si>
  <si>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</si>
  <si>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</si>
  <si>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</si>
  <si>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</si>
  <si>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</si>
  <si>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</si>
  <si>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</si>
  <si>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</si>
  <si>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</si>
  <si>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</si>
  <si>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</si>
  <si>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</si>
  <si>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</si>
  <si>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</si>
  <si>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</si>
  <si>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</si>
  <si>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</si>
  <si>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</si>
  <si>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</si>
  <si>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</si>
  <si>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</si>
  <si>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</si>
  <si>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</si>
  <si>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</si>
  <si>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</si>
  <si>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</si>
  <si>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</si>
  <si>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</si>
  <si>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</si>
  <si>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</si>
  <si>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</si>
  <si>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</si>
  <si>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</si>
  <si>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</si>
  <si>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</si>
  <si>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</si>
  <si>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</si>
  <si>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</si>
  <si>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</si>
  <si>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</si>
  <si>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</si>
  <si>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</si>
  <si>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</si>
  <si>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</si>
  <si>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</si>
  <si>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</si>
  <si>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</si>
  <si>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</si>
  <si>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</si>
  <si>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</si>
  <si>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</si>
  <si>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</si>
  <si>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</si>
  <si>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</si>
  <si>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</si>
  <si>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</si>
  <si>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</si>
  <si>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</si>
  <si>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</si>
  <si>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</si>
  <si>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</si>
  <si>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</si>
  <si>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</si>
  <si>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</si>
  <si>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</si>
  <si>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</si>
  <si>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</si>
  <si>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</si>
  <si>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</si>
  <si>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</si>
  <si>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</si>
  <si>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</si>
  <si>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</si>
  <si>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</si>
  <si>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</si>
  <si>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</si>
  <si>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</si>
  <si>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</si>
  <si>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</si>
  <si>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</si>
  <si>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</si>
  <si>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</si>
  <si>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</si>
  <si>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</si>
  <si>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</si>
  <si>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</si>
  <si>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</si>
  <si>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</si>
  <si>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</si>
  <si>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</si>
  <si>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</si>
  <si>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</si>
  <si>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</si>
  <si>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</si>
  <si>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</si>
  <si>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</si>
  <si>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</si>
  <si>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</si>
  <si>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</si>
  <si>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</si>
  <si>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</si>
  <si>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</si>
  <si>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</si>
  <si>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</si>
  <si>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</si>
  <si>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</si>
  <si>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</si>
  <si>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</si>
  <si>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</si>
  <si>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</si>
  <si>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</si>
  <si>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</si>
  <si>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</si>
  <si>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</si>
  <si>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</si>
  <si>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</si>
  <si>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</si>
  <si>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</si>
  <si>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</si>
  <si>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</si>
  <si>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</si>
  <si>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</si>
  <si>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</si>
  <si>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</si>
  <si>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</si>
  <si>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</si>
  <si>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</si>
  <si>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</si>
  <si>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</si>
  <si>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</si>
  <si>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</si>
  <si>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</si>
  <si>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</si>
  <si>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</si>
  <si>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</si>
  <si>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</si>
  <si>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</si>
  <si>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</si>
  <si>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</si>
  <si>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</si>
  <si>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</si>
  <si>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</si>
  <si>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</si>
  <si>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</si>
  <si>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</si>
  <si>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</si>
  <si>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</si>
  <si>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</si>
  <si>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</si>
  <si>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</si>
  <si>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</si>
  <si>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</si>
  <si>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</si>
  <si>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</si>
  <si>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</si>
  <si>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</si>
  <si>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</si>
  <si>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</si>
  <si>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</si>
  <si>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</si>
  <si>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</si>
  <si>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</si>
  <si>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</si>
  <si>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</si>
  <si>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</si>
  <si>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</si>
  <si>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</si>
  <si>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</si>
  <si>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</si>
  <si>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</si>
  <si>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</si>
  <si>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</si>
  <si>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</si>
  <si>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</si>
  <si>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</si>
  <si>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</si>
  <si>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</si>
  <si>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</si>
  <si>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</si>
  <si>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</si>
  <si>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</si>
  <si>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</si>
  <si>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</si>
  <si>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</si>
  <si>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</si>
  <si>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</si>
  <si>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</si>
  <si>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</si>
  <si>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</si>
  <si>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</si>
  <si>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</si>
  <si>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</si>
  <si>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</si>
  <si>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</si>
  <si>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</si>
  <si>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</si>
  <si>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</si>
  <si>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</si>
  <si>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</si>
  <si>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</si>
  <si>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</si>
  <si>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</si>
  <si>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</si>
  <si>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</si>
  <si>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</si>
  <si>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</si>
  <si>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</si>
  <si>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</si>
  <si>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</si>
  <si>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</si>
  <si>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</si>
  <si>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</si>
  <si>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</si>
  <si>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</si>
  <si>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</si>
  <si>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</si>
  <si>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</si>
  <si>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</si>
  <si>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</si>
  <si>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</si>
  <si>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</si>
  <si>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</si>
  <si>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</si>
  <si>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</si>
  <si>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</si>
  <si>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</si>
  <si>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</si>
  <si>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</si>
  <si>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</si>
  <si>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</si>
  <si>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</si>
  <si>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</si>
  <si>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</si>
  <si>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</si>
  <si>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</si>
  <si>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</si>
  <si>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</si>
  <si>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</si>
  <si>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</si>
  <si>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</si>
  <si>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</si>
  <si>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</si>
  <si>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</si>
  <si>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</si>
  <si>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</si>
  <si>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</si>
  <si>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</si>
  <si>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</si>
  <si>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</si>
  <si>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</si>
  <si>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</si>
  <si>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</si>
  <si>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</si>
  <si>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</si>
  <si>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</si>
  <si>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</si>
  <si>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</si>
  <si>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</si>
  <si>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</si>
  <si>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</si>
  <si>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</si>
  <si>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</si>
  <si>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</si>
  <si>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</si>
  <si>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</si>
  <si>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</si>
  <si>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</si>
  <si>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</si>
  <si>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</si>
  <si>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</si>
  <si>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</si>
  <si>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</si>
  <si>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</si>
  <si>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</si>
  <si>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</si>
  <si>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</si>
  <si>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</si>
  <si>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</si>
  <si>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</si>
  <si>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</si>
  <si>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</si>
  <si>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</si>
  <si>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</si>
  <si>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</si>
  <si>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</si>
  <si>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</si>
  <si>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</si>
  <si>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</si>
  <si>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</si>
  <si>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</si>
  <si>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</si>
  <si>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</si>
  <si>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</si>
  <si>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</si>
  <si>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</si>
  <si>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</si>
  <si>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</si>
  <si>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</si>
  <si>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</si>
  <si>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</si>
  <si>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</si>
  <si>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</si>
  <si>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</si>
  <si>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</si>
  <si>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</si>
  <si>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</si>
  <si>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</si>
  <si>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</si>
  <si>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</si>
  <si>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</si>
  <si>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</si>
  <si>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</si>
  <si>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</si>
  <si>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</si>
  <si>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</si>
  <si>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</si>
  <si>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</si>
  <si>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</si>
  <si>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</si>
  <si>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</si>
  <si>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</si>
  <si>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</si>
  <si>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</si>
  <si>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</si>
  <si>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</si>
  <si>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</si>
  <si>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</si>
  <si>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</si>
  <si>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</si>
  <si>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</si>
  <si>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</si>
  <si>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</si>
  <si>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</si>
  <si>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</si>
  <si>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</si>
  <si>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</si>
  <si>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</si>
  <si>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</si>
  <si>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</si>
  <si>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</si>
  <si>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</si>
  <si>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</si>
  <si>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</si>
  <si>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</si>
  <si>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</si>
  <si>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</si>
  <si>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</si>
  <si>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</si>
  <si>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</si>
  <si>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</si>
  <si>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</si>
  <si>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</si>
  <si>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</si>
  <si>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</si>
  <si>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</si>
  <si>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</si>
  <si>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</si>
  <si>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</si>
  <si>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</si>
  <si>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</si>
  <si>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</si>
  <si>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</si>
  <si>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</si>
  <si>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</si>
  <si>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</si>
  <si>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</si>
  <si>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</si>
  <si>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</si>
  <si>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</si>
  <si>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</si>
  <si>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</si>
  <si>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</si>
  <si>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</si>
  <si>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</si>
  <si>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</si>
  <si>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</si>
  <si>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</si>
  <si>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</si>
  <si>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</si>
  <si>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</si>
  <si>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</si>
  <si>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</si>
  <si>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</si>
  <si>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</si>
  <si>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</si>
  <si>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</si>
  <si>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</si>
  <si>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</si>
  <si>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</si>
  <si>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</si>
  <si>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</si>
  <si>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</si>
  <si>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</si>
  <si>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</si>
  <si>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</si>
  <si>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</si>
  <si>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</si>
  <si>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</si>
  <si>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</si>
  <si>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</si>
  <si>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</si>
  <si>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</si>
  <si>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</si>
  <si>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</si>
  <si>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</si>
  <si>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</si>
  <si>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</si>
  <si>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</si>
  <si>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</si>
  <si>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</si>
  <si>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</si>
  <si>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</si>
  <si>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</si>
  <si>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</si>
  <si>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</si>
  <si>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</si>
  <si>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</si>
  <si>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</si>
  <si>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</si>
  <si>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</si>
  <si>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</si>
  <si>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</si>
  <si>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</si>
  <si>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</si>
  <si>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</si>
  <si>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</si>
  <si>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</si>
  <si>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</si>
  <si>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</si>
  <si>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</si>
  <si>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</si>
  <si>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</si>
  <si>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</si>
  <si>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</si>
  <si>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</si>
  <si>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</si>
  <si>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</si>
  <si>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</si>
  <si>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</si>
  <si>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</si>
  <si>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</si>
  <si>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</si>
  <si>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</si>
  <si>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</si>
  <si>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</si>
  <si>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</si>
  <si>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</si>
  <si>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</si>
  <si>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</si>
  <si>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</si>
  <si>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</si>
  <si>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</si>
  <si>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</si>
  <si>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</si>
  <si>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</si>
  <si>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</si>
  <si>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</si>
  <si>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</si>
  <si>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</si>
  <si>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</si>
  <si>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</si>
  <si>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</si>
  <si>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</si>
  <si>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</si>
  <si>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</si>
  <si>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</si>
  <si>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</si>
  <si>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</si>
  <si>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</si>
  <si>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</si>
  <si>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</si>
  <si>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</si>
  <si>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</si>
  <si>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</si>
  <si>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</si>
  <si>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</si>
  <si>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</si>
  <si>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</si>
  <si>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</si>
  <si>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</si>
  <si>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</si>
  <si>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</si>
  <si>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</si>
  <si>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</si>
  <si>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</si>
  <si>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</si>
  <si>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</si>
  <si>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</si>
  <si>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</si>
  <si>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</si>
  <si>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</si>
  <si>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</si>
  <si>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</si>
  <si>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</si>
  <si>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</si>
  <si>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</si>
  <si>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</si>
  <si>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</si>
  <si>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</si>
  <si>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</si>
  <si>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</si>
  <si>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</si>
  <si>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</si>
  <si>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</si>
  <si>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</si>
  <si>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</si>
  <si>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</si>
  <si>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</si>
  <si>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</si>
  <si>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</si>
  <si>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</si>
  <si>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</si>
  <si>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</si>
  <si>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</si>
  <si>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</si>
  <si>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</si>
  <si>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</si>
  <si>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</si>
  <si>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</si>
  <si>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</si>
  <si>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</si>
  <si>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</si>
  <si>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</si>
  <si>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</si>
  <si>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</si>
  <si>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</si>
  <si>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</si>
  <si>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</si>
  <si>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</si>
  <si>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</si>
  <si>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</si>
  <si>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</si>
  <si>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</si>
  <si>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</si>
  <si>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</si>
  <si>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</si>
  <si>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</si>
  <si>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</si>
  <si>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</si>
  <si>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</si>
  <si>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</si>
  <si>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</si>
  <si>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</si>
  <si>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</si>
  <si>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</si>
  <si>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</si>
  <si>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</si>
  <si>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</si>
  <si>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</si>
  <si>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</si>
  <si>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</si>
  <si>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</si>
  <si>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</si>
  <si>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</si>
  <si>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</si>
  <si>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</si>
  <si>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</si>
  <si>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</si>
  <si>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</si>
  <si>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</si>
  <si>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</si>
  <si>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</si>
  <si>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</si>
  <si>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</si>
  <si>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</si>
  <si>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</si>
  <si>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</si>
  <si>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</si>
  <si>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</si>
  <si>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</si>
  <si>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</si>
  <si>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</si>
  <si>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</si>
  <si>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</si>
  <si>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</si>
  <si>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</si>
  <si>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</si>
  <si>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</si>
  <si>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</si>
  <si>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</si>
  <si>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</si>
  <si>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</si>
  <si>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</si>
  <si>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</si>
  <si>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</si>
  <si>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</si>
  <si>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</si>
  <si>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</si>
  <si>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</si>
  <si>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</si>
  <si>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</si>
  <si>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</si>
  <si>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</si>
  <si>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</si>
  <si>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</si>
  <si>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</si>
  <si>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</si>
  <si>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</si>
  <si>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</si>
  <si>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</si>
  <si>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</si>
  <si>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</si>
  <si>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</si>
  <si>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</si>
  <si>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</si>
  <si>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</si>
  <si>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</si>
  <si>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</si>
  <si>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</si>
  <si>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</si>
  <si>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</si>
  <si>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</si>
  <si>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</si>
  <si>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</si>
  <si>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</si>
  <si>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</si>
  <si>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</si>
  <si>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</si>
  <si>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</si>
  <si>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</si>
  <si>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</si>
  <si>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</si>
  <si>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</si>
  <si>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</si>
  <si>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</si>
  <si>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</si>
  <si>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</si>
  <si>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</si>
  <si>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</si>
  <si>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</si>
  <si>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</si>
  <si>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</si>
  <si>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</si>
  <si>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</si>
  <si>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</si>
  <si>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</si>
  <si>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</si>
  <si>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</si>
  <si>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</si>
  <si>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</si>
  <si>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</si>
  <si>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</si>
  <si>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</si>
  <si>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</si>
  <si>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</si>
  <si>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</si>
  <si>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</si>
  <si>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</si>
  <si>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</si>
  <si>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</si>
  <si>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</si>
  <si>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</si>
  <si>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</si>
  <si>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</si>
  <si>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</si>
  <si>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</si>
  <si>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</si>
  <si>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</si>
  <si>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</si>
  <si>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</si>
  <si>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</si>
  <si>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</si>
  <si>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</si>
  <si>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</si>
  <si>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</si>
  <si>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</si>
  <si>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</si>
  <si>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</si>
  <si>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</si>
  <si>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</si>
  <si>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</si>
  <si>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</si>
  <si>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</si>
  <si>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</si>
  <si>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</si>
  <si>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</si>
  <si>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</si>
  <si>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</si>
  <si>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</si>
  <si>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</si>
  <si>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</si>
  <si>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</si>
  <si>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</si>
  <si>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</si>
  <si>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</si>
  <si>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</si>
  <si>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</si>
  <si>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</si>
  <si>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</si>
  <si>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</si>
  <si>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</si>
  <si>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</si>
  <si>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</si>
  <si>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</si>
  <si>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</si>
  <si>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</si>
  <si>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</si>
  <si>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</si>
  <si>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</si>
  <si>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</si>
  <si>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</si>
  <si>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</si>
  <si>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</si>
  <si>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</si>
  <si>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</si>
  <si>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</si>
  <si>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</si>
  <si>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</si>
  <si>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</si>
  <si>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</si>
  <si>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</si>
  <si>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</si>
  <si>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</si>
  <si>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</si>
  <si>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</si>
  <si>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</si>
  <si>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</si>
  <si>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</si>
  <si>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</si>
  <si>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</si>
  <si>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</si>
  <si>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</si>
  <si>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</si>
  <si>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</si>
  <si>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</si>
  <si>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</si>
  <si>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</si>
  <si>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</si>
  <si>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</si>
  <si>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</si>
  <si>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</si>
  <si>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</si>
  <si>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</si>
  <si>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</si>
  <si>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</si>
  <si>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</si>
  <si>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</si>
  <si>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</si>
  <si>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</si>
  <si>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</si>
  <si>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</si>
  <si>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</si>
  <si>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</si>
  <si>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</si>
  <si>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</si>
  <si>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</si>
  <si>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</si>
  <si>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</si>
  <si>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</si>
  <si>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</si>
  <si>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</si>
  <si>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</si>
  <si>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</si>
  <si>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</si>
  <si>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</si>
  <si>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</si>
  <si>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</si>
  <si>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</si>
  <si>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</si>
  <si>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</si>
  <si>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</si>
  <si>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</si>
  <si>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</si>
  <si>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</si>
  <si>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</si>
  <si>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</si>
  <si>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</si>
  <si>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</si>
  <si>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</si>
  <si>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</si>
  <si>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</si>
  <si>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</si>
  <si>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</si>
  <si>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</si>
  <si>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</si>
  <si>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</si>
  <si>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</si>
  <si>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</si>
  <si>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</si>
  <si>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</si>
  <si>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</si>
  <si>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</si>
  <si>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</si>
  <si>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</si>
  <si>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</si>
  <si>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</si>
  <si>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</si>
  <si>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</si>
  <si>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</si>
  <si>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</si>
  <si>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</si>
  <si>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</si>
  <si>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</si>
  <si>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</si>
  <si>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</si>
  <si>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</si>
  <si>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</si>
  <si>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</si>
  <si>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</si>
  <si>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</si>
  <si>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</si>
  <si>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</si>
  <si>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</si>
  <si>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</si>
  <si>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</si>
  <si>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</si>
  <si>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</si>
  <si>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</si>
  <si>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</si>
  <si>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</si>
  <si>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</si>
  <si>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</si>
  <si>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</si>
  <si>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</si>
  <si>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</si>
  <si>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</si>
  <si>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</si>
  <si>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</si>
  <si>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</si>
  <si>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</si>
  <si>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</si>
  <si>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</si>
  <si>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</si>
  <si>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</si>
  <si>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</si>
  <si>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</si>
  <si>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</si>
  <si>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</si>
  <si>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</si>
  <si>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</si>
  <si>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</si>
  <si>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</si>
  <si>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</si>
  <si>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</si>
  <si>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</si>
  <si>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</si>
  <si>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</si>
  <si>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</si>
  <si>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</si>
  <si>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</si>
  <si>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</si>
  <si>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</si>
  <si>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</si>
  <si>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</si>
  <si>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</si>
  <si>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</si>
  <si>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</si>
  <si>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</si>
  <si>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</si>
  <si>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</si>
  <si>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</si>
  <si>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</si>
  <si>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</si>
  <si>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</si>
  <si>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</si>
  <si>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</si>
  <si>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</si>
  <si>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</si>
  <si>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</si>
  <si>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</si>
  <si>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</si>
  <si>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</si>
  <si>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</si>
  <si>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</si>
  <si>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</si>
  <si>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</si>
  <si>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</si>
  <si>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</si>
  <si>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</si>
  <si>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</si>
  <si>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</si>
  <si>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</si>
  <si>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</si>
  <si>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</si>
  <si>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</si>
  <si>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</si>
  <si>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</si>
  <si>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</si>
  <si>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</si>
  <si>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</si>
  <si>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</si>
  <si>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</si>
  <si>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</si>
  <si>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</si>
  <si>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</si>
  <si>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</si>
  <si>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</si>
  <si>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</si>
  <si>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</si>
  <si>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</si>
  <si>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</si>
  <si>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</si>
  <si>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</si>
  <si>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</si>
  <si>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</si>
  <si>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</si>
  <si>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</si>
  <si>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</si>
  <si>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</si>
  <si>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</si>
  <si>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</si>
  <si>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</si>
  <si>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</si>
  <si>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</si>
  <si>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</si>
  <si>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</si>
  <si>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</si>
  <si>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</si>
  <si>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</si>
  <si>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</si>
  <si>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</si>
  <si>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</si>
  <si>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</si>
  <si>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</si>
  <si>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</si>
  <si>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</si>
  <si>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</si>
  <si>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</si>
  <si>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</si>
  <si>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</si>
  <si>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</si>
  <si>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</si>
  <si>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</si>
  <si>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</si>
  <si>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</si>
  <si>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</si>
  <si>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</si>
  <si>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</si>
  <si>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</si>
  <si>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</si>
  <si>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</si>
  <si>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</si>
  <si>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</si>
  <si>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</si>
  <si>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</si>
  <si>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</si>
  <si>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</si>
  <si>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</si>
  <si>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</si>
  <si>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</si>
  <si>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</si>
  <si>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</si>
  <si>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</si>
  <si>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</si>
  <si>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</si>
  <si>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</si>
  <si>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</si>
  <si>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</si>
  <si>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</si>
  <si>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</si>
  <si>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</si>
  <si>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</si>
  <si>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</si>
  <si>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</si>
  <si>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</si>
  <si>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</si>
  <si>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</si>
  <si>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</si>
  <si>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</si>
  <si>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</si>
  <si>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</si>
  <si>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</si>
  <si>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</si>
  <si>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</si>
  <si>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</si>
  <si>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</si>
  <si>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</si>
  <si>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</si>
  <si>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</si>
  <si>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</si>
  <si>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</si>
  <si>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</si>
  <si>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</si>
  <si>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</si>
  <si>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</si>
  <si>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</si>
  <si>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</si>
  <si>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</si>
  <si>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</si>
  <si>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</si>
  <si>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</si>
  <si>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</si>
  <si>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</si>
  <si>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</si>
  <si>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</si>
  <si>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</si>
  <si>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</si>
  <si>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</si>
  <si>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</si>
  <si>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</si>
  <si>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</si>
  <si>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</si>
  <si>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</si>
  <si>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</si>
  <si>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</si>
  <si>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</si>
  <si>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</si>
  <si>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</si>
  <si>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</si>
  <si>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</si>
  <si>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</si>
  <si>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</si>
  <si>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</si>
  <si>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</si>
  <si>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</si>
  <si>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</si>
  <si>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</si>
  <si>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</si>
  <si>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</si>
  <si>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</si>
  <si>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</si>
  <si>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</si>
  <si>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</si>
  <si>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</si>
  <si>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</si>
  <si>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</si>
  <si>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</si>
  <si>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</si>
  <si>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</si>
  <si>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</si>
  <si>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</si>
  <si>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</si>
  <si>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</si>
  <si>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</si>
  <si>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</si>
  <si>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</si>
  <si>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</si>
  <si>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</si>
  <si>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</si>
  <si>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</si>
  <si>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</si>
  <si>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</si>
  <si>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</si>
  <si>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</si>
  <si>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</si>
  <si>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</si>
  <si>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</si>
  <si>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</si>
  <si>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</si>
  <si>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</si>
  <si>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</si>
  <si>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</si>
  <si>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</si>
  <si>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</si>
  <si>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</si>
  <si>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</si>
  <si>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</si>
  <si>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</si>
  <si>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</si>
  <si>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</si>
  <si>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</si>
  <si>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</si>
  <si>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</si>
  <si>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</si>
  <si>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</si>
  <si>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</si>
  <si>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</si>
  <si>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</si>
  <si>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</si>
  <si>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</si>
  <si>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</si>
  <si>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</si>
  <si>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</si>
  <si>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</si>
  <si>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</si>
  <si>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</si>
  <si>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</si>
  <si>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</si>
  <si>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</si>
  <si>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</si>
  <si>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</si>
  <si>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</si>
  <si>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</si>
  <si>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</si>
  <si>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</si>
  <si>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</si>
  <si>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</si>
  <si>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</si>
  <si>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</si>
  <si>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</si>
  <si>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</si>
  <si>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</si>
  <si>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</si>
  <si>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</si>
  <si>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</si>
  <si>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</si>
  <si>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</si>
  <si>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</si>
  <si>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</si>
  <si>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</si>
  <si>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</si>
  <si>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</si>
  <si>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</si>
  <si>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</si>
  <si>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</si>
  <si>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</si>
  <si>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</si>
  <si>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</si>
  <si>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</si>
  <si>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</si>
  <si>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</si>
  <si>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</si>
  <si>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</si>
  <si>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</si>
  <si>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</si>
  <si>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</si>
  <si>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</si>
  <si>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</si>
  <si>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</si>
  <si>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</si>
  <si>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</si>
  <si>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</si>
  <si>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</si>
  <si>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</si>
  <si>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</si>
  <si>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</si>
  <si>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</si>
  <si>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</si>
  <si>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</si>
  <si>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</si>
  <si>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</si>
  <si>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</si>
  <si>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</si>
  <si>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</si>
  <si>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</si>
  <si>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</si>
  <si>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</si>
  <si>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</si>
  <si>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</si>
  <si>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</si>
  <si>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</si>
  <si>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</si>
  <si>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</si>
  <si>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</si>
  <si>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</si>
  <si>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</si>
  <si>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</si>
  <si>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</si>
  <si>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</si>
  <si>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</si>
  <si>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</si>
  <si>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</si>
  <si>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</si>
  <si>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</si>
  <si>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</si>
  <si>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</si>
  <si>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</si>
  <si>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</si>
  <si>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</si>
  <si>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</si>
  <si>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</si>
  <si>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</si>
  <si>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</si>
  <si>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</si>
  <si>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</si>
  <si>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</si>
  <si>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</si>
  <si>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</si>
  <si>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</si>
  <si>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</si>
  <si>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</si>
  <si>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</si>
  <si>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</si>
  <si>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</si>
  <si>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</si>
  <si>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</si>
  <si>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</si>
  <si>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</si>
  <si>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</si>
  <si>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</si>
  <si>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</si>
  <si>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</si>
  <si>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</si>
  <si>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</si>
  <si>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</si>
  <si>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</si>
  <si>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</si>
  <si>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</si>
  <si>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</si>
  <si>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</si>
  <si>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</si>
  <si>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</si>
  <si>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</si>
  <si>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</si>
  <si>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</si>
  <si>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</si>
  <si>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</si>
  <si>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</si>
  <si>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</si>
  <si>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</si>
  <si>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</si>
  <si>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</si>
  <si>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</si>
  <si>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</si>
  <si>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</si>
  <si>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</si>
  <si>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</si>
  <si>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</si>
  <si>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</si>
  <si>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</si>
  <si>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</si>
  <si>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</si>
  <si>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</si>
  <si>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</si>
  <si>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</si>
  <si>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</si>
  <si>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</si>
  <si>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</si>
  <si>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</si>
  <si>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</si>
  <si>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</si>
  <si>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</si>
  <si>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</si>
  <si>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</si>
  <si>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</si>
  <si>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</si>
  <si>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</si>
  <si>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</si>
  <si>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</si>
  <si>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</si>
  <si>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</si>
  <si>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</si>
  <si>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</si>
  <si>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</si>
  <si>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</si>
  <si>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</si>
  <si>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</si>
  <si>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</si>
  <si>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</si>
  <si>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</si>
  <si>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</si>
  <si>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</si>
  <si>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</si>
  <si>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</si>
  <si>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</si>
  <si>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</si>
  <si>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</si>
  <si>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</si>
  <si>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</si>
  <si>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</si>
  <si>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</si>
  <si>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</si>
  <si>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</si>
  <si>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</si>
  <si>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</si>
  <si>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</si>
  <si>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</si>
  <si>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</si>
  <si>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</si>
  <si>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</si>
  <si>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</si>
  <si>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</si>
  <si>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</si>
  <si>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</si>
  <si>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</si>
  <si>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</si>
  <si>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</si>
  <si>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</si>
  <si>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</si>
  <si>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</si>
  <si>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</si>
  <si>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</si>
  <si>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</si>
  <si>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</si>
  <si>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</si>
  <si>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</si>
  <si>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</si>
  <si>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</si>
  <si>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</si>
  <si>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</si>
  <si>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</si>
  <si>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</si>
  <si>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</si>
  <si>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</si>
  <si>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</si>
  <si>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</si>
  <si>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</si>
  <si>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</si>
  <si>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</si>
  <si>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</si>
  <si>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</si>
  <si>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</si>
  <si>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</si>
  <si>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</si>
  <si>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</si>
  <si>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</si>
  <si>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</si>
  <si>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</si>
  <si>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</si>
  <si>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</si>
  <si>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</si>
  <si>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</si>
  <si>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</si>
  <si>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</si>
  <si>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</si>
  <si>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</si>
  <si>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</si>
  <si>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</si>
  <si>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</si>
  <si>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</si>
  <si>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</si>
  <si>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</si>
  <si>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</si>
  <si>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</si>
  <si>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</si>
  <si>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</si>
  <si>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</si>
  <si>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</si>
  <si>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</si>
  <si>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</si>
  <si>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</si>
  <si>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</si>
  <si>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</si>
  <si>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</si>
  <si>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</si>
  <si>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</si>
  <si>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</si>
  <si>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</si>
  <si>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</si>
  <si>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</si>
  <si>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</si>
  <si>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</si>
  <si>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</si>
  <si>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</si>
  <si>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</si>
  <si>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</si>
  <si>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</si>
  <si>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</si>
  <si>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</si>
  <si>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</si>
  <si>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</si>
  <si>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</si>
  <si>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</si>
  <si>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</si>
  <si>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</si>
  <si>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</si>
  <si>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</si>
  <si>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</si>
  <si>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</si>
  <si>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</si>
  <si>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</si>
  <si>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</si>
  <si>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</si>
  <si>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</si>
  <si>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</si>
  <si>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</si>
  <si>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</si>
  <si>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</si>
  <si>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</si>
  <si>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</si>
  <si>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</si>
  <si>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</si>
  <si>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</si>
  <si>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</si>
  <si>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</si>
  <si>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</si>
  <si>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</si>
  <si>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</si>
  <si>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</si>
  <si>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</si>
  <si>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</si>
  <si>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</si>
  <si>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</si>
  <si>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</si>
  <si>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</si>
  <si>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</si>
  <si>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</si>
  <si>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</si>
  <si>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</si>
  <si>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</si>
  <si>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</si>
  <si>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</si>
  <si>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</si>
  <si>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</si>
  <si>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</si>
  <si>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</si>
  <si>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</si>
  <si>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</si>
  <si>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</si>
  <si>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</si>
  <si>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</si>
  <si>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</si>
  <si>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</si>
  <si>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</si>
  <si>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</si>
  <si>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</si>
  <si>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</si>
  <si>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</si>
  <si>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</si>
  <si>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</si>
  <si>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</si>
  <si>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</si>
  <si>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</si>
  <si>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</si>
  <si>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</si>
  <si>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</si>
  <si>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</si>
  <si>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</si>
  <si>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</si>
  <si>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</si>
  <si>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</si>
  <si>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</si>
  <si>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</si>
  <si>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</si>
  <si>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</si>
  <si>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</si>
  <si>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</si>
  <si>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</si>
  <si>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</si>
  <si>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</si>
  <si>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</si>
  <si>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</si>
  <si>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</si>
  <si>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</si>
  <si>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</si>
  <si>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</si>
  <si>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</si>
  <si>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</si>
  <si>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</si>
  <si>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</si>
  <si>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</si>
  <si>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</si>
  <si>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</si>
  <si>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</si>
  <si>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</si>
  <si>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</si>
  <si>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</si>
  <si>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</si>
  <si>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</si>
  <si>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</si>
  <si>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</si>
  <si>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</si>
  <si>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</si>
  <si>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</si>
  <si>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</si>
  <si>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</si>
  <si>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</si>
  <si>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</si>
  <si>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</si>
  <si>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</si>
  <si>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</si>
  <si>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</si>
  <si>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</si>
  <si>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</si>
  <si>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</si>
  <si>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</si>
  <si>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</si>
  <si>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</si>
  <si>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</si>
  <si>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</si>
  <si>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</si>
  <si>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</si>
  <si>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</si>
  <si>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</si>
  <si>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</si>
  <si>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</si>
  <si>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</si>
  <si>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</si>
  <si>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</si>
  <si>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</si>
  <si>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</si>
  <si>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</si>
  <si>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</si>
  <si>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</si>
  <si>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</si>
  <si>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</si>
  <si>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</si>
  <si>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</si>
  <si>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</si>
  <si>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</si>
  <si>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</si>
  <si>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</si>
  <si>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</si>
  <si>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</si>
  <si>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</si>
  <si>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</si>
  <si>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</si>
  <si>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</si>
  <si>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</si>
  <si>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</si>
  <si>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</si>
  <si>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</si>
  <si>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</si>
  <si>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</si>
  <si>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</si>
  <si>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</si>
  <si>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</si>
  <si>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</si>
  <si>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</si>
  <si>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</si>
  <si>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</si>
  <si>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</si>
  <si>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</si>
  <si>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</si>
  <si>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</si>
  <si>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</si>
  <si>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</si>
  <si>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</si>
  <si>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</si>
  <si>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</si>
  <si>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</si>
  <si>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</si>
  <si>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</si>
  <si>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</si>
  <si>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</si>
  <si>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</si>
  <si>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</si>
  <si>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</si>
  <si>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</si>
  <si>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</si>
  <si>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</si>
  <si>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</si>
  <si>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</si>
  <si>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</si>
  <si>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</si>
  <si>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</si>
  <si>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</si>
  <si>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</si>
  <si>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</si>
  <si>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</si>
  <si>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</si>
  <si>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</si>
  <si>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</si>
  <si>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</si>
  <si>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</si>
  <si>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</si>
  <si>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</si>
  <si>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</si>
  <si>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</si>
  <si>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</si>
  <si>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</si>
  <si>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</si>
  <si>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</si>
  <si>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</si>
  <si>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</si>
  <si>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</si>
  <si>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</si>
  <si>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</si>
  <si>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</si>
  <si>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(Multiple Items)</t>
  </si>
  <si>
    <t>Date Ended Conversion</t>
  </si>
  <si>
    <t>Date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</si>
  <si>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</si>
  <si>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</si>
  <si>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</si>
  <si>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</si>
  <si>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</si>
  <si>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</si>
  <si>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</si>
  <si>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</si>
  <si>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</si>
  <si>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</si>
  <si>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</si>
  <si>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</si>
  <si>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</si>
  <si>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</si>
  <si>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</si>
  <si>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</si>
  <si>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</si>
  <si>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</si>
  <si>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</si>
  <si>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</si>
  <si>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</si>
  <si>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</si>
  <si>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</si>
  <si>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</si>
  <si>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</si>
  <si>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</si>
  <si>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</si>
  <si>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</si>
  <si>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</si>
  <si>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</si>
  <si>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</si>
  <si>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</si>
  <si>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</si>
  <si>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</si>
  <si>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</si>
  <si>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</si>
  <si>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</si>
  <si>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</si>
  <si>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Live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</si>
</sst>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[StarterBook-Claxton.xlsx]Pivot Table by Category!Status by Category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Category filtered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2-8A4E-B166-5304056FCA93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62-8A4E-B166-5304056FCA93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62-8A4E-B166-5304056FCA93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62-8A4E-B166-5304056FC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487056"/>
        <c:axId val="132292912"/>
      </c:barChart>
      <c:catAx>
        <c:axId val="49648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92912"/>
        <c:crosses val="autoZero"/>
        <c:auto val="1"/>
        <c:lblAlgn val="ctr"/>
        <c:lblOffset val="100"/>
        <c:noMultiLvlLbl val="0"/>
      </c:catAx>
      <c:valAx>
        <c:axId val="1322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Number</a:t>
                </a:r>
                <a:r>
                  <a:rPr lang="en-US" sz="1100" baseline="0"/>
                  <a:t> of Campaigns</a:t>
                </a:r>
                <a:endParaRPr lang="en-US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[StarterBook-Claxton.xlsx]Pivot Table by Sub-Category!PivotTable8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sub-category, </a:t>
            </a:r>
          </a:p>
          <a:p>
            <a:pPr>
              <a:defRPr/>
            </a:pPr>
            <a:r>
              <a:rPr lang="en-US" baseline="0"/>
              <a:t>filtered by country and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4-0949-9679-FE8D11E2FF00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74-0949-9679-FE8D11E2FF00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74-0949-9679-FE8D11E2FF00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74-0949-9679-FE8D11E2F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928688"/>
        <c:axId val="121009568"/>
      </c:barChart>
      <c:catAx>
        <c:axId val="120928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9568"/>
        <c:crosses val="autoZero"/>
        <c:auto val="1"/>
        <c:lblAlgn val="ctr"/>
        <c:lblOffset val="100"/>
        <c:noMultiLvlLbl val="0"/>
      </c:catAx>
      <c:valAx>
        <c:axId val="12100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[StarterBook-Claxton.xlsx]Line Graph by year!PivotTable9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Date, </a:t>
            </a:r>
          </a:p>
          <a:p>
            <a:pPr>
              <a:defRPr/>
            </a:pPr>
            <a:r>
              <a:rPr lang="en-US" baseline="0"/>
              <a:t>Filtered by Category and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Graph 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Graph by year'!$B$6:$B$22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7D-2245-BCA4-59F689B31A31}"/>
            </c:ext>
          </c:extLst>
        </c:ser>
        <c:ser>
          <c:idx val="1"/>
          <c:order val="1"/>
          <c:tx>
            <c:strRef>
              <c:f>'Line Graph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Graph 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Graph by year'!$C$6:$C$22</c:f>
              <c:numCache>
                <c:formatCode>General</c:formatCode>
                <c:ptCount val="12"/>
                <c:pt idx="0">
                  <c:v>125</c:v>
                </c:pt>
                <c:pt idx="1">
                  <c:v>98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E7D-2245-BCA4-59F689B31A31}"/>
            </c:ext>
          </c:extLst>
        </c:ser>
        <c:ser>
          <c:idx val="2"/>
          <c:order val="2"/>
          <c:tx>
            <c:strRef>
              <c:f>'Line Graph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'Line Graph 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Graph by year'!$D$6:$D$22</c:f>
              <c:numCache>
                <c:formatCode>General</c:formatCode>
                <c:ptCount val="12"/>
                <c:pt idx="0">
                  <c:v>148</c:v>
                </c:pt>
                <c:pt idx="1">
                  <c:v>179</c:v>
                </c:pt>
                <c:pt idx="2">
                  <c:v>178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E7D-2245-BCA4-59F689B31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15632"/>
        <c:axId val="136510128"/>
      </c:lineChart>
      <c:catAx>
        <c:axId val="13651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Campaign was launched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0128"/>
        <c:crosses val="autoZero"/>
        <c:auto val="1"/>
        <c:lblAlgn val="ctr"/>
        <c:lblOffset val="100"/>
        <c:noMultiLvlLbl val="0"/>
      </c:catAx>
      <c:valAx>
        <c:axId val="1365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2-E941-BA25-6D9A00C94386}"/>
            </c:ext>
          </c:extLst>
        </c:ser>
        <c:ser>
          <c:idx val="7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32-E941-BA25-6D9A00C94386}"/>
            </c:ext>
          </c:extLst>
        </c:ser>
        <c:ser>
          <c:idx val="8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Bonus!$J$2:$J$13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32-E941-BA25-6D9A00C94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528912"/>
        <c:axId val="134649472"/>
      </c:lineChart>
      <c:catAx>
        <c:axId val="1215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49472"/>
        <c:crosses val="autoZero"/>
        <c:auto val="1"/>
        <c:lblAlgn val="ctr"/>
        <c:lblOffset val="100"/>
        <c:noMultiLvlLbl val="0"/>
      </c:catAx>
      <c:valAx>
        <c:axId val="13464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16</xdr:row>
      <xdr:rowOff>95250</xdr:rowOff>
    </xdr:from>
    <xdr:to>
      <xdr:col>8</xdr:col>
      <xdr:colOff>127000</xdr:colOff>
      <xdr:row>50</xdr:row>
      <xdr:rowOff>114300</xdr:rowOff>
    </xdr:to>
    <xdr:graphicFrame macro="">
      <xdr:nvGraphicFramePr>
        <xdr:cNvPr id="3" name="Status by Categories">
          <a:extLst>
            <a:ext uri="{FF2B5EF4-FFF2-40B4-BE49-F238E27FC236}">
              <a16:creationId xmlns:a16="http://schemas.microsoft.com/office/drawing/2014/main" id="{926EE35B-86AE-934D-A012-4BC359C4B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48</xdr:row>
      <xdr:rowOff>19050</xdr:rowOff>
    </xdr:from>
    <xdr:to>
      <xdr:col>7</xdr:col>
      <xdr:colOff>482600</xdr:colOff>
      <xdr:row>77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96533-0656-F940-BB08-3F9AF140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23</xdr:row>
      <xdr:rowOff>120650</xdr:rowOff>
    </xdr:from>
    <xdr:to>
      <xdr:col>5</xdr:col>
      <xdr:colOff>349250</xdr:colOff>
      <xdr:row>38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6C1B5-5C41-4B46-A23F-834D3611E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387350</xdr:colOff>
      <xdr:row>16</xdr:row>
      <xdr:rowOff>171450</xdr:rowOff>
    </xdr:from>
    <xdr:to>
      <xdr:col>6</xdr:col>
      <xdr:colOff>666750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F2D88-F4A5-6F44-8B45-FB170EDDB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Douglas" refreshedDate="43508.456105092591" createdVersion="6" refreshedVersion="6" minRefreshableVersion="3" recordCount="4114" xr:uid="{087EC63A-97AC-EA4F-B900-FABB902BFFC2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Douglas" refreshedDate="43508.481492592589" createdVersion="6" refreshedVersion="6" minRefreshableVersion="3" recordCount="4114" xr:uid="{BCC1C2B2-0B3D-094D-91C3-DB5F10A333CE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11344-5C49-A94E-8D8C-94F36E44F9B1}" name="Status by Category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A4BA5-B942-A745-AD13-94733C44E8CC}" name="PivotTable8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FFC85-565C-9944-8E3F-71F0A8E0D919}" name="PivotTable9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4BD96-2EE5-3349-952E-1A56CED04AF4}">
  <sheetPr codeName="Sheet2"/>
  <dimension ref="A1:F14"/>
  <sheetViews>
    <sheetView topLeftCell="A15" workbookViewId="0">
      <selection activeCell="J38" sqref="J38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9" t="s">
        <v>8223</v>
      </c>
      <c r="B1" t="s">
        <v>8364</v>
      </c>
    </row>
    <row r="3" spans="1:6">
      <c r="A3" s="9" t="s">
        <v>8360</v>
      </c>
      <c r="B3" s="9" t="s">
        <v>8363</v>
      </c>
    </row>
    <row r="4" spans="1:6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10" t="s">
        <v>8331</v>
      </c>
      <c r="B8" s="8">
        <v>24</v>
      </c>
      <c r="C8" s="8"/>
      <c r="D8" s="8"/>
      <c r="E8" s="8"/>
      <c r="F8" s="8">
        <v>24</v>
      </c>
    </row>
    <row r="9" spans="1:6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3B796-C488-FC44-8FDE-862752B21BD1}">
  <sheetPr codeName="Sheet4"/>
  <dimension ref="A1:F47"/>
  <sheetViews>
    <sheetView topLeftCell="A16" workbookViewId="0">
      <selection activeCell="G25" sqref="G25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>
      <c r="A1" s="9" t="s">
        <v>8223</v>
      </c>
      <c r="B1" t="s">
        <v>8364</v>
      </c>
    </row>
    <row r="2" spans="1:6">
      <c r="A2" s="9" t="s">
        <v>8308</v>
      </c>
      <c r="B2" t="s">
        <v>8364</v>
      </c>
    </row>
    <row r="4" spans="1:6">
      <c r="A4" s="9" t="s">
        <v>8360</v>
      </c>
      <c r="B4" s="9" t="s">
        <v>8363</v>
      </c>
    </row>
    <row r="5" spans="1:6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0" t="s">
        <v>8316</v>
      </c>
      <c r="B6" s="8"/>
      <c r="C6" s="8">
        <v>100</v>
      </c>
      <c r="D6" s="8"/>
      <c r="E6" s="8"/>
      <c r="F6" s="8">
        <v>100</v>
      </c>
    </row>
    <row r="7" spans="1:6">
      <c r="A7" s="10" t="s">
        <v>8344</v>
      </c>
      <c r="B7" s="8">
        <v>20</v>
      </c>
      <c r="C7" s="8"/>
      <c r="D7" s="8"/>
      <c r="E7" s="8"/>
      <c r="F7" s="8">
        <v>20</v>
      </c>
    </row>
    <row r="8" spans="1:6">
      <c r="A8" s="10" t="s">
        <v>8332</v>
      </c>
      <c r="B8" s="8">
        <v>24</v>
      </c>
      <c r="C8" s="8"/>
      <c r="D8" s="8"/>
      <c r="E8" s="8"/>
      <c r="F8" s="8">
        <v>24</v>
      </c>
    </row>
    <row r="9" spans="1:6">
      <c r="A9" s="10" t="s">
        <v>8358</v>
      </c>
      <c r="B9" s="8"/>
      <c r="C9" s="8">
        <v>40</v>
      </c>
      <c r="D9" s="8"/>
      <c r="E9" s="8"/>
      <c r="F9" s="8">
        <v>40</v>
      </c>
    </row>
    <row r="10" spans="1:6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36EBE-1EF1-3E4A-87EB-A5951BCE358C}">
  <sheetPr codeName="Sheet5"/>
  <dimension ref="A1:E22"/>
  <sheetViews>
    <sheetView workbookViewId="0">
      <selection activeCell="G26" sqref="G26"/>
    </sheetView>
  </sheetViews>
  <sheetFormatPr baseColWidth="10" defaultRowHeight="15"/>
  <cols>
    <col min="1" max="1" width="25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9" t="s">
        <v>8308</v>
      </c>
      <c r="B1" t="s">
        <v>8364</v>
      </c>
    </row>
    <row r="2" spans="1:5">
      <c r="A2" s="9" t="s">
        <v>8384</v>
      </c>
      <c r="B2" t="s">
        <v>8365</v>
      </c>
    </row>
    <row r="4" spans="1:5">
      <c r="A4" s="9" t="s">
        <v>8360</v>
      </c>
      <c r="B4" s="9" t="s">
        <v>8363</v>
      </c>
    </row>
    <row r="5" spans="1:5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>
      <c r="A6" s="10" t="s">
        <v>8377</v>
      </c>
      <c r="B6" s="8">
        <v>72</v>
      </c>
      <c r="C6" s="8">
        <v>331</v>
      </c>
      <c r="D6" s="8">
        <v>505</v>
      </c>
      <c r="E6" s="8">
        <v>908</v>
      </c>
    </row>
    <row r="7" spans="1:5">
      <c r="A7" s="13" t="s">
        <v>8378</v>
      </c>
      <c r="B7" s="8">
        <v>26</v>
      </c>
      <c r="C7" s="8">
        <v>125</v>
      </c>
      <c r="D7" s="8">
        <v>148</v>
      </c>
      <c r="E7" s="8">
        <v>299</v>
      </c>
    </row>
    <row r="8" spans="1:5">
      <c r="A8" s="13" t="s">
        <v>8379</v>
      </c>
      <c r="B8" s="8">
        <v>19</v>
      </c>
      <c r="C8" s="8">
        <v>98</v>
      </c>
      <c r="D8" s="8">
        <v>179</v>
      </c>
      <c r="E8" s="8">
        <v>296</v>
      </c>
    </row>
    <row r="9" spans="1:5">
      <c r="A9" s="13" t="s">
        <v>8380</v>
      </c>
      <c r="B9" s="8">
        <v>27</v>
      </c>
      <c r="C9" s="8">
        <v>108</v>
      </c>
      <c r="D9" s="8">
        <v>178</v>
      </c>
      <c r="E9" s="8">
        <v>313</v>
      </c>
    </row>
    <row r="10" spans="1:5">
      <c r="A10" s="10" t="s">
        <v>8368</v>
      </c>
      <c r="B10" s="8">
        <v>80</v>
      </c>
      <c r="C10" s="8">
        <v>377</v>
      </c>
      <c r="D10" s="8">
        <v>639</v>
      </c>
      <c r="E10" s="8">
        <v>1096</v>
      </c>
    </row>
    <row r="11" spans="1:5">
      <c r="A11" s="13" t="s">
        <v>8381</v>
      </c>
      <c r="B11" s="8">
        <v>27</v>
      </c>
      <c r="C11" s="8">
        <v>103</v>
      </c>
      <c r="D11" s="8">
        <v>193</v>
      </c>
      <c r="E11" s="8">
        <v>323</v>
      </c>
    </row>
    <row r="12" spans="1:5">
      <c r="A12" s="13" t="s">
        <v>8369</v>
      </c>
      <c r="B12" s="8">
        <v>26</v>
      </c>
      <c r="C12" s="8">
        <v>126</v>
      </c>
      <c r="D12" s="8">
        <v>233</v>
      </c>
      <c r="E12" s="8">
        <v>385</v>
      </c>
    </row>
    <row r="13" spans="1:5">
      <c r="A13" s="13" t="s">
        <v>8382</v>
      </c>
      <c r="B13" s="8">
        <v>27</v>
      </c>
      <c r="C13" s="8">
        <v>148</v>
      </c>
      <c r="D13" s="8">
        <v>213</v>
      </c>
      <c r="E13" s="8">
        <v>388</v>
      </c>
    </row>
    <row r="14" spans="1:5">
      <c r="A14" s="10" t="s">
        <v>8370</v>
      </c>
      <c r="B14" s="8">
        <v>100</v>
      </c>
      <c r="C14" s="8">
        <v>409</v>
      </c>
      <c r="D14" s="8">
        <v>507</v>
      </c>
      <c r="E14" s="8">
        <v>1016</v>
      </c>
    </row>
    <row r="15" spans="1:5">
      <c r="A15" s="13" t="s">
        <v>8371</v>
      </c>
      <c r="B15" s="8">
        <v>44</v>
      </c>
      <c r="C15" s="8">
        <v>148</v>
      </c>
      <c r="D15" s="8">
        <v>192</v>
      </c>
      <c r="E15" s="8">
        <v>384</v>
      </c>
    </row>
    <row r="16" spans="1:5">
      <c r="A16" s="13" t="s">
        <v>8372</v>
      </c>
      <c r="B16" s="8">
        <v>32</v>
      </c>
      <c r="C16" s="8">
        <v>134</v>
      </c>
      <c r="D16" s="8">
        <v>167</v>
      </c>
      <c r="E16" s="8">
        <v>333</v>
      </c>
    </row>
    <row r="17" spans="1:5">
      <c r="A17" s="13" t="s">
        <v>8373</v>
      </c>
      <c r="B17" s="8">
        <v>24</v>
      </c>
      <c r="C17" s="8">
        <v>127</v>
      </c>
      <c r="D17" s="8">
        <v>148</v>
      </c>
      <c r="E17" s="8">
        <v>299</v>
      </c>
    </row>
    <row r="18" spans="1:5">
      <c r="A18" s="10" t="s">
        <v>8374</v>
      </c>
      <c r="B18" s="8">
        <v>80</v>
      </c>
      <c r="C18" s="8">
        <v>382</v>
      </c>
      <c r="D18" s="8">
        <v>475</v>
      </c>
      <c r="E18" s="8">
        <v>937</v>
      </c>
    </row>
    <row r="19" spans="1:5">
      <c r="A19" s="13" t="s">
        <v>8375</v>
      </c>
      <c r="B19" s="8">
        <v>20</v>
      </c>
      <c r="C19" s="8">
        <v>150</v>
      </c>
      <c r="D19" s="8">
        <v>184</v>
      </c>
      <c r="E19" s="8">
        <v>354</v>
      </c>
    </row>
    <row r="20" spans="1:5">
      <c r="A20" s="13" t="s">
        <v>8376</v>
      </c>
      <c r="B20" s="8">
        <v>37</v>
      </c>
      <c r="C20" s="8">
        <v>113</v>
      </c>
      <c r="D20" s="8">
        <v>180</v>
      </c>
      <c r="E20" s="8">
        <v>330</v>
      </c>
    </row>
    <row r="21" spans="1:5">
      <c r="A21" s="13" t="s">
        <v>8383</v>
      </c>
      <c r="B21" s="8">
        <v>23</v>
      </c>
      <c r="C21" s="8">
        <v>119</v>
      </c>
      <c r="D21" s="8">
        <v>111</v>
      </c>
      <c r="E21" s="8">
        <v>253</v>
      </c>
    </row>
    <row r="22" spans="1:5">
      <c r="A22" s="10" t="s">
        <v>8362</v>
      </c>
      <c r="B22" s="8">
        <v>332</v>
      </c>
      <c r="C22" s="8">
        <v>1499</v>
      </c>
      <c r="D22" s="8">
        <v>2126</v>
      </c>
      <c r="E22" s="8">
        <v>3957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3754" zoomScale="70" zoomScaleNormal="70" workbookViewId="0"/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9" customWidth="1"/>
    <col min="14" max="14" width="41.1640625" customWidth="1"/>
    <col min="15" max="15" width="13" style="6" bestFit="1" customWidth="1"/>
    <col min="16" max="16" width="16.33203125" customWidth="1"/>
    <col min="17" max="17" width="12" customWidth="1"/>
    <col min="18" max="18" width="12.33203125" customWidth="1"/>
    <col min="19" max="19" width="25.83203125" style="12" customWidth="1"/>
    <col min="20" max="20" width="24.83203125" style="12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1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IF($E2&gt;0, $E2/$D2, 0)</f>
        <v>1.3685882352941177</v>
      </c>
      <c r="P2" s="7">
        <f>IF($L2=0, 0,$E2/$L2)</f>
        <v>63.917582417582416</v>
      </c>
      <c r="Q2" t="s">
        <v>8310</v>
      </c>
      <c r="R2" t="s">
        <v>8311</v>
      </c>
      <c r="S2" s="12">
        <f>($J2/86400)+25569 + (-5/24)</f>
        <v>42176.798738425925</v>
      </c>
      <c r="T2" s="12">
        <f>($I2/86400)+25569 + 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IF($E3&gt;0, $E3/$D3, 0)</f>
        <v>1.4260827250608272</v>
      </c>
      <c r="P3" s="7">
        <f t="shared" ref="P3:P66" si="1">IF($L3=0, 0,$E3/$L3)</f>
        <v>185.48101265822785</v>
      </c>
      <c r="Q3" t="s">
        <v>8310</v>
      </c>
      <c r="R3" t="s">
        <v>8311</v>
      </c>
      <c r="S3" s="12">
        <f t="shared" ref="S3:S66" si="2">($J3/86400)+25569 + (-5/24)</f>
        <v>42766.392164351848</v>
      </c>
      <c r="T3" s="12">
        <f t="shared" ref="T3:T66" si="3">($I3/86400)+25569 + 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42515.838738425919</v>
      </c>
      <c r="T9" s="12">
        <f t="shared" si="3"/>
        <v>42555.838738425919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41869.333981481475</v>
      </c>
      <c r="T20" s="12">
        <f t="shared" si="3"/>
        <v>41899.333981481475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42200.549907407403</v>
      </c>
      <c r="T22" s="12">
        <f t="shared" si="3"/>
        <v>42260.549907407403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42262.610416666663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42316.494224537033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41374.84888888889</v>
      </c>
      <c r="T40" s="12">
        <f t="shared" si="3"/>
        <v>41404.84888888889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41873.890474537031</v>
      </c>
      <c r="T46" s="12">
        <f t="shared" si="3"/>
        <v>41918.890474537031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42323.756643518514</v>
      </c>
      <c r="T48" s="12">
        <f t="shared" si="3"/>
        <v>42353.756643518514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42196.72033564814</v>
      </c>
      <c r="T53" s="12">
        <f t="shared" si="3"/>
        <v>42226.72033564814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42149.340555555558</v>
      </c>
      <c r="T58" s="12">
        <f t="shared" si="3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42230.027499999997</v>
      </c>
      <c r="T61" s="12">
        <f t="shared" si="3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41701.693483796298</v>
      </c>
      <c r="T62" s="12">
        <f t="shared" si="3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41409.605983796289</v>
      </c>
      <c r="T63" s="12">
        <f t="shared" si="3"/>
        <v>41431.605983796289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IF($E67&gt;0, $E67/$D67, 0)</f>
        <v>1.0752857142857142</v>
      </c>
      <c r="P67" s="7">
        <f t="shared" ref="P67:P130" si="5">IF($L67=0, 0,$E67/$L67)</f>
        <v>132.05263157894737</v>
      </c>
      <c r="Q67" t="s">
        <v>8310</v>
      </c>
      <c r="R67" t="s">
        <v>8312</v>
      </c>
      <c r="S67" s="12">
        <f t="shared" ref="S67:S130" si="6">($J67/86400)+25569 + (-5/24)</f>
        <v>41835.612893518519</v>
      </c>
      <c r="T67" s="12">
        <f t="shared" ref="T67:T130" si="7">($I67/86400)+25569 + 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41207.801863425928</v>
      </c>
      <c r="T74" s="12">
        <f t="shared" si="7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40996.936539351846</v>
      </c>
      <c r="T79" s="12">
        <f t="shared" si="7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41099.950543981475</v>
      </c>
      <c r="T83" s="12">
        <f t="shared" si="7"/>
        <v>41103.918055555558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40322.331053240741</v>
      </c>
      <c r="T89" s="12">
        <f t="shared" si="7"/>
        <v>40331.861805555549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41402.543888888882</v>
      </c>
      <c r="T91" s="12">
        <f t="shared" si="7"/>
        <v>41427.543888888882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41214.586504629631</v>
      </c>
      <c r="T100" s="12">
        <f t="shared" si="7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40987.568298611106</v>
      </c>
      <c r="T108" s="12">
        <f t="shared" si="7"/>
        <v>41001.568298611106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41717.834699074076</v>
      </c>
      <c r="T114" s="12">
        <f t="shared" si="7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40918.530601851853</v>
      </c>
      <c r="T117" s="12">
        <f t="shared" si="7"/>
        <v>40943.530601851853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IF($E131&gt;0, $E131/$D131, 0)</f>
        <v>0</v>
      </c>
      <c r="P131" s="7">
        <f t="shared" ref="P131:P194" si="9">IF($L131=0, 0,$E131/$L131)</f>
        <v>0</v>
      </c>
      <c r="Q131" t="s">
        <v>8310</v>
      </c>
      <c r="R131" t="s">
        <v>8313</v>
      </c>
      <c r="S131" s="12">
        <f t="shared" ref="S131:S194" si="10">($J131/86400)+25569 + (-5/24)</f>
        <v>41882.728969907403</v>
      </c>
      <c r="T131" s="12">
        <f t="shared" ref="T131:T194" si="11">($I131/86400)+25569 + 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si="10"/>
        <v>41778.707083333335</v>
      </c>
      <c r="T132" s="12">
        <f t="shared" si="11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42558.855810185181</v>
      </c>
      <c r="T145" s="12">
        <f t="shared" si="11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41874.869212962956</v>
      </c>
      <c r="T154" s="12">
        <f t="shared" si="11"/>
        <v>41904.869212962956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42171.70475694444</v>
      </c>
      <c r="T162" s="12">
        <f t="shared" si="11"/>
        <v>42231.70475694444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42082.144942129627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IF($E195&gt;0, $E195/$D195, 0)</f>
        <v>0</v>
      </c>
      <c r="P195" s="7">
        <f t="shared" ref="P195:P258" si="13">IF($L195=0, 0,$E195/$L195)</f>
        <v>0</v>
      </c>
      <c r="Q195" t="s">
        <v>8310</v>
      </c>
      <c r="R195" t="s">
        <v>8314</v>
      </c>
      <c r="S195" s="12">
        <f t="shared" ref="S195:S258" si="14">($J195/86400)+25569 + (-5/24)</f>
        <v>41911.726458333331</v>
      </c>
      <c r="T195" s="12">
        <f t="shared" ref="T195:T258" si="15">($I195/86400)+25569 + 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41866.875034722216</v>
      </c>
      <c r="T202" s="12">
        <f t="shared" si="15"/>
        <v>41896.875034722216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42235.951585648145</v>
      </c>
      <c r="T213" s="12">
        <f t="shared" si="15"/>
        <v>42265.951585648145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42236.629166666666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42129.568877314814</v>
      </c>
      <c r="T232" s="12">
        <f t="shared" si="15"/>
        <v>42159.568877314814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42341.75059027777</v>
      </c>
      <c r="T233" s="12">
        <f t="shared" si="15"/>
        <v>42371.75059027777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42320.876145833332</v>
      </c>
      <c r="T238" s="12">
        <f t="shared" si="15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42713.754166666666</v>
      </c>
      <c r="T240" s="12">
        <f t="shared" si="15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40253.087500000001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40266.454374999994</v>
      </c>
      <c r="T254" s="12">
        <f t="shared" si="15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42263.744328703702</v>
      </c>
      <c r="T256" s="12">
        <f t="shared" si="15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IF($E259&gt;0, $E259/$D259, 0)</f>
        <v>1.0672648571428571</v>
      </c>
      <c r="P259" s="7">
        <f t="shared" ref="P259:P322" si="17">IF($L259=0, 0,$E259/$L259)</f>
        <v>66.70405357142856</v>
      </c>
      <c r="Q259" t="s">
        <v>8310</v>
      </c>
      <c r="R259" t="s">
        <v>8315</v>
      </c>
      <c r="S259" s="12">
        <f t="shared" ref="S259:S322" si="18">($J259/86400)+25569 + (-5/24)</f>
        <v>42479.418541666666</v>
      </c>
      <c r="T259" s="12">
        <f t="shared" ref="T259:T322" si="19">($I259/86400)+25569 + 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40267.03738425926</v>
      </c>
      <c r="T267" s="12">
        <f t="shared" si="19"/>
        <v>40308.636111111111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40637.658217592594</v>
      </c>
      <c r="T272" s="12">
        <f t="shared" si="19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41611.891909722217</v>
      </c>
      <c r="T273" s="12">
        <f t="shared" si="19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40966.873541666668</v>
      </c>
      <c r="T278" s="12">
        <f t="shared" si="19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41744.382349537038</v>
      </c>
      <c r="T282" s="12">
        <f t="shared" si="19"/>
        <v>41789.382349537038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41313.607916666668</v>
      </c>
      <c r="T288" s="12">
        <f t="shared" si="19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42089.519687499997</v>
      </c>
      <c r="T299" s="12">
        <f t="shared" si="19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41031.862800925919</v>
      </c>
      <c r="T305" s="12">
        <f t="shared" si="19"/>
        <v>41061.862800925919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41353.587187499994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41282.736122685186</v>
      </c>
      <c r="T309" s="12">
        <f t="shared" si="19"/>
        <v>41312.736122685186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IF($E323&gt;0, $E323/$D323, 0)</f>
        <v>1.0266285714285714</v>
      </c>
      <c r="P323" s="7">
        <f t="shared" ref="P323:P386" si="21">IF($L323=0, 0,$E323/$L323)</f>
        <v>106.62314540059347</v>
      </c>
      <c r="Q323" t="s">
        <v>8310</v>
      </c>
      <c r="R323" t="s">
        <v>8315</v>
      </c>
      <c r="S323" s="12">
        <f t="shared" ref="S323:S386" si="22">($J323/86400)+25569 + (-5/24)</f>
        <v>42647.238263888888</v>
      </c>
      <c r="T323" s="12">
        <f t="shared" ref="T323:T386" si="23">($I323/86400)+25569 + (-5/24)</f>
        <v>42682.279930555553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42261.291909722218</v>
      </c>
      <c r="T348" s="12">
        <f t="shared" si="23"/>
        <v>42291.291909722218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41934.86215277778</v>
      </c>
      <c r="T361" s="12">
        <f t="shared" si="23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41019.584699074076</v>
      </c>
      <c r="T368" s="12">
        <f t="shared" si="23"/>
        <v>41049.584699074076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IF($E387&gt;0, $E387/$D387, 0)</f>
        <v>1.05982</v>
      </c>
      <c r="P387" s="7">
        <f t="shared" ref="P387:P450" si="25">IF($L387=0, 0,$E387/$L387)</f>
        <v>111.79535864978902</v>
      </c>
      <c r="Q387" t="s">
        <v>8310</v>
      </c>
      <c r="R387" t="s">
        <v>8315</v>
      </c>
      <c r="S387" s="12">
        <f t="shared" ref="S387:S450" si="26">($J387/86400)+25569 + (-5/24)</f>
        <v>41934.376168981478</v>
      </c>
      <c r="T387" s="12">
        <f t="shared" ref="T387:T450" si="27">($I387/86400)+25569 + 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42548.86782407407</v>
      </c>
      <c r="T390" s="12">
        <f t="shared" si="27"/>
        <v>42578.86782407407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41673.854745370372</v>
      </c>
      <c r="T391" s="12">
        <f t="shared" si="27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40864.833923611106</v>
      </c>
      <c r="T393" s="12">
        <f t="shared" si="27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41082.356550925928</v>
      </c>
      <c r="T398" s="12">
        <f t="shared" si="27"/>
        <v>41097.356550925928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41646.419699074067</v>
      </c>
      <c r="T406" s="12">
        <f t="shared" si="27"/>
        <v>41675.75277777778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42113.773113425923</v>
      </c>
      <c r="T412" s="12">
        <f t="shared" si="27"/>
        <v>42173.773113425923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41360.762268518512</v>
      </c>
      <c r="T419" s="12">
        <f t="shared" si="27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41863.052048611113</v>
      </c>
      <c r="T424" s="12">
        <f t="shared" si="27"/>
        <v>41893.052048611113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42285.700694444444</v>
      </c>
      <c r="T429" s="12">
        <f t="shared" si="27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42526.662997685184</v>
      </c>
      <c r="T433" s="12">
        <f t="shared" si="27"/>
        <v>42556.662997685184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42228.421550925923</v>
      </c>
      <c r="T435" s="12">
        <f t="shared" si="27"/>
        <v>42288.421550925923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41919.553449074076</v>
      </c>
      <c r="T441" s="12">
        <f t="shared" si="27"/>
        <v>41929.553449074076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IF($E451&gt;0, $E451/$D451, 0)</f>
        <v>2.2499999999999999E-2</v>
      </c>
      <c r="P451" s="7">
        <f t="shared" ref="P451:P514" si="29">IF($L451=0, 0,$E451/$L451)</f>
        <v>9</v>
      </c>
      <c r="Q451" t="s">
        <v>8310</v>
      </c>
      <c r="R451" t="s">
        <v>8316</v>
      </c>
      <c r="S451" s="12">
        <f t="shared" ref="S451:S514" si="30">($J451/86400)+25569 + (-5/24)</f>
        <v>41534.359780092593</v>
      </c>
      <c r="T451" s="12">
        <f t="shared" ref="T451:T514" si="31">($I451/86400)+25569 + 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42107.49554398148</v>
      </c>
      <c r="T454" s="12">
        <f t="shared" si="31"/>
        <v>42137.49554398148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40970.794236111113</v>
      </c>
      <c r="T457" s="12">
        <f t="shared" si="31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41547.486122685186</v>
      </c>
      <c r="T458" s="12">
        <f t="shared" si="31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40704.918298611105</v>
      </c>
      <c r="T464" s="12">
        <f t="shared" si="31"/>
        <v>40764.918298611105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42488.640451388885</v>
      </c>
      <c r="T466" s="12">
        <f t="shared" si="31"/>
        <v>42508.640451388885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41040.959293981483</v>
      </c>
      <c r="T470" s="12">
        <f t="shared" si="31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41465.29184027778</v>
      </c>
      <c r="T482" s="12">
        <f t="shared" si="31"/>
        <v>41495.29184027778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42447.688541666663</v>
      </c>
      <c r="T484" s="12">
        <f t="shared" si="31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41381.297442129631</v>
      </c>
      <c r="T487" s="12">
        <f t="shared" si="31"/>
        <v>41411.297442129631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41113.760243055549</v>
      </c>
      <c r="T492" s="12">
        <f t="shared" si="31"/>
        <v>41143.760243055549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42366.774293981478</v>
      </c>
      <c r="T493" s="12">
        <f t="shared" si="31"/>
        <v>42396.774293981478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42114.517800925925</v>
      </c>
      <c r="T495" s="12">
        <f t="shared" si="31"/>
        <v>42144.517800925925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40247.677673611106</v>
      </c>
      <c r="T502" s="12">
        <f t="shared" si="31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IF($E515&gt;0, $E515/$D515, 0)</f>
        <v>0.13924</v>
      </c>
      <c r="P515" s="7">
        <f t="shared" ref="P515:P578" si="33">IF($L515=0, 0,$E515/$L515)</f>
        <v>102.38235294117646</v>
      </c>
      <c r="Q515" t="s">
        <v>8310</v>
      </c>
      <c r="R515" t="s">
        <v>8316</v>
      </c>
      <c r="S515" s="12">
        <f t="shared" ref="S515:S578" si="34">($J515/86400)+25569 + (-5/24)</f>
        <v>42552.445659722223</v>
      </c>
      <c r="T515" s="12">
        <f t="shared" ref="T515:T578" si="35">($I515/86400)+25569 + 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41218.183113425919</v>
      </c>
      <c r="T521" s="12">
        <f t="shared" si="35"/>
        <v>41248.183113425919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42711.336863425924</v>
      </c>
      <c r="T537" s="12">
        <f t="shared" si="35"/>
        <v>42741.336863425924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42179.136655092589</v>
      </c>
      <c r="T538" s="12">
        <f t="shared" si="35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2">
        <f t="shared" si="34"/>
        <v>42692.180729166663</v>
      </c>
      <c r="T564" s="12">
        <f t="shared" si="35"/>
        <v>42722.180729166663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2">
        <f t="shared" si="34"/>
        <v>42165.576956018514</v>
      </c>
      <c r="T567" s="12">
        <f t="shared" si="35"/>
        <v>42195.576956018514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42388.589918981474</v>
      </c>
      <c r="T572" s="12">
        <f t="shared" si="35"/>
        <v>42418.589918981474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2">
        <f t="shared" si="34"/>
        <v>42282.507962962962</v>
      </c>
      <c r="T574" s="12">
        <f t="shared" si="35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IF($E579&gt;0, $E579/$D579, 0)</f>
        <v>2E-3</v>
      </c>
      <c r="P579" s="7">
        <f t="shared" ref="P579:P642" si="37">IF($L579=0, 0,$E579/$L579)</f>
        <v>10</v>
      </c>
      <c r="Q579" t="s">
        <v>8319</v>
      </c>
      <c r="R579" t="s">
        <v>8320</v>
      </c>
      <c r="S579" s="12">
        <f t="shared" ref="S579:S642" si="38">($J579/86400)+25569 + (-5/24)</f>
        <v>42450.380810185183</v>
      </c>
      <c r="T579" s="12">
        <f t="shared" ref="T579:T642" si="39">($I579/86400)+25569 + 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42631.561180555553</v>
      </c>
      <c r="T590" s="12">
        <f t="shared" si="39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42082.861550925925</v>
      </c>
      <c r="T597" s="12">
        <f t="shared" si="39"/>
        <v>42127.861550925925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42194.149398148147</v>
      </c>
      <c r="T607" s="12">
        <f t="shared" si="39"/>
        <v>42239.149398148147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2">
        <f t="shared" si="38"/>
        <v>42584.823449074072</v>
      </c>
      <c r="T614" s="12">
        <f t="shared" si="39"/>
        <v>42614.823449074072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2">
        <f t="shared" si="38"/>
        <v>42761.167905092589</v>
      </c>
      <c r="T618" s="12">
        <f t="shared" si="39"/>
        <v>42791.167905092589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42507.090995370367</v>
      </c>
      <c r="T635" s="12">
        <f t="shared" si="39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42683.211979166663</v>
      </c>
      <c r="T642" s="12">
        <f t="shared" si="39"/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IF($E643&gt;0, $E643/$D643, 0)</f>
        <v>1.1916249999999999</v>
      </c>
      <c r="P643" s="7">
        <f t="shared" ref="P643:P706" si="41">IF($L643=0, 0,$E643/$L643)</f>
        <v>151.31746031746033</v>
      </c>
      <c r="Q643" t="s">
        <v>8319</v>
      </c>
      <c r="R643" t="s">
        <v>8321</v>
      </c>
      <c r="S643" s="12">
        <f t="shared" ref="S643:S706" si="42">($J643/86400)+25569 + (-5/24)</f>
        <v>42199.361666666664</v>
      </c>
      <c r="T643" s="12">
        <f t="shared" ref="T643:T706" si="43">($I643/86400)+25569 + 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42477.554618055554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41838.623819444438</v>
      </c>
      <c r="T668" s="12">
        <f t="shared" si="43"/>
        <v>41868.623819444438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42012.559965277775</v>
      </c>
      <c r="T678" s="12">
        <f t="shared" si="43"/>
        <v>42042.559965277775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42808.515300925923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41866.722743055558</v>
      </c>
      <c r="T700" s="12">
        <f t="shared" si="43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42698.560034722221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IF($E707&gt;0, $E707/$D707, 0)</f>
        <v>9.7699999999999992E-3</v>
      </c>
      <c r="P707" s="7">
        <f t="shared" ref="P707:P770" si="45">IF($L707=0, 0,$E707/$L707)</f>
        <v>195.4</v>
      </c>
      <c r="Q707" t="s">
        <v>8319</v>
      </c>
      <c r="R707" t="s">
        <v>8321</v>
      </c>
      <c r="S707" s="12">
        <f t="shared" ref="S707:S770" si="46">($J707/86400)+25569 + (-5/24)</f>
        <v>42726.283310185179</v>
      </c>
      <c r="T707" s="12">
        <f t="shared" ref="T707:T770" si="47">($I707/86400)+25569 + 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42384.472592592589</v>
      </c>
      <c r="T714" s="12">
        <f t="shared" si="47"/>
        <v>42414.472592592589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41857.645856481475</v>
      </c>
      <c r="T719" s="12">
        <f t="shared" si="47"/>
        <v>41887.645856481475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42184.608206018514</v>
      </c>
      <c r="T725" s="12">
        <f t="shared" si="47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41246.811909722222</v>
      </c>
      <c r="T729" s="12">
        <f t="shared" si="47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41943.39576388889</v>
      </c>
      <c r="T740" s="12">
        <f t="shared" si="47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42700.597372685188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41471.238518518519</v>
      </c>
      <c r="T765" s="12">
        <f t="shared" si="47"/>
        <v>41501.238518518519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IF($E771&gt;0, $E771/$D771, 0)</f>
        <v>0.41399999999999998</v>
      </c>
      <c r="P771" s="7">
        <f t="shared" ref="P771:P834" si="49">IF($L771=0, 0,$E771/$L771)</f>
        <v>31.846153846153847</v>
      </c>
      <c r="Q771" t="s">
        <v>8322</v>
      </c>
      <c r="R771" t="s">
        <v>8324</v>
      </c>
      <c r="S771" s="12">
        <f t="shared" ref="S771:S834" si="50">($J771/86400)+25569 + (-5/24)</f>
        <v>41604.788124999999</v>
      </c>
      <c r="T771" s="12">
        <f t="shared" ref="T771:T834" si="51">($I771/86400)+25569 + 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2">
        <f t="shared" si="50"/>
        <v>41289.791307870364</v>
      </c>
      <c r="T772" s="12">
        <f t="shared" si="51"/>
        <v>41329.791307870364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42100.527604166666</v>
      </c>
      <c r="T775" s="12">
        <f t="shared" si="51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41402.792523148142</v>
      </c>
      <c r="T783" s="12">
        <f t="shared" si="51"/>
        <v>41432.792523148142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41303.38559027778</v>
      </c>
      <c r="T787" s="12">
        <f t="shared" si="51"/>
        <v>41333.38559027778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41040.449305555558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41276.977777777771</v>
      </c>
      <c r="T791" s="12">
        <f t="shared" si="51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41555.665312499994</v>
      </c>
      <c r="T794" s="12">
        <f t="shared" si="51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41122.813935185179</v>
      </c>
      <c r="T804" s="12">
        <f t="shared" si="51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40729.897291666661</v>
      </c>
      <c r="T806" s="12">
        <f t="shared" si="51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41072.842384259253</v>
      </c>
      <c r="T830" s="12">
        <f t="shared" si="51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40929.134027777771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IF($E835&gt;0, $E835/$D835, 0)</f>
        <v>1.0166666666666666</v>
      </c>
      <c r="P835" s="7">
        <f t="shared" ref="P835:P898" si="53">IF($L835=0, 0,$E835/$L835)</f>
        <v>148.78048780487805</v>
      </c>
      <c r="Q835" t="s">
        <v>8325</v>
      </c>
      <c r="R835" t="s">
        <v>8326</v>
      </c>
      <c r="S835" s="12">
        <f t="shared" ref="S835:S898" si="54">($J835/86400)+25569 + (-5/24)</f>
        <v>41718.669849537036</v>
      </c>
      <c r="T835" s="12">
        <f t="shared" ref="T835:T898" si="55">($I835/86400)+25569 + 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41923.630358796298</v>
      </c>
      <c r="T843" s="12">
        <f t="shared" si="55"/>
        <v>41953.672025462962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41526.384062499994</v>
      </c>
      <c r="T844" s="12">
        <f t="shared" si="55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42165.59</v>
      </c>
      <c r="T849" s="12">
        <f t="shared" si="55"/>
        <v>42195.59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42544.916863425919</v>
      </c>
      <c r="T857" s="12">
        <f t="shared" si="55"/>
        <v>42574.916863425919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41230.564780092587</v>
      </c>
      <c r="T867" s="12">
        <f t="shared" si="55"/>
        <v>41290.564780092587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41342.637233796289</v>
      </c>
      <c r="T871" s="12">
        <f t="shared" si="55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41607.394618055558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41183.958796296291</v>
      </c>
      <c r="T875" s="12">
        <f t="shared" si="55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41597.580555555549</v>
      </c>
      <c r="T879" s="12">
        <f t="shared" si="55"/>
        <v>41627.580555555549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40981.594282407408</v>
      </c>
      <c r="T886" s="12">
        <f t="shared" si="55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42496.773263888885</v>
      </c>
      <c r="T896" s="12">
        <f t="shared" si="55"/>
        <v>42526.773263888885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42218.66465277777</v>
      </c>
      <c r="T898" s="12">
        <f t="shared" si="55"/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IF($E899&gt;0, $E899/$D899, 0)</f>
        <v>0</v>
      </c>
      <c r="P899" s="7">
        <f t="shared" ref="P899:P962" si="57">IF($L899=0, 0,$E899/$L899)</f>
        <v>0</v>
      </c>
      <c r="Q899" t="s">
        <v>8325</v>
      </c>
      <c r="R899" t="s">
        <v>8329</v>
      </c>
      <c r="S899" s="12">
        <f t="shared" ref="S899:S962" si="58">($J899/86400)+25569 + (-5/24)</f>
        <v>41211.480416666665</v>
      </c>
      <c r="T899" s="12">
        <f t="shared" ref="T899:T962" si="59">($I899/86400)+25569 + 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41253.942673611113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2">
        <f t="shared" si="58"/>
        <v>41116.554942129624</v>
      </c>
      <c r="T916" s="12">
        <f t="shared" si="59"/>
        <v>41146.554942129624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2">
        <f t="shared" si="58"/>
        <v>41562.463217592587</v>
      </c>
      <c r="T922" s="12">
        <f t="shared" si="59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40846.962685185186</v>
      </c>
      <c r="T923" s="12">
        <f t="shared" si="59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41288.734594907401</v>
      </c>
      <c r="T926" s="12">
        <f t="shared" si="59"/>
        <v>41318.734594907401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41710.960752314808</v>
      </c>
      <c r="T935" s="12">
        <f t="shared" si="59"/>
        <v>41770.960752314808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41581.631446759253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42382.634953703702</v>
      </c>
      <c r="T944" s="12">
        <f t="shared" si="59"/>
        <v>42418.634953703702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42732.66465277777</v>
      </c>
      <c r="T947" s="12">
        <f t="shared" si="59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42480.445277777777</v>
      </c>
      <c r="T953" s="12">
        <f t="shared" si="59"/>
        <v>42525.445277777777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IF($E963&gt;0, $E963/$D963, 0)</f>
        <v>0.42188421052631581</v>
      </c>
      <c r="P963" s="7">
        <f t="shared" ref="P963:P1026" si="61">IF($L963=0, 0,$E963/$L963)</f>
        <v>364.35454545454547</v>
      </c>
      <c r="Q963" t="s">
        <v>8319</v>
      </c>
      <c r="R963" t="s">
        <v>8321</v>
      </c>
      <c r="S963" s="12">
        <f t="shared" ref="S963:S1026" si="62">($J963/86400)+25569 + (-5/24)</f>
        <v>42740.485358796293</v>
      </c>
      <c r="T963" s="12">
        <f t="shared" ref="T963:T1026" si="63">($I963/86400)+25569 + 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42506.208657407406</v>
      </c>
      <c r="T981" s="12">
        <f t="shared" si="63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42574.459317129622</v>
      </c>
      <c r="T985" s="12">
        <f t="shared" si="63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42748.851388888885</v>
      </c>
      <c r="T1002" s="12">
        <f t="shared" si="63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42276.41646990741</v>
      </c>
      <c r="T1007" s="12">
        <f t="shared" si="63"/>
        <v>42307.41646990741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42466.857129629629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42111.438391203701</v>
      </c>
      <c r="T1024" s="12">
        <f t="shared" si="63"/>
        <v>42141.438391203701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IF($E1027&gt;0, $E1027/$D1027, 0)</f>
        <v>1.099283142857143</v>
      </c>
      <c r="P1027" s="7">
        <f t="shared" ref="P1027:P1090" si="65">IF($L1027=0, 0,$E1027/$L1027)</f>
        <v>71.848571428571432</v>
      </c>
      <c r="Q1027" t="s">
        <v>8325</v>
      </c>
      <c r="R1027" t="s">
        <v>8330</v>
      </c>
      <c r="S1027" s="12">
        <f t="shared" ref="S1027:S1090" si="66">($J1027/86400)+25569 + (-5/24)</f>
        <v>42049.625428240739</v>
      </c>
      <c r="T1027" s="12">
        <f t="shared" ref="T1027:T1090" si="67">($I1027/86400)+25569 + 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</v>
      </c>
      <c r="T1035" s="12">
        <f t="shared" si="67"/>
        <v>42716.52407407407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2">
        <f t="shared" si="66"/>
        <v>41830.851759259254</v>
      </c>
      <c r="T1043" s="12">
        <f t="shared" si="67"/>
        <v>41850.851759259254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41844.666087962956</v>
      </c>
      <c r="T1047" s="12">
        <f t="shared" si="67"/>
        <v>41874.666087962956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41918.610127314816</v>
      </c>
      <c r="T1049" s="12">
        <f t="shared" si="67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42118.469641203701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2">
        <f t="shared" si="66"/>
        <v>42678.662997685184</v>
      </c>
      <c r="T1059" s="12">
        <f t="shared" si="67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41445.754421296289</v>
      </c>
      <c r="T1068" s="12">
        <f t="shared" si="67"/>
        <v>41490.754421296289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42440.162777777776</v>
      </c>
      <c r="T1070" s="12">
        <f t="shared" si="67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42479.358055555553</v>
      </c>
      <c r="T1081" s="12">
        <f t="shared" si="67"/>
        <v>42504.358055555553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41101.697777777772</v>
      </c>
      <c r="T1084" s="12">
        <f t="shared" si="67"/>
        <v>41131.697777777772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2">
        <f t="shared" si="66"/>
        <v>41775.505636574067</v>
      </c>
      <c r="T1089" s="12">
        <f t="shared" si="67"/>
        <v>41805.505636574067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IF($E1091&gt;0, $E1091/$D1091, 0)</f>
        <v>7.8266666666666665E-2</v>
      </c>
      <c r="P1091" s="7">
        <f t="shared" ref="P1091:P1154" si="69">IF($L1091=0, 0,$E1091/$L1091)</f>
        <v>23.959183673469386</v>
      </c>
      <c r="Q1091" t="s">
        <v>8333</v>
      </c>
      <c r="R1091" t="s">
        <v>8334</v>
      </c>
      <c r="S1091" s="12">
        <f t="shared" ref="S1091:S1154" si="70">($J1091/86400)+25569 + (-5/24)</f>
        <v>42150.981192129628</v>
      </c>
      <c r="T1091" s="12">
        <f t="shared" ref="T1091:T1154" si="71">($I1091/86400)+25569 + 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40795.505011574074</v>
      </c>
      <c r="T1096" s="12">
        <f t="shared" si="71"/>
        <v>40825.505011574074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42346.995254629626</v>
      </c>
      <c r="T1113" s="12">
        <f t="shared" si="71"/>
        <v>42376.995254629626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41009.638981481483</v>
      </c>
      <c r="T1118" s="12">
        <f t="shared" si="71"/>
        <v>41069.638981481483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42535.119143518517</v>
      </c>
      <c r="T1128" s="12">
        <f t="shared" si="71"/>
        <v>42565.119143518517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42558.781180555554</v>
      </c>
      <c r="T1137" s="12">
        <f t="shared" si="71"/>
        <v>42588.781180555554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42327.46329861111</v>
      </c>
      <c r="T1138" s="12">
        <f t="shared" si="71"/>
        <v>42357.46329861111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41975.139189814814</v>
      </c>
      <c r="T1141" s="12">
        <f t="shared" si="71"/>
        <v>42005.139189814814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2">
        <f t="shared" si="70"/>
        <v>42021.797766203701</v>
      </c>
      <c r="T1144" s="12">
        <f t="shared" si="71"/>
        <v>42051.797766203701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41854.539259259254</v>
      </c>
      <c r="T1147" s="12">
        <f t="shared" si="71"/>
        <v>41914.539259259254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42223.894247685188</v>
      </c>
      <c r="T1153" s="12">
        <f t="shared" si="71"/>
        <v>42253.894247685188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IF($E1155&gt;0, $E1155/$D1155, 0)</f>
        <v>6.2500000000000003E-3</v>
      </c>
      <c r="P1155" s="7">
        <f t="shared" ref="P1155:P1218" si="73">IF($L1155=0, 0,$E1155/$L1155)</f>
        <v>50</v>
      </c>
      <c r="Q1155" t="s">
        <v>8336</v>
      </c>
      <c r="R1155" t="s">
        <v>8337</v>
      </c>
      <c r="S1155" s="12">
        <f t="shared" ref="S1155:S1218" si="74">($J1155/86400)+25569 + (-5/24)</f>
        <v>42143.505844907406</v>
      </c>
      <c r="T1155" s="12">
        <f t="shared" ref="T1155:T1218" si="75">($I1155/86400)+25569 + 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42090.904930555553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41792.00613425926</v>
      </c>
      <c r="T1167" s="12">
        <f t="shared" si="75"/>
        <v>41826.00613425926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41841.473981481475</v>
      </c>
      <c r="T1174" s="12">
        <f t="shared" si="75"/>
        <v>41871.473981481475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42449.353703703702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42409.567743055552</v>
      </c>
      <c r="T1195" s="12">
        <f t="shared" si="75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42152.08048611111</v>
      </c>
      <c r="T1204" s="12">
        <f t="shared" si="75"/>
        <v>42182.08048611111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42772.567743055552</v>
      </c>
      <c r="T1208" s="12">
        <f t="shared" si="75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IF($E1219&gt;0, $E1219/$D1219, 0)</f>
        <v>1.026</v>
      </c>
      <c r="P1219" s="7">
        <f t="shared" ref="P1219:P1282" si="77">IF($L1219=0, 0,$E1219/$L1219)</f>
        <v>148.57377049180329</v>
      </c>
      <c r="Q1219" t="s">
        <v>8338</v>
      </c>
      <c r="R1219" t="s">
        <v>8339</v>
      </c>
      <c r="S1219" s="12">
        <f t="shared" ref="S1219:S1282" si="78">($J1219/86400)+25569 + (-5/24)</f>
        <v>42535.6011574074</v>
      </c>
      <c r="T1219" s="12">
        <f t="shared" ref="T1219:T1282" si="79">($I1219/86400)+25569 + 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42633.253622685188</v>
      </c>
      <c r="T1221" s="12">
        <f t="shared" si="79"/>
        <v>42663.253622685188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41506.639699074069</v>
      </c>
      <c r="T1234" s="12">
        <f t="shared" si="79"/>
        <v>41553.639699074069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41355.617164351854</v>
      </c>
      <c r="T1246" s="12">
        <f t="shared" si="79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41774.391597222224</v>
      </c>
      <c r="T1247" s="12">
        <f t="shared" si="79"/>
        <v>41804.391597222224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41067.532534722217</v>
      </c>
      <c r="T1251" s="12">
        <f t="shared" si="79"/>
        <v>41097.532534722217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40921.711006944439</v>
      </c>
      <c r="T1258" s="12">
        <f t="shared" si="79"/>
        <v>40951.711006944439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42445.614722222221</v>
      </c>
      <c r="T1271" s="12">
        <f t="shared" si="79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40933.648634259254</v>
      </c>
      <c r="T1272" s="12">
        <f t="shared" si="79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IF($E1283&gt;0, $E1283/$D1283, 0)</f>
        <v>1.1071428571428572</v>
      </c>
      <c r="P1283" s="7">
        <f t="shared" ref="P1283:P1346" si="81">IF($L1283=0, 0,$E1283/$L1283)</f>
        <v>104.72972972972973</v>
      </c>
      <c r="Q1283" t="s">
        <v>8325</v>
      </c>
      <c r="R1283" t="s">
        <v>8326</v>
      </c>
      <c r="S1283" s="12">
        <f t="shared" ref="S1283:S1346" si="82">($J1283/86400)+25569 + (-5/24)</f>
        <v>41463.535138888888</v>
      </c>
      <c r="T1283" s="12">
        <f t="shared" ref="T1283:T1346" si="83">($I1283/86400)+25569 + 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41586.266840277771</v>
      </c>
      <c r="T1284" s="12">
        <f t="shared" si="83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42708.926446759258</v>
      </c>
      <c r="T1291" s="12">
        <f t="shared" si="83"/>
        <v>42738.926446759258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42322.534386574072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42458.472592592589</v>
      </c>
      <c r="T1300" s="12">
        <f t="shared" si="83"/>
        <v>42488.472592592589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42387.294895833336</v>
      </c>
      <c r="T1309" s="12">
        <f t="shared" si="83"/>
        <v>42417.294895833336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42393.753576388888</v>
      </c>
      <c r="T1318" s="12">
        <f t="shared" si="83"/>
        <v>42428.753576388888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41974.583657407406</v>
      </c>
      <c r="T1328" s="12">
        <f t="shared" si="83"/>
        <v>42019.583657407406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42172.608090277776</v>
      </c>
      <c r="T1344" s="12">
        <f t="shared" si="83"/>
        <v>42202.608090277776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IF($E1347&gt;0, $E1347/$D1347, 0)</f>
        <v>1.25</v>
      </c>
      <c r="P1347" s="7">
        <f t="shared" ref="P1347:P1410" si="85">IF($L1347=0, 0,$E1347/$L1347)</f>
        <v>53.571428571428569</v>
      </c>
      <c r="Q1347" t="s">
        <v>8322</v>
      </c>
      <c r="R1347" t="s">
        <v>8323</v>
      </c>
      <c r="S1347" s="12">
        <f t="shared" ref="S1347:S1410" si="86">($J1347/86400)+25569 + (-5/24)</f>
        <v>41799.606006944443</v>
      </c>
      <c r="T1347" s="12">
        <f t="shared" ref="T1347:T1410" si="87">($I1347/86400)+25569 + 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41963.297835648147</v>
      </c>
      <c r="T1350" s="12">
        <f t="shared" si="87"/>
        <v>41991.297835648147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41429.830555555549</v>
      </c>
      <c r="T1358" s="12">
        <f t="shared" si="87"/>
        <v>41459.830555555549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41951.487337962964</v>
      </c>
      <c r="T1366" s="12">
        <f t="shared" si="87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42568.551041666666</v>
      </c>
      <c r="T1380" s="12">
        <f t="shared" si="87"/>
        <v>42583.551041666666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42130.283287037033</v>
      </c>
      <c r="T1381" s="12">
        <f t="shared" si="87"/>
        <v>42160.283287037033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42087.594976851855</v>
      </c>
      <c r="T1392" s="12">
        <f t="shared" si="87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42124.803368055553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IF($E1411&gt;0, $E1411/$D1411, 0)</f>
        <v>0</v>
      </c>
      <c r="P1411" s="7">
        <f t="shared" ref="P1411:P1474" si="89">IF($L1411=0, 0,$E1411/$L1411)</f>
        <v>0</v>
      </c>
      <c r="Q1411" t="s">
        <v>8322</v>
      </c>
      <c r="R1411" t="s">
        <v>8341</v>
      </c>
      <c r="S1411" s="12">
        <f t="shared" ref="S1411:S1474" si="90">($J1411/86400)+25569 + (-5/24)</f>
        <v>41944.925173611111</v>
      </c>
      <c r="T1411" s="12">
        <f t="shared" ref="T1411:T1474" si="91">($I1411/86400)+25569 + 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42262.257638888885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2">
        <f t="shared" si="90"/>
        <v>42073.852337962962</v>
      </c>
      <c r="T1431" s="12">
        <f t="shared" si="91"/>
        <v>42103.852337962962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41961.605185185188</v>
      </c>
      <c r="T1432" s="12">
        <f t="shared" si="91"/>
        <v>41992.605185185188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42040.621539351851</v>
      </c>
      <c r="T1441" s="12">
        <f t="shared" si="91"/>
        <v>42070.621539351851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40645.806122685179</v>
      </c>
      <c r="T1470" s="12">
        <f t="shared" si="91"/>
        <v>40705.806122685179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IF($E1475&gt;0, $E1475/$D1475, 0)</f>
        <v>1.20516</v>
      </c>
      <c r="P1475" s="7">
        <f t="shared" ref="P1475:P1538" si="93">IF($L1475=0, 0,$E1475/$L1475)</f>
        <v>38.462553191489363</v>
      </c>
      <c r="Q1475" t="s">
        <v>8322</v>
      </c>
      <c r="R1475" t="s">
        <v>8342</v>
      </c>
      <c r="S1475" s="12">
        <f t="shared" ref="S1475:S1538" si="94">($J1475/86400)+25569 + (-5/24)</f>
        <v>40939.771284722221</v>
      </c>
      <c r="T1475" s="12">
        <f t="shared" ref="T1475:T1538" si="95">($I1475/86400)+25569 + 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41500.519583333335</v>
      </c>
      <c r="T1476" s="12">
        <f t="shared" si="95"/>
        <v>41530.519583333335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41136.649722222217</v>
      </c>
      <c r="T1484" s="12">
        <f t="shared" si="95"/>
        <v>41159.118750000001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2">
        <f t="shared" si="94"/>
        <v>41411.658275462956</v>
      </c>
      <c r="T1495" s="12">
        <f t="shared" si="95"/>
        <v>41441.658275462956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40254.242002314808</v>
      </c>
      <c r="T1509" s="12">
        <f t="shared" si="95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41809.176828703705</v>
      </c>
      <c r="T1512" s="12">
        <f t="shared" si="95"/>
        <v>41839.176828703705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42808.350532407407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42275.558969907404</v>
      </c>
      <c r="T1532" s="12">
        <f t="shared" si="95"/>
        <v>42300.558969907404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42221.465995370367</v>
      </c>
      <c r="T1536" s="12">
        <f t="shared" si="95"/>
        <v>42251.465995370367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IF($E1539&gt;0, $E1539/$D1539, 0)</f>
        <v>1.7989999999999999</v>
      </c>
      <c r="P1539" s="7">
        <f t="shared" ref="P1539:P1602" si="97">IF($L1539=0, 0,$E1539/$L1539)</f>
        <v>96.375</v>
      </c>
      <c r="Q1539" t="s">
        <v>8338</v>
      </c>
      <c r="R1539" t="s">
        <v>8339</v>
      </c>
      <c r="S1539" s="12">
        <f t="shared" ref="S1539:S1602" si="98">($J1539/86400)+25569 + (-5/24)</f>
        <v>42552.106793981475</v>
      </c>
      <c r="T1539" s="12">
        <f t="shared" ref="T1539:T1602" si="99">($I1539/86400)+25569 + 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42705.710868055554</v>
      </c>
      <c r="T1541" s="12">
        <f t="shared" si="99"/>
        <v>42738.710868055554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42316.715509259258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42107.844895833332</v>
      </c>
      <c r="T1561" s="12">
        <f t="shared" si="99"/>
        <v>42122.844895833332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41584.875034722216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41671.728530092594</v>
      </c>
      <c r="T1569" s="12">
        <f t="shared" si="99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42144.56114583333</v>
      </c>
      <c r="T1573" s="12">
        <f t="shared" si="99"/>
        <v>42174.56114583333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41799.315925925919</v>
      </c>
      <c r="T1577" s="12">
        <f t="shared" si="99"/>
        <v>41829.315925925919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41054.639444444438</v>
      </c>
      <c r="T1579" s="12">
        <f t="shared" si="99"/>
        <v>41114.639444444438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2">
        <f t="shared" si="98"/>
        <v>40989.841736111106</v>
      </c>
      <c r="T1582" s="12">
        <f t="shared" si="99"/>
        <v>41049.841736111106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42068.896087962959</v>
      </c>
      <c r="T1588" s="12">
        <f t="shared" si="99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42505.472916666666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41808.634027777771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41790.848981481475</v>
      </c>
      <c r="T1602" s="12">
        <f t="shared" si="99"/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IF($E1603&gt;0, $E1603/$D1603, 0)</f>
        <v>1.082492</v>
      </c>
      <c r="P1603" s="7">
        <f t="shared" ref="P1603:P1666" si="101">IF($L1603=0, 0,$E1603/$L1603)</f>
        <v>48.325535714285714</v>
      </c>
      <c r="Q1603" t="s">
        <v>8325</v>
      </c>
      <c r="R1603" t="s">
        <v>8326</v>
      </c>
      <c r="S1603" s="12">
        <f t="shared" ref="S1603:S1666" si="102">($J1603/86400)+25569 + (-5/24)</f>
        <v>40637.884641203702</v>
      </c>
      <c r="T1603" s="12">
        <f t="shared" ref="T1603:T1666" si="103">($I1603/86400)+25569 + 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40985.595312500001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41640.018055555549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41794.772789351853</v>
      </c>
      <c r="T1616" s="12">
        <f t="shared" si="103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41875.977847222217</v>
      </c>
      <c r="T1621" s="12">
        <f t="shared" si="103"/>
        <v>41896.977847222217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41950.086504629631</v>
      </c>
      <c r="T1624" s="12">
        <f t="shared" si="103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41579.639664351846</v>
      </c>
      <c r="T1628" s="12">
        <f t="shared" si="103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40750.132569444446</v>
      </c>
      <c r="T1634" s="12">
        <f t="shared" si="103"/>
        <v>40810.132569444446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40178.777083333327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41234.893055555549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41521.40902777778</v>
      </c>
      <c r="T1647" s="12">
        <f t="shared" si="103"/>
        <v>41535.40902777778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41865.549305555549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40939.553449074076</v>
      </c>
      <c r="T1666" s="12">
        <f t="shared" si="103"/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IF($E1667&gt;0, $E1667/$D1667, 0)</f>
        <v>1.1945714285714286</v>
      </c>
      <c r="P1667" s="7">
        <f t="shared" ref="P1667:P1730" si="105">IF($L1667=0, 0,$E1667/$L1667)</f>
        <v>44.956989247311824</v>
      </c>
      <c r="Q1667" t="s">
        <v>8325</v>
      </c>
      <c r="R1667" t="s">
        <v>8346</v>
      </c>
      <c r="S1667" s="12">
        <f t="shared" ref="S1667:S1730" si="106">($J1667/86400)+25569 + (-5/24)</f>
        <v>40564.441122685181</v>
      </c>
      <c r="T1667" s="12">
        <f t="shared" ref="T1667:T1730" si="107">($I1667/86400)+25569 + 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40844.941423611112</v>
      </c>
      <c r="T1670" s="12">
        <f t="shared" si="107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40313.722210648142</v>
      </c>
      <c r="T1672" s="12">
        <f t="shared" si="107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40973.517905092587</v>
      </c>
      <c r="T1678" s="12">
        <f t="shared" si="107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42795.493148148147</v>
      </c>
      <c r="T1693" s="12">
        <f t="shared" si="107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42804.824629629627</v>
      </c>
      <c r="T1699" s="12">
        <f t="shared" si="107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42187.073344907403</v>
      </c>
      <c r="T1705" s="12">
        <f t="shared" si="107"/>
        <v>42247.073344907403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41841.355486111112</v>
      </c>
      <c r="T1711" s="12">
        <f t="shared" si="107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42341.382962962962</v>
      </c>
      <c r="T1712" s="12">
        <f t="shared" si="107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42713.410868055558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42460.773587962962</v>
      </c>
      <c r="T1719" s="12">
        <f t="shared" si="107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42044.719641203701</v>
      </c>
      <c r="T1729" s="12">
        <f t="shared" si="107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IF($E1731&gt;0, $E1731/$D1731, 0)</f>
        <v>0</v>
      </c>
      <c r="P1731" s="7">
        <f t="shared" ref="P1731:P1794" si="109">IF($L1731=0, 0,$E1731/$L1731)</f>
        <v>0</v>
      </c>
      <c r="Q1731" t="s">
        <v>8325</v>
      </c>
      <c r="R1731" t="s">
        <v>8347</v>
      </c>
      <c r="S1731" s="12">
        <f t="shared" ref="S1731:S1794" si="110">($J1731/86400)+25569 + (-5/24)</f>
        <v>42470.843819444439</v>
      </c>
      <c r="T1731" s="12">
        <f t="shared" ref="T1731:T1794" si="111">($I1731/86400)+25569 + 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2">
        <f t="shared" si="110"/>
        <v>42271.879432870366</v>
      </c>
      <c r="T1732" s="12">
        <f t="shared" si="111"/>
        <v>42301.879432870366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42559.605844907404</v>
      </c>
      <c r="T1737" s="12">
        <f t="shared" si="111"/>
        <v>42589.605844907404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42175.740648148145</v>
      </c>
      <c r="T1739" s="12">
        <f t="shared" si="111"/>
        <v>42205.740648148145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2">
        <f t="shared" si="110"/>
        <v>42171.609050925923</v>
      </c>
      <c r="T1742" s="12">
        <f t="shared" si="111"/>
        <v>42201.609050925923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42710.668634259258</v>
      </c>
      <c r="T1744" s="12">
        <f t="shared" si="111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</v>
      </c>
      <c r="T1749" s="12">
        <f t="shared" si="111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41905.771296296291</v>
      </c>
      <c r="T1773" s="12">
        <f t="shared" si="111"/>
        <v>41935.771296296291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41891.768055555549</v>
      </c>
      <c r="T1777" s="12">
        <f t="shared" si="111"/>
        <v>41936.768055555549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42493.392476851848</v>
      </c>
      <c r="T1782" s="12">
        <f t="shared" si="111"/>
        <v>42553.392476851848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42010.466180555552</v>
      </c>
      <c r="T1792" s="12">
        <f t="shared" si="111"/>
        <v>42040.466180555552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IF($E1795&gt;0, $E1795/$D1795, 0)</f>
        <v>1.3333333333333334E-2</v>
      </c>
      <c r="P1795" s="7">
        <f t="shared" ref="P1795:P1858" si="113">IF($L1795=0, 0,$E1795/$L1795)</f>
        <v>20</v>
      </c>
      <c r="Q1795" t="s">
        <v>8338</v>
      </c>
      <c r="R1795" t="s">
        <v>8339</v>
      </c>
      <c r="S1795" s="12">
        <f t="shared" ref="S1795:S1858" si="114">($J1795/86400)+25569 + (-5/24)</f>
        <v>41940.683333333327</v>
      </c>
      <c r="T1795" s="12">
        <f t="shared" ref="T1795:T1858" si="115">($I1795/86400)+25569 + 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42017.863217592589</v>
      </c>
      <c r="T1805" s="12">
        <f t="shared" si="115"/>
        <v>42048.863217592589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42172.698344907403</v>
      </c>
      <c r="T1817" s="12">
        <f t="shared" si="115"/>
        <v>42186.698344907403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42064.876041666663</v>
      </c>
      <c r="T1822" s="12">
        <f t="shared" si="115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41634.588680555556</v>
      </c>
      <c r="T1824" s="12">
        <f t="shared" si="115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41626.707951388882</v>
      </c>
      <c r="T1826" s="12">
        <f t="shared" si="115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IF($E1859&gt;0, $E1859/$D1859, 0)</f>
        <v>1</v>
      </c>
      <c r="P1859" s="7">
        <f t="shared" ref="P1859:P1922" si="117">IF($L1859=0, 0,$E1859/$L1859)</f>
        <v>136.36363636363637</v>
      </c>
      <c r="Q1859" t="s">
        <v>8325</v>
      </c>
      <c r="R1859" t="s">
        <v>8326</v>
      </c>
      <c r="S1859" s="12">
        <f t="shared" ref="S1859:S1922" si="118">($J1859/86400)+25569 + (-5/24)</f>
        <v>41864.560335648144</v>
      </c>
      <c r="T1859" s="12">
        <f t="shared" ref="T1859:T1922" si="119">($I1859/86400)+25569 + 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41655.500972222224</v>
      </c>
      <c r="T1862" s="12">
        <f t="shared" si="119"/>
        <v>41676.500972222224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42755.284421296295</v>
      </c>
      <c r="T1864" s="12">
        <f t="shared" si="119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42680.200775462959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2">
        <f t="shared" si="118"/>
        <v>41776.07644675926</v>
      </c>
      <c r="T1878" s="12">
        <f t="shared" si="119"/>
        <v>41806.07644675926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40920.696562499994</v>
      </c>
      <c r="T1896" s="12">
        <f t="shared" si="119"/>
        <v>40951.696562499994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41680.375069444439</v>
      </c>
      <c r="T1899" s="12">
        <f t="shared" si="119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42113.667233796295</v>
      </c>
      <c r="T1921" s="12">
        <f t="shared" si="119"/>
        <v>42143.667233796295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IF($E1923&gt;0, $E1923/$D1923, 0)</f>
        <v>1.3680000000000001</v>
      </c>
      <c r="P1923" s="7">
        <f t="shared" ref="P1923:P1986" si="121">IF($L1923=0, 0,$E1923/$L1923)</f>
        <v>54</v>
      </c>
      <c r="Q1923" t="s">
        <v>8325</v>
      </c>
      <c r="R1923" t="s">
        <v>8329</v>
      </c>
      <c r="S1923" s="12">
        <f t="shared" ref="S1923:S1986" si="122">($J1923/86400)+25569 + (-5/24)</f>
        <v>41074.013229166667</v>
      </c>
      <c r="T1923" s="12">
        <f t="shared" ref="T1923:T1986" si="123">($I1923/86400)+25569 + 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41371.439745370364</v>
      </c>
      <c r="T1930" s="12">
        <f t="shared" si="123"/>
        <v>41401.439745370364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40911.601539351854</v>
      </c>
      <c r="T1934" s="12">
        <f t="shared" si="123"/>
        <v>40932.601539351854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41773.724201388883</v>
      </c>
      <c r="T1937" s="12">
        <f t="shared" si="123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42157.043495370366</v>
      </c>
      <c r="T1947" s="12">
        <f t="shared" si="123"/>
        <v>42197.043495370366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41688.941678240742</v>
      </c>
      <c r="T1948" s="12">
        <f t="shared" si="123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41800.21471064815</v>
      </c>
      <c r="T1951" s="12">
        <f t="shared" si="123"/>
        <v>41830.21471064815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41178.890196759261</v>
      </c>
      <c r="T1959" s="12">
        <f t="shared" si="123"/>
        <v>41208.890196759261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41871.637268518512</v>
      </c>
      <c r="T1961" s="12">
        <f t="shared" si="123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41383.943298611106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IF($E1987&gt;0, $E1987/$D1987, 0)</f>
        <v>3.1875000000000001E-2</v>
      </c>
      <c r="P1987" s="7">
        <f t="shared" ref="P1987:P2050" si="125">IF($L1987=0, 0,$E1987/$L1987)</f>
        <v>12.75</v>
      </c>
      <c r="Q1987" t="s">
        <v>8338</v>
      </c>
      <c r="R1987" t="s">
        <v>8350</v>
      </c>
      <c r="S1987" s="12">
        <f t="shared" ref="S1987:S2050" si="126">($J1987/86400)+25569 + (-5/24)</f>
        <v>42555.490405092591</v>
      </c>
      <c r="T1987" s="12">
        <f t="shared" ref="T1987:T2050" si="127">($I1987/86400)+25569 + 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42413.225497685184</v>
      </c>
      <c r="T1988" s="12">
        <f t="shared" si="127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42329.380057870367</v>
      </c>
      <c r="T1995" s="12">
        <f t="shared" si="127"/>
        <v>42359.380057870367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41312.672442129631</v>
      </c>
      <c r="T2018" s="12">
        <f t="shared" si="127"/>
        <v>41342.672442129631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41736.889166666668</v>
      </c>
      <c r="T2022" s="12">
        <f t="shared" si="127"/>
        <v>41773.75277777778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42048.605543981474</v>
      </c>
      <c r="T2029" s="12">
        <f t="shared" si="127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41738.656469907401</v>
      </c>
      <c r="T2038" s="12">
        <f t="shared" si="127"/>
        <v>41768.656469907401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41578.718784722216</v>
      </c>
      <c r="T2042" s="12">
        <f t="shared" si="127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41068.880173611113</v>
      </c>
      <c r="T2047" s="12">
        <f t="shared" si="127"/>
        <v>41098.880173611113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IF($E2051&gt;0, $E2051/$D2051, 0)</f>
        <v>1.2019070000000001</v>
      </c>
      <c r="P2051" s="7">
        <f t="shared" ref="P2051:P2114" si="129">IF($L2051=0, 0,$E2051/$L2051)</f>
        <v>80.991037735849048</v>
      </c>
      <c r="Q2051" t="s">
        <v>8319</v>
      </c>
      <c r="R2051" t="s">
        <v>8349</v>
      </c>
      <c r="S2051" s="12">
        <f t="shared" ref="S2051:S2114" si="130">($J2051/86400)+25569 + (-5/24)</f>
        <v>41575.319016203699</v>
      </c>
      <c r="T2051" s="12">
        <f t="shared" ref="T2051:T2114" si="131">($I2051/86400)+25569 + 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41003.948553240734</v>
      </c>
      <c r="T2083" s="12">
        <f t="shared" si="131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40870.953657407408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40395.506388888891</v>
      </c>
      <c r="T2090" s="12">
        <f t="shared" si="131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41299.173090277771</v>
      </c>
      <c r="T2092" s="12">
        <f t="shared" si="131"/>
        <v>41329.173090277771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40555.114328703705</v>
      </c>
      <c r="T2093" s="12">
        <f t="shared" si="131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40758.525150462963</v>
      </c>
      <c r="T2097" s="12">
        <f t="shared" si="131"/>
        <v>40818.525150462963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40818.376562500001</v>
      </c>
      <c r="T2099" s="12">
        <f t="shared" si="131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IF($E2115&gt;0, $E2115/$D2115, 0)</f>
        <v>1.0485714285714285</v>
      </c>
      <c r="P2115" s="7">
        <f t="shared" ref="P2115:P2178" si="133">IF($L2115=0, 0,$E2115/$L2115)</f>
        <v>68.598130841121488</v>
      </c>
      <c r="Q2115" t="s">
        <v>8325</v>
      </c>
      <c r="R2115" t="s">
        <v>8329</v>
      </c>
      <c r="S2115" s="12">
        <f t="shared" ref="S2115:S2178" si="134">($J2115/86400)+25569 + (-5/24)</f>
        <v>41870.657129629624</v>
      </c>
      <c r="T2115" s="12">
        <f t="shared" ref="T2115:T2178" si="135">($I2115/86400)+25569 + 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40463.819849537038</v>
      </c>
      <c r="T2126" s="12">
        <f t="shared" si="135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42045.297025462962</v>
      </c>
      <c r="T2129" s="12">
        <f t="shared" si="135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41156.755011574074</v>
      </c>
      <c r="T2137" s="12">
        <f t="shared" si="135"/>
        <v>41186.755011574074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42520.639050925922</v>
      </c>
      <c r="T2153" s="12">
        <f t="shared" si="135"/>
        <v>42550.639050925922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40710.522847222222</v>
      </c>
      <c r="T2161" s="12">
        <f t="shared" si="135"/>
        <v>40740.522847222222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42240.644201388888</v>
      </c>
      <c r="T2163" s="12">
        <f t="shared" si="135"/>
        <v>42270.644201388888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42082.371759259258</v>
      </c>
      <c r="T2174" s="12">
        <f t="shared" si="135"/>
        <v>42112.371759259258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IF($E2179&gt;0, $E2179/$D2179, 0)</f>
        <v>1.0012000000000001</v>
      </c>
      <c r="P2179" s="7">
        <f t="shared" ref="P2179:P2242" si="137">IF($L2179=0, 0,$E2179/$L2179)</f>
        <v>65.868421052631575</v>
      </c>
      <c r="Q2179" t="s">
        <v>8325</v>
      </c>
      <c r="R2179" t="s">
        <v>8326</v>
      </c>
      <c r="S2179" s="12">
        <f t="shared" ref="S2179:S2242" si="138">($J2179/86400)+25569 + (-5/24)</f>
        <v>42502.042442129627</v>
      </c>
      <c r="T2179" s="12">
        <f t="shared" ref="T2179:T2242" si="139">($I2179/86400)+25569 + 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42745.157141203701</v>
      </c>
      <c r="T2185" s="12">
        <f t="shared" si="139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41319.141655092586</v>
      </c>
      <c r="T2187" s="12">
        <f t="shared" si="139"/>
        <v>41359.141655092586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41276.638483796291</v>
      </c>
      <c r="T2203" s="12">
        <f t="shared" si="139"/>
        <v>41290.638483796291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41031.613298611112</v>
      </c>
      <c r="T2207" s="12">
        <f t="shared" si="139"/>
        <v>41061.613298611112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41013.525000000001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42194.543344907404</v>
      </c>
      <c r="T2218" s="12">
        <f t="shared" si="139"/>
        <v>42208.543344907404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42331.170590277776</v>
      </c>
      <c r="T2235" s="12">
        <f t="shared" si="139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42091.772118055553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IF($E2243&gt;0, $E2243/$D2243, 0)</f>
        <v>8.0640000000000001</v>
      </c>
      <c r="P2243" s="7">
        <f t="shared" ref="P2243:P2306" si="141">IF($L2243=0, 0,$E2243/$L2243)</f>
        <v>49.472392638036808</v>
      </c>
      <c r="Q2243" t="s">
        <v>8333</v>
      </c>
      <c r="R2243" t="s">
        <v>8351</v>
      </c>
      <c r="S2243" s="12">
        <f t="shared" ref="S2243:S2306" si="142">($J2243/86400)+25569 + (-5/24)</f>
        <v>42766.619212962956</v>
      </c>
      <c r="T2243" s="12">
        <f t="shared" ref="T2243:T2306" si="143">($I2243/86400)+25569 + 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41604.918055555558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41660.500196759254</v>
      </c>
      <c r="T2247" s="12">
        <f t="shared" si="143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41336.49496527778</v>
      </c>
      <c r="T2251" s="12">
        <f t="shared" si="143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42775.874016203707</v>
      </c>
      <c r="T2270" s="12">
        <f t="shared" si="143"/>
        <v>42805.874016203707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42315.491157407407</v>
      </c>
      <c r="T2274" s="12">
        <f t="shared" si="143"/>
        <v>42345.491157407407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41965.408321759256</v>
      </c>
      <c r="T2277" s="12">
        <f t="shared" si="143"/>
        <v>41995.408321759256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42338.500775462962</v>
      </c>
      <c r="T2280" s="12">
        <f t="shared" si="143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42020.598368055558</v>
      </c>
      <c r="T2281" s="12">
        <f t="shared" si="143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41058.977349537039</v>
      </c>
      <c r="T2287" s="12">
        <f t="shared" si="143"/>
        <v>41088.977349537039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IF($E2307&gt;0, $E2307/$D2307, 0)</f>
        <v>1.0122777777777778</v>
      </c>
      <c r="P2307" s="7">
        <f t="shared" ref="P2307:P2370" si="145">IF($L2307=0, 0,$E2307/$L2307)</f>
        <v>109.10778443113773</v>
      </c>
      <c r="Q2307" t="s">
        <v>8325</v>
      </c>
      <c r="R2307" t="s">
        <v>8329</v>
      </c>
      <c r="S2307" s="12">
        <f t="shared" ref="S2307:S2370" si="146">($J2307/86400)+25569 + (-5/24)</f>
        <v>41834.486944444441</v>
      </c>
      <c r="T2307" s="12">
        <f t="shared" ref="T2307:T2370" si="147">($I2307/86400)+25569 + 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41004.594131944446</v>
      </c>
      <c r="T2309" s="12">
        <f t="shared" si="147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40156.558333333327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42804.6871412037</v>
      </c>
      <c r="T2324" s="12">
        <f t="shared" si="147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42807.546840277777</v>
      </c>
      <c r="T2325" s="12">
        <f t="shared" si="147"/>
        <v>42814.546840277777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41842.708796296291</v>
      </c>
      <c r="T2329" s="12">
        <f t="shared" si="147"/>
        <v>41877.708796296291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42139.573344907403</v>
      </c>
      <c r="T2330" s="12">
        <f t="shared" si="147"/>
        <v>42169.573344907403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41789.688472222224</v>
      </c>
      <c r="T2340" s="12">
        <f t="shared" si="147"/>
        <v>41819.688472222224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42577.39902777777</v>
      </c>
      <c r="T2349" s="12">
        <f t="shared" si="147"/>
        <v>42607.39902777777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42096.709907407407</v>
      </c>
      <c r="T2357" s="12">
        <f t="shared" si="147"/>
        <v>42126.709907407407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2">
        <f t="shared" si="146"/>
        <v>42264.411782407406</v>
      </c>
      <c r="T2359" s="12">
        <f t="shared" si="147"/>
        <v>42294.411782407406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42108.471817129626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IF($E2371&gt;0, $E2371/$D2371, 0)</f>
        <v>0</v>
      </c>
      <c r="P2371" s="7">
        <f t="shared" ref="P2371:P2434" si="149">IF($L2371=0, 0,$E2371/$L2371)</f>
        <v>0</v>
      </c>
      <c r="Q2371" t="s">
        <v>8319</v>
      </c>
      <c r="R2371" t="s">
        <v>8320</v>
      </c>
      <c r="S2371" s="12">
        <f t="shared" ref="S2371:S2434" si="150">($J2371/86400)+25569 + (-5/24)</f>
        <v>42380.60429398148</v>
      </c>
      <c r="T2371" s="12">
        <f t="shared" ref="T2371:T2434" si="151">($I2371/86400)+25569 + 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42215.453981481478</v>
      </c>
      <c r="T2375" s="12">
        <f t="shared" si="151"/>
        <v>42245.453981481478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42017.634953703702</v>
      </c>
      <c r="T2376" s="12">
        <f t="shared" si="151"/>
        <v>42047.634953703702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42399.67428240741</v>
      </c>
      <c r="T2405" s="12">
        <f t="shared" si="151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41993.529965277776</v>
      </c>
      <c r="T2421" s="12">
        <f t="shared" si="151"/>
        <v>42053.529965277776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42163.961712962962</v>
      </c>
      <c r="T2428" s="12">
        <f t="shared" si="151"/>
        <v>42223.961712962962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42412.110335648147</v>
      </c>
      <c r="T2429" s="12">
        <f t="shared" si="151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IF($E2435&gt;0, $E2435/$D2435, 0)</f>
        <v>0</v>
      </c>
      <c r="P2435" s="7">
        <f t="shared" ref="P2435:P2498" si="153">IF($L2435=0, 0,$E2435/$L2435)</f>
        <v>0</v>
      </c>
      <c r="Q2435" t="s">
        <v>8336</v>
      </c>
      <c r="R2435" t="s">
        <v>8337</v>
      </c>
      <c r="S2435" s="12">
        <f t="shared" ref="S2435:S2498" si="154">($J2435/86400)+25569 + (-5/24)</f>
        <v>42397.691469907404</v>
      </c>
      <c r="T2435" s="12">
        <f t="shared" ref="T2435:T2498" si="155">($I2435/86400)+25569 + 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42179.977708333332</v>
      </c>
      <c r="T2436" s="12">
        <f t="shared" si="155"/>
        <v>42219.977708333332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42252.069282407407</v>
      </c>
      <c r="T2437" s="12">
        <f t="shared" si="155"/>
        <v>42282.069282407407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42383.691122685188</v>
      </c>
      <c r="T2442" s="12">
        <f t="shared" si="155"/>
        <v>42413.691122685188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42052.458657407406</v>
      </c>
      <c r="T2444" s="12">
        <f t="shared" si="155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41939.924305555549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42769.993148148147</v>
      </c>
      <c r="T2456" s="12">
        <f t="shared" si="155"/>
        <v>42804.993148148147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41173.945844907408</v>
      </c>
      <c r="T2470" s="12">
        <f t="shared" si="155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40310.079340277771</v>
      </c>
      <c r="T2477" s="12">
        <f t="shared" si="155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41030.500034722216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41023.01939814815</v>
      </c>
      <c r="T2492" s="12">
        <f t="shared" si="155"/>
        <v>41083.01939814815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40558.868750000001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41022.436851851853</v>
      </c>
      <c r="T2496" s="12">
        <f t="shared" si="155"/>
        <v>41052.436851851853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41327.788101851846</v>
      </c>
      <c r="T2498" s="12">
        <f t="shared" si="155"/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IF($E2499&gt;0, $E2499/$D2499, 0)</f>
        <v>1.127715</v>
      </c>
      <c r="P2499" s="7">
        <f t="shared" ref="P2499:P2562" si="157">IF($L2499=0, 0,$E2499/$L2499)</f>
        <v>80.551071428571419</v>
      </c>
      <c r="Q2499" t="s">
        <v>8325</v>
      </c>
      <c r="R2499" t="s">
        <v>8329</v>
      </c>
      <c r="S2499" s="12">
        <f t="shared" ref="S2499:S2562" si="158">($J2499/86400)+25569 + (-5/24)</f>
        <v>40730.670578703699</v>
      </c>
      <c r="T2499" s="12">
        <f t="shared" ref="T2499:T2562" si="159">($I2499/86400)+25569 + 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41226.440243055556</v>
      </c>
      <c r="T2501" s="12">
        <f t="shared" si="159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41053.564525462956</v>
      </c>
      <c r="T2502" s="12">
        <f t="shared" si="159"/>
        <v>41083.564525462956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42244.568333333336</v>
      </c>
      <c r="T2503" s="12">
        <f t="shared" si="159"/>
        <v>42274.568333333336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42078.789027777777</v>
      </c>
      <c r="T2512" s="12">
        <f t="shared" si="159"/>
        <v>42138.789027777777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42658.597916666666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41960.808935185181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41058.636238425919</v>
      </c>
      <c r="T2527" s="12">
        <f t="shared" si="159"/>
        <v>41088.636238425919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40127.492037037031</v>
      </c>
      <c r="T2536" s="12">
        <f t="shared" si="159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41483.240949074076</v>
      </c>
      <c r="T2543" s="12">
        <f t="shared" si="159"/>
        <v>41543.240949074076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42026.929837962962</v>
      </c>
      <c r="T2547" s="12">
        <f t="shared" si="159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41524.650219907409</v>
      </c>
      <c r="T2548" s="12">
        <f t="shared" si="159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42618.417094907403</v>
      </c>
      <c r="T2550" s="12">
        <f t="shared" si="159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41112.990821759253</v>
      </c>
      <c r="T2555" s="12">
        <f t="shared" si="159"/>
        <v>41172.990821759253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42093.651689814811</v>
      </c>
      <c r="T2560" s="12">
        <f t="shared" si="159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IF($E2563&gt;0, $E2563/$D2563, 0)</f>
        <v>0</v>
      </c>
      <c r="P2563" s="7">
        <f t="shared" ref="P2563:P2626" si="161">IF($L2563=0, 0,$E2563/$L2563)</f>
        <v>0</v>
      </c>
      <c r="Q2563" t="s">
        <v>8336</v>
      </c>
      <c r="R2563" t="s">
        <v>8337</v>
      </c>
      <c r="S2563" s="12">
        <f t="shared" ref="S2563:S2626" si="162">($J2563/86400)+25569 + (-5/24)</f>
        <v>42260.320474537039</v>
      </c>
      <c r="T2563" s="12">
        <f t="shared" ref="T2563:T2626" si="163">($I2563/86400)+25569 + 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41985.900393518517</v>
      </c>
      <c r="T2577" s="12">
        <f t="shared" si="163"/>
        <v>42015.900393518517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42237.814571759256</v>
      </c>
      <c r="T2580" s="12">
        <f t="shared" si="163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42139.964918981474</v>
      </c>
      <c r="T2586" s="12">
        <f t="shared" si="163"/>
        <v>42169.964918981474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42089.636874999997</v>
      </c>
      <c r="T2595" s="12">
        <f t="shared" si="163"/>
        <v>42119.636874999997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41150.693854166668</v>
      </c>
      <c r="T2603" s="12">
        <f t="shared" si="163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41726.504421296289</v>
      </c>
      <c r="T2608" s="12">
        <f t="shared" si="163"/>
        <v>41758.504421296289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42115.539212962962</v>
      </c>
      <c r="T2623" s="12">
        <f t="shared" si="163"/>
        <v>42145.539212962962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41144.213217592587</v>
      </c>
      <c r="T2626" s="12">
        <f t="shared" si="163"/>
        <v>41165.213217592587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IF($E2627&gt;0, $E2627/$D2627, 0)</f>
        <v>9.56</v>
      </c>
      <c r="P2627" s="7">
        <f t="shared" ref="P2627:P2690" si="165">IF($L2627=0, 0,$E2627/$L2627)</f>
        <v>27.576923076923077</v>
      </c>
      <c r="Q2627" t="s">
        <v>8319</v>
      </c>
      <c r="R2627" t="s">
        <v>8355</v>
      </c>
      <c r="S2627" s="12">
        <f t="shared" ref="S2627:S2690" si="166">($J2627/86400)+25569 + (-5/24)</f>
        <v>42658.601944444446</v>
      </c>
      <c r="T2627" s="12">
        <f t="shared" ref="T2627:T2690" si="167">($I2627/86400)+25569 + 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42334.662743055553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42612.448159722218</v>
      </c>
      <c r="T2636" s="12">
        <f t="shared" si="167"/>
        <v>42642.448159722218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42689.374016203707</v>
      </c>
      <c r="T2645" s="12">
        <f t="shared" si="167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42327.597326388888</v>
      </c>
      <c r="T2653" s="12">
        <f t="shared" si="167"/>
        <v>42355.597326388888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42055.392662037033</v>
      </c>
      <c r="T2656" s="12">
        <f t="shared" si="167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42767.480185185188</v>
      </c>
      <c r="T2658" s="12">
        <f t="shared" si="167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42551.675856481474</v>
      </c>
      <c r="T2660" s="12">
        <f t="shared" si="167"/>
        <v>42581.675856481474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42081.861226851848</v>
      </c>
      <c r="T2661" s="12">
        <f t="shared" si="167"/>
        <v>42111.861226851848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42275.380381944444</v>
      </c>
      <c r="T2670" s="12">
        <f t="shared" si="167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42318.827499999992</v>
      </c>
      <c r="T2671" s="12">
        <f t="shared" si="167"/>
        <v>42378.827499999992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</v>
      </c>
      <c r="T2673" s="12">
        <f t="shared" si="167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41792.821099537039</v>
      </c>
      <c r="T2679" s="12">
        <f t="shared" si="167"/>
        <v>41822.821099537039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41820.706307870372</v>
      </c>
      <c r="T2686" s="12">
        <f t="shared" si="167"/>
        <v>41860.706307870372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42027.910532407404</v>
      </c>
      <c r="T2690" s="12">
        <f t="shared" si="167"/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IF($E2691&gt;0, $E2691/$D2691, 0)</f>
        <v>2.8571428571428571E-5</v>
      </c>
      <c r="P2691" s="7">
        <f t="shared" ref="P2691:P2754" si="169">IF($L2691=0, 0,$E2691/$L2691)</f>
        <v>1</v>
      </c>
      <c r="Q2691" t="s">
        <v>8336</v>
      </c>
      <c r="R2691" t="s">
        <v>8337</v>
      </c>
      <c r="S2691" s="12">
        <f t="shared" ref="S2691:S2754" si="170">($J2691/86400)+25569 + (-5/24)</f>
        <v>42551.75335648148</v>
      </c>
      <c r="T2691" s="12">
        <f t="shared" ref="T2691:T2754" si="171">($I2691/86400)+25569 + (-5/24)</f>
        <v>42581.75335648148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41870.666342592587</v>
      </c>
      <c r="T2702" s="12">
        <f t="shared" si="171"/>
        <v>41900.666342592587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41780.536921296291</v>
      </c>
      <c r="T2713" s="12">
        <f t="shared" si="171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41934.706585648142</v>
      </c>
      <c r="T2719" s="12">
        <f t="shared" si="171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42477.781180555554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42655.257557870369</v>
      </c>
      <c r="T2722" s="12">
        <f t="shared" si="171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41044.439780092587</v>
      </c>
      <c r="T2749" s="12">
        <f t="shared" si="171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2">
        <f t="shared" si="170"/>
        <v>41078.691493055558</v>
      </c>
      <c r="T2752" s="12">
        <f t="shared" si="171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2">
        <f t="shared" si="170"/>
        <v>41747.678726851846</v>
      </c>
      <c r="T2753" s="12">
        <f t="shared" si="171"/>
        <v>41807.678726851846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IF($E2755&gt;0, $E2755/$D2755, 0)</f>
        <v>0.19</v>
      </c>
      <c r="P2755" s="7">
        <f t="shared" ref="P2755:P2818" si="173">IF($L2755=0, 0,$E2755/$L2755)</f>
        <v>47.5</v>
      </c>
      <c r="Q2755" t="s">
        <v>8322</v>
      </c>
      <c r="R2755" t="s">
        <v>8358</v>
      </c>
      <c r="S2755" s="12">
        <f t="shared" ref="S2755:S2818" si="174">($J2755/86400)+25569 + (-5/24)</f>
        <v>41117.692395833328</v>
      </c>
      <c r="T2755" s="12">
        <f t="shared" ref="T2755:T2818" si="175">($I2755/86400)+25569 + 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2">
        <f t="shared" si="174"/>
        <v>41863.427673611106</v>
      </c>
      <c r="T2756" s="12">
        <f t="shared" si="175"/>
        <v>41893.427673611106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41620.692141203697</v>
      </c>
      <c r="T2758" s="12">
        <f t="shared" si="175"/>
        <v>41650.692141203697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40736.459699074076</v>
      </c>
      <c r="T2768" s="12">
        <f t="shared" si="175"/>
        <v>40766.459699074076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41745.617939814816</v>
      </c>
      <c r="T2771" s="12">
        <f t="shared" si="175"/>
        <v>41795.617939814816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42550.49355324074</v>
      </c>
      <c r="T2790" s="12">
        <f t="shared" si="175"/>
        <v>42580.49355324074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IF($E2819&gt;0, $E2819/$D2819, 0)</f>
        <v>1.3</v>
      </c>
      <c r="P2819" s="7">
        <f t="shared" ref="P2819:P2882" si="177">IF($L2819=0, 0,$E2819/$L2819)</f>
        <v>23.636363636363637</v>
      </c>
      <c r="Q2819" t="s">
        <v>8317</v>
      </c>
      <c r="R2819" t="s">
        <v>8318</v>
      </c>
      <c r="S2819" s="12">
        <f t="shared" ref="S2819:S2882" si="178">($J2819/86400)+25569 + (-5/24)</f>
        <v>42023.42664351852</v>
      </c>
      <c r="T2819" s="12">
        <f t="shared" ref="T2819:T2882" si="179">($I2819/86400)+25569 + 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42090.433935185181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42291.531215277777</v>
      </c>
      <c r="T2843" s="12">
        <f t="shared" si="179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2">
        <f t="shared" si="178"/>
        <v>41784.744155092594</v>
      </c>
      <c r="T2844" s="12">
        <f t="shared" si="179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42480.592314814814</v>
      </c>
      <c r="T2862" s="12">
        <f t="shared" si="179"/>
        <v>42540.592314814814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42672.746805555558</v>
      </c>
      <c r="T2879" s="12">
        <f t="shared" si="179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IF($E2883&gt;0, $E2883/$D2883, 0)</f>
        <v>0</v>
      </c>
      <c r="P2883" s="7">
        <f t="shared" ref="P2883:P2946" si="181">IF($L2883=0, 0,$E2883/$L2883)</f>
        <v>0</v>
      </c>
      <c r="Q2883" t="s">
        <v>8317</v>
      </c>
      <c r="R2883" t="s">
        <v>8318</v>
      </c>
      <c r="S2883" s="12">
        <f t="shared" ref="S2883:S2946" si="182">($J2883/86400)+25569 + (-5/24)</f>
        <v>41916.389305555553</v>
      </c>
      <c r="T2883" s="12">
        <f t="shared" ref="T2883:T2946" si="183">($I2883/86400)+25569 + 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42444.669409722221</v>
      </c>
      <c r="T2909" s="12">
        <f t="shared" si="183"/>
        <v>42504.669409722221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42499.523368055554</v>
      </c>
      <c r="T2910" s="12">
        <f t="shared" si="183"/>
        <v>42529.523368055554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41863.375787037039</v>
      </c>
      <c r="T2927" s="12">
        <f t="shared" si="183"/>
        <v>41893.375787037039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IF($E2947&gt;0, $E2947/$D2947, 0)</f>
        <v>0</v>
      </c>
      <c r="P2947" s="7">
        <f t="shared" ref="P2947:P3010" si="185">IF($L2947=0, 0,$E2947/$L2947)</f>
        <v>0</v>
      </c>
      <c r="Q2947" t="s">
        <v>8317</v>
      </c>
      <c r="R2947" t="s">
        <v>8357</v>
      </c>
      <c r="S2947" s="12">
        <f t="shared" ref="S2947:S3010" si="186">($J2947/86400)+25569 + (-5/24)</f>
        <v>42117.931250000001</v>
      </c>
      <c r="T2947" s="12">
        <f t="shared" ref="T2947:T3010" si="187">($I2947/86400)+25569 + 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42698.507638888885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42810.333368055552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42654.765370370369</v>
      </c>
      <c r="T2987" s="12">
        <f t="shared" si="187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42511.153715277775</v>
      </c>
      <c r="T2990" s="12">
        <f t="shared" si="187"/>
        <v>42541.153715277775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42090.704166666663</v>
      </c>
      <c r="T2998" s="12">
        <f t="shared" si="187"/>
        <v>42150.704166666663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</v>
      </c>
      <c r="T3008" s="12">
        <f t="shared" si="187"/>
        <v>41987.54850694444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IF($E3011&gt;0, $E3011/$D3011, 0)</f>
        <v>1.19756</v>
      </c>
      <c r="P3011" s="7">
        <f t="shared" ref="P3011:P3074" si="189">IF($L3011=0, 0,$E3011/$L3011)</f>
        <v>233.8984375</v>
      </c>
      <c r="Q3011" t="s">
        <v>8317</v>
      </c>
      <c r="R3011" t="s">
        <v>8357</v>
      </c>
      <c r="S3011" s="12">
        <f t="shared" ref="S3011:S3074" si="190">($J3011/86400)+25569 + (-5/24)</f>
        <v>41939.361574074072</v>
      </c>
      <c r="T3011" s="12">
        <f t="shared" ref="T3011:T3074" si="191">($I3011/86400)+25569 + 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41919.915277777771</v>
      </c>
      <c r="T3016" s="12">
        <f t="shared" si="191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42163.09</v>
      </c>
      <c r="T3020" s="12">
        <f t="shared" si="191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42121.467430555553</v>
      </c>
      <c r="T3025" s="12">
        <f t="shared" si="191"/>
        <v>42166.467430555553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41975.692847222221</v>
      </c>
      <c r="T3050" s="12">
        <f t="shared" si="191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42744.207696759258</v>
      </c>
      <c r="T3053" s="12">
        <f t="shared" si="191"/>
        <v>42774.207696759258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42630.714560185188</v>
      </c>
      <c r="T3065" s="12">
        <f t="shared" si="191"/>
        <v>42665.714560185188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IF($E3075&gt;0, $E3075/$D3075, 0)</f>
        <v>2.3035714285714285E-4</v>
      </c>
      <c r="P3075" s="7">
        <f t="shared" ref="P3075:P3138" si="193">IF($L3075=0, 0,$E3075/$L3075)</f>
        <v>92.142857142857139</v>
      </c>
      <c r="Q3075" t="s">
        <v>8317</v>
      </c>
      <c r="R3075" t="s">
        <v>8357</v>
      </c>
      <c r="S3075" s="12">
        <f t="shared" ref="S3075:S3138" si="194">($J3075/86400)+25569 + (-5/24)</f>
        <v>42111.475694444445</v>
      </c>
      <c r="T3075" s="12">
        <f t="shared" ref="T3075:T3138" si="195">($I3075/86400)+25569 + 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42409.362951388888</v>
      </c>
      <c r="T3076" s="12">
        <f t="shared" si="195"/>
        <v>42439.362951388888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42550.89398148148</v>
      </c>
      <c r="T3077" s="12">
        <f t="shared" si="195"/>
        <v>42600.89398148148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42246.675451388888</v>
      </c>
      <c r="T3087" s="12">
        <f t="shared" si="195"/>
        <v>42276.675451388888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41760.700706018521</v>
      </c>
      <c r="T3095" s="12">
        <f t="shared" si="195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42241.220787037033</v>
      </c>
      <c r="T3108" s="12">
        <f t="shared" si="195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42128.605914351851</v>
      </c>
      <c r="T3109" s="12">
        <f t="shared" si="195"/>
        <v>42135.605914351851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41885.386805555558</v>
      </c>
      <c r="T3113" s="12">
        <f t="shared" si="195"/>
        <v>41916.386805555558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42509.166203703702</v>
      </c>
      <c r="T3119" s="12">
        <f t="shared" si="195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42435.733749999992</v>
      </c>
      <c r="T3122" s="12">
        <f t="shared" si="195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42426.809745370367</v>
      </c>
      <c r="T3128" s="12">
        <f t="shared" si="195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42800.511793981474</v>
      </c>
      <c r="T3136" s="12">
        <f t="shared" si="195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IF($E3139&gt;0, $E3139/$D3139, 0)</f>
        <v>3.3333333333333333E-2</v>
      </c>
      <c r="P3139" s="7">
        <f t="shared" ref="P3139:P3202" si="197">IF($L3139=0, 0,$E3139/$L3139)</f>
        <v>50</v>
      </c>
      <c r="Q3139" t="s">
        <v>8317</v>
      </c>
      <c r="R3139" t="s">
        <v>8318</v>
      </c>
      <c r="S3139" s="12">
        <f t="shared" ref="S3139:S3202" si="198">($J3139/86400)+25569 + (-5/24)</f>
        <v>42807.676724537036</v>
      </c>
      <c r="T3139" s="12">
        <f t="shared" ref="T3139:T3202" si="199">($I3139/86400)+25569 + 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41909.761053240734</v>
      </c>
      <c r="T3149" s="12">
        <f t="shared" si="199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41447.631388888891</v>
      </c>
      <c r="T3160" s="12">
        <f t="shared" si="199"/>
        <v>41477.631388888891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41766.597395833327</v>
      </c>
      <c r="T3166" s="12">
        <f t="shared" si="199"/>
        <v>41799.597395833327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41878.670046296298</v>
      </c>
      <c r="T3175" s="12">
        <f t="shared" si="199"/>
        <v>41908.670046296298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41858.553449074076</v>
      </c>
      <c r="T3201" s="12">
        <f t="shared" si="199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IF($E3203&gt;0, $E3203/$D3203, 0)</f>
        <v>1.2500000000000001E-2</v>
      </c>
      <c r="P3203" s="7">
        <f t="shared" ref="P3203:P3266" si="201">IF($L3203=0, 0,$E3203/$L3203)</f>
        <v>12.5</v>
      </c>
      <c r="Q3203" t="s">
        <v>8317</v>
      </c>
      <c r="R3203" t="s">
        <v>8359</v>
      </c>
      <c r="S3203" s="12">
        <f t="shared" ref="S3203:S3266" si="202">($J3203/86400)+25569 + (-5/24)</f>
        <v>41861.558761574073</v>
      </c>
      <c r="T3203" s="12">
        <f t="shared" ref="T3203:T3266" si="203">($I3203/86400)+25569 + 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</v>
      </c>
      <c r="T3211" s="12">
        <f t="shared" si="203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41834.378240740734</v>
      </c>
      <c r="T3213" s="12">
        <f t="shared" si="203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42206.627037037033</v>
      </c>
      <c r="T3225" s="12">
        <f t="shared" si="203"/>
        <v>42236.627037037033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41897.959791666661</v>
      </c>
      <c r="T3232" s="12">
        <f t="shared" si="203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IF($E3267&gt;0, $E3267/$D3267, 0)</f>
        <v>1.64</v>
      </c>
      <c r="P3267" s="7">
        <f t="shared" ref="P3267:P3330" si="205">IF($L3267=0, 0,$E3267/$L3267)</f>
        <v>70.285714285714292</v>
      </c>
      <c r="Q3267" t="s">
        <v>8317</v>
      </c>
      <c r="R3267" t="s">
        <v>8318</v>
      </c>
      <c r="S3267" s="12">
        <f t="shared" ref="S3267:S3330" si="206">($J3267/86400)+25569 + (-5/24)</f>
        <v>42311.503645833327</v>
      </c>
      <c r="T3267" s="12">
        <f t="shared" ref="T3267:T3330" si="207">($I3267/86400)+25569 + 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42136.327800925923</v>
      </c>
      <c r="T3268" s="12">
        <f t="shared" si="207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42137.187465277777</v>
      </c>
      <c r="T3271" s="12">
        <f t="shared" si="207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41931.474606481475</v>
      </c>
      <c r="T3279" s="12">
        <f t="shared" si="207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42430.894201388888</v>
      </c>
      <c r="T3281" s="12">
        <f t="shared" si="207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42538.527499999997</v>
      </c>
      <c r="T3303" s="12">
        <f t="shared" si="207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</v>
      </c>
      <c r="T3317" s="12">
        <f t="shared" si="207"/>
        <v>42496.09538194444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41859.370833333327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42498.831296296295</v>
      </c>
      <c r="T3319" s="12">
        <f t="shared" si="207"/>
        <v>42528.831296296295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IF($E3331&gt;0, $E3331/$D3331, 0)</f>
        <v>1.1679999999999999</v>
      </c>
      <c r="P3331" s="7">
        <f t="shared" ref="P3331:P3394" si="209">IF($L3331=0, 0,$E3331/$L3331)</f>
        <v>44.92307692307692</v>
      </c>
      <c r="Q3331" t="s">
        <v>8317</v>
      </c>
      <c r="R3331" t="s">
        <v>8318</v>
      </c>
      <c r="S3331" s="12">
        <f t="shared" ref="S3331:S3394" si="210">($J3331/86400)+25569 + (-5/24)</f>
        <v>41837.114675925921</v>
      </c>
      <c r="T3331" s="12">
        <f t="shared" ref="T3331:T3394" si="211">($I3331/86400)+25569 + 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42437.190347222218</v>
      </c>
      <c r="T3338" s="12">
        <f t="shared" si="211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42062.088078703702</v>
      </c>
      <c r="T3344" s="12">
        <f t="shared" si="211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42320.893425925919</v>
      </c>
      <c r="T3367" s="12">
        <f t="shared" si="211"/>
        <v>42350.893425925919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42053.524293981478</v>
      </c>
      <c r="T3379" s="12">
        <f t="shared" si="211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41937.745115740741</v>
      </c>
      <c r="T3382" s="12">
        <f t="shared" si="211"/>
        <v>41972.786782407406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41947.554259259261</v>
      </c>
      <c r="T3389" s="12">
        <f t="shared" si="211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41815.566493055558</v>
      </c>
      <c r="T3392" s="12">
        <f t="shared" si="211"/>
        <v>41830.566493055558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41859.727777777771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IF($E3395&gt;0, $E3395/$D3395, 0)</f>
        <v>1.0580000000000001</v>
      </c>
      <c r="P3395" s="7">
        <f t="shared" ref="P3395:P3458" si="213">IF($L3395=0, 0,$E3395/$L3395)</f>
        <v>36.06818181818182</v>
      </c>
      <c r="Q3395" t="s">
        <v>8317</v>
      </c>
      <c r="R3395" t="s">
        <v>8318</v>
      </c>
      <c r="S3395" s="12">
        <f t="shared" ref="S3395:S3458" si="214">($J3395/86400)+25569 + (-5/24)</f>
        <v>41923.713310185187</v>
      </c>
      <c r="T3395" s="12">
        <f t="shared" ref="T3395:T3458" si="215">($I3395/86400)+25569 + 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42140.503981481474</v>
      </c>
      <c r="T3397" s="12">
        <f t="shared" si="215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41764.238298611112</v>
      </c>
      <c r="T3398" s="12">
        <f t="shared" si="215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41941.543703703697</v>
      </c>
      <c r="T3400" s="12">
        <f t="shared" si="215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42544.605995370366</v>
      </c>
      <c r="T3411" s="12">
        <f t="shared" si="215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41937.821527777771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41775.854803240734</v>
      </c>
      <c r="T3435" s="12">
        <f t="shared" si="215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41800.172094907401</v>
      </c>
      <c r="T3436" s="12">
        <f t="shared" si="215"/>
        <v>41830.172094907401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41872.477777777771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42100.719525462962</v>
      </c>
      <c r="T3440" s="12">
        <f t="shared" si="215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42124.632777777777</v>
      </c>
      <c r="T3444" s="12">
        <f t="shared" si="215"/>
        <v>42154.632777777777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IF($E3459&gt;0, $E3459/$D3459, 0)</f>
        <v>1.4019999999999999</v>
      </c>
      <c r="P3459" s="7">
        <f t="shared" ref="P3459:P3522" si="217">IF($L3459=0, 0,$E3459/$L3459)</f>
        <v>50.981818181818184</v>
      </c>
      <c r="Q3459" t="s">
        <v>8317</v>
      </c>
      <c r="R3459" t="s">
        <v>8318</v>
      </c>
      <c r="S3459" s="12">
        <f t="shared" ref="S3459:S3522" si="218">($J3459/86400)+25569 + (-5/24)</f>
        <v>42016.498344907406</v>
      </c>
      <c r="T3459" s="12">
        <f t="shared" ref="T3459:T3522" si="219">($I3459/86400)+25569 + 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41852.318888888891</v>
      </c>
      <c r="T3462" s="12">
        <f t="shared" si="219"/>
        <v>41866.318888888891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42605.55704861111</v>
      </c>
      <c r="T3470" s="12">
        <f t="shared" si="219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41841.61215277778</v>
      </c>
      <c r="T3473" s="12">
        <f t="shared" si="219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42053.708587962959</v>
      </c>
      <c r="T3480" s="12">
        <f t="shared" si="219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41781.64675925926</v>
      </c>
      <c r="T3481" s="12">
        <f t="shared" si="219"/>
        <v>41811.64675925926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41989.039212962962</v>
      </c>
      <c r="T3483" s="12">
        <f t="shared" si="219"/>
        <v>42006.039212962962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41915.554502314808</v>
      </c>
      <c r="T3497" s="12">
        <f t="shared" si="219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42511.53361111111</v>
      </c>
      <c r="T3499" s="12">
        <f t="shared" si="219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42419.711087962962</v>
      </c>
      <c r="T3502" s="12">
        <f t="shared" si="219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41794.609189814808</v>
      </c>
      <c r="T3519" s="12">
        <f t="shared" si="219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IF($E3523&gt;0, $E3523/$D3523, 0)</f>
        <v>1.6942857142857144</v>
      </c>
      <c r="P3523" s="7">
        <f t="shared" ref="P3523:P3586" si="221">IF($L3523=0, 0,$E3523/$L3523)</f>
        <v>45.615384615384613</v>
      </c>
      <c r="Q3523" t="s">
        <v>8317</v>
      </c>
      <c r="R3523" t="s">
        <v>8318</v>
      </c>
      <c r="S3523" s="12">
        <f t="shared" ref="S3523:S3586" si="222">($J3523/86400)+25569 + (-5/24)</f>
        <v>41881.153009259258</v>
      </c>
      <c r="T3523" s="12">
        <f t="shared" ref="T3523:T3586" si="223">($I3523/86400)+25569 + 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42319.594525462962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42248.431828703702</v>
      </c>
      <c r="T3537" s="12">
        <f t="shared" si="223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41923.146018518521</v>
      </c>
      <c r="T3539" s="12">
        <f t="shared" si="223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42691.275393518517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</v>
      </c>
      <c r="T3562" s="12">
        <f t="shared" si="223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42221.566666666666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42236.414918981478</v>
      </c>
      <c r="T3566" s="12">
        <f t="shared" si="223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</v>
      </c>
      <c r="T3572" s="12">
        <f t="shared" si="223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41926.734351851854</v>
      </c>
      <c r="T3576" s="12">
        <f t="shared" si="223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IF($E3587&gt;0, $E3587/$D3587, 0)</f>
        <v>1.1911764705882353</v>
      </c>
      <c r="P3587" s="7">
        <f t="shared" ref="P3587:P3650" si="225">IF($L3587=0, 0,$E3587/$L3587)</f>
        <v>176.08695652173913</v>
      </c>
      <c r="Q3587" t="s">
        <v>8317</v>
      </c>
      <c r="R3587" t="s">
        <v>8318</v>
      </c>
      <c r="S3587" s="12">
        <f t="shared" ref="S3587:S3650" si="226">($J3587/86400)+25569 + (-5/24)</f>
        <v>41964.507986111108</v>
      </c>
      <c r="T3587" s="12">
        <f t="shared" ref="T3587:T3650" si="227">($I3587/86400)+25569 + 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42506.501041666663</v>
      </c>
      <c r="T3610" s="12">
        <f t="shared" si="227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42429.783391203702</v>
      </c>
      <c r="T3611" s="12">
        <f t="shared" si="227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41789.518645833326</v>
      </c>
      <c r="T3614" s="12">
        <f t="shared" si="227"/>
        <v>41799.518645833326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42660.923912037033</v>
      </c>
      <c r="T3621" s="12">
        <f t="shared" si="227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42545.56585648148</v>
      </c>
      <c r="T3626" s="12">
        <f t="shared" si="227"/>
        <v>42605.56585648148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2">
        <f t="shared" si="226"/>
        <v>42226.486446759256</v>
      </c>
      <c r="T3638" s="12">
        <f t="shared" si="227"/>
        <v>42261.486446759256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2">
        <f t="shared" si="226"/>
        <v>41899.41873842592</v>
      </c>
      <c r="T3643" s="12">
        <f t="shared" si="227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IF($E3651&gt;0, $E3651/$D3651, 0)</f>
        <v>1.04</v>
      </c>
      <c r="P3651" s="7">
        <f t="shared" ref="P3651:P3714" si="229">IF($L3651=0, 0,$E3651/$L3651)</f>
        <v>97.5</v>
      </c>
      <c r="Q3651" t="s">
        <v>8317</v>
      </c>
      <c r="R3651" t="s">
        <v>8318</v>
      </c>
      <c r="S3651" s="12">
        <f t="shared" ref="S3651:S3714" si="230">($J3651/86400)+25569 + (-5/24)</f>
        <v>41780.504560185182</v>
      </c>
      <c r="T3651" s="12">
        <f t="shared" ref="T3651:T3714" si="231">($I3651/86400)+25569 + 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42737.701805555553</v>
      </c>
      <c r="T3658" s="12">
        <f t="shared" si="231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42499.4215162037</v>
      </c>
      <c r="T3659" s="12">
        <f t="shared" si="231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42173.761793981474</v>
      </c>
      <c r="T3669" s="12">
        <f t="shared" si="231"/>
        <v>42203.761793981474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41802.365949074076</v>
      </c>
      <c r="T3679" s="12">
        <f t="shared" si="231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42627.245763888888</v>
      </c>
      <c r="T3682" s="12">
        <f t="shared" si="231"/>
        <v>42648.245763888888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</v>
      </c>
      <c r="T3692" s="12">
        <f t="shared" si="231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41809.933865740742</v>
      </c>
      <c r="T3710" s="12">
        <f t="shared" si="231"/>
        <v>41823.933865740742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42133.963738425919</v>
      </c>
      <c r="T3714" s="12">
        <f t="shared" si="231"/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IF($E3715&gt;0, $E3715/$D3715, 0)</f>
        <v>1.0149999999999999</v>
      </c>
      <c r="P3715" s="7">
        <f t="shared" ref="P3715:P3778" si="233">IF($L3715=0, 0,$E3715/$L3715)</f>
        <v>106.84210526315789</v>
      </c>
      <c r="Q3715" t="s">
        <v>8317</v>
      </c>
      <c r="R3715" t="s">
        <v>8318</v>
      </c>
      <c r="S3715" s="12">
        <f t="shared" ref="S3715:S3778" si="234">($J3715/86400)+25569 + (-5/24)</f>
        <v>42505.529699074068</v>
      </c>
      <c r="T3715" s="12">
        <f t="shared" ref="T3715:T3778" si="235">($I3715/86400)+25569 + 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42118.347997685181</v>
      </c>
      <c r="T3716" s="12">
        <f t="shared" si="235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41943.544699074067</v>
      </c>
      <c r="T3725" s="12">
        <f t="shared" si="235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42465.283101851848</v>
      </c>
      <c r="T3726" s="12">
        <f t="shared" si="235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42461.932534722218</v>
      </c>
      <c r="T3728" s="12">
        <f t="shared" si="235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41831.489606481475</v>
      </c>
      <c r="T3747" s="12">
        <f t="shared" si="235"/>
        <v>41861.489606481475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42462.785567129627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41747.263171296298</v>
      </c>
      <c r="T3760" s="12">
        <f t="shared" si="235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42518.816666666666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42655.796840277777</v>
      </c>
      <c r="T3775" s="12">
        <f t="shared" si="235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IF($E3779&gt;0, $E3779/$D3779, 0)</f>
        <v>1.4319999999999999</v>
      </c>
      <c r="P3779" s="7">
        <f t="shared" ref="P3779:P3842" si="237">IF($L3779=0, 0,$E3779/$L3779)</f>
        <v>48.542372881355931</v>
      </c>
      <c r="Q3779" t="s">
        <v>8317</v>
      </c>
      <c r="R3779" t="s">
        <v>8359</v>
      </c>
      <c r="S3779" s="12">
        <f t="shared" ref="S3779:S3842" si="238">($J3779/86400)+25569 + (-5/24)</f>
        <v>41886.903020833335</v>
      </c>
      <c r="T3779" s="12">
        <f t="shared" ref="T3779:T3842" si="239">($I3779/86400)+25569 + 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42455.485416666663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42198.629166666666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42546.653900462959</v>
      </c>
      <c r="T3784" s="12">
        <f t="shared" si="239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41831.514444444438</v>
      </c>
      <c r="T3800" s="12">
        <f t="shared" si="239"/>
        <v>41861.514444444438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41963.664027777777</v>
      </c>
      <c r="T3835" s="12">
        <f t="shared" si="239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42154.934305555558</v>
      </c>
      <c r="T3841" s="12">
        <f t="shared" si="239"/>
        <v>42214.934305555558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IF($E3843&gt;0, $E3843/$D3843, 0)</f>
        <v>8.72E-2</v>
      </c>
      <c r="P3843" s="7">
        <f t="shared" ref="P3843:P3906" si="241">IF($L3843=0, 0,$E3843/$L3843)</f>
        <v>25.647058823529413</v>
      </c>
      <c r="Q3843" t="s">
        <v>8317</v>
      </c>
      <c r="R3843" t="s">
        <v>8318</v>
      </c>
      <c r="S3843" s="12">
        <f t="shared" ref="S3843:S3906" si="242">($J3843/86400)+25569 + (-5/24)</f>
        <v>41780.57739583333</v>
      </c>
      <c r="T3843" s="12">
        <f t="shared" ref="T3843:T3906" si="243">($I3843/86400)+25569 + 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42248.418680555558</v>
      </c>
      <c r="T3847" s="12">
        <f t="shared" si="243"/>
        <v>42278.418680555558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42128.222731481474</v>
      </c>
      <c r="T3860" s="12">
        <f t="shared" si="243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41833.452662037038</v>
      </c>
      <c r="T3862" s="12">
        <f t="shared" si="243"/>
        <v>41863.452662037038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41865.45144675926</v>
      </c>
      <c r="T3870" s="12">
        <f t="shared" si="243"/>
        <v>41890.45144675926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41792.963865740741</v>
      </c>
      <c r="T3872" s="12">
        <f t="shared" si="243"/>
        <v>41822.963865740741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2">
        <f t="shared" si="242"/>
        <v>41867.443946759253</v>
      </c>
      <c r="T3894" s="12">
        <f t="shared" si="243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41843.566678240742</v>
      </c>
      <c r="T3901" s="12">
        <f t="shared" si="243"/>
        <v>41863.566678240742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42317.618043981478</v>
      </c>
      <c r="T3903" s="12">
        <f t="shared" si="243"/>
        <v>42357.618043981478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IF($E3907&gt;0, $E3907/$D3907, 0)</f>
        <v>0.11533333333333333</v>
      </c>
      <c r="P3907" s="7">
        <f t="shared" ref="P3907:P3970" si="245">IF($L3907=0, 0,$E3907/$L3907)</f>
        <v>24.714285714285715</v>
      </c>
      <c r="Q3907" t="s">
        <v>8317</v>
      </c>
      <c r="R3907" t="s">
        <v>8318</v>
      </c>
      <c r="S3907" s="12">
        <f t="shared" ref="S3907:S3970" si="246">($J3907/86400)+25569 + (-5/24)</f>
        <v>42124.415543981479</v>
      </c>
      <c r="T3907" s="12">
        <f t="shared" ref="T3907:T3970" si="247">($I3907/86400)+25569 + 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42114.610601851855</v>
      </c>
      <c r="T3916" s="12">
        <f t="shared" si="247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42687.220601851848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42221.448449074072</v>
      </c>
      <c r="T3937" s="12">
        <f t="shared" si="247"/>
        <v>42281.448449074072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42151.697384259256</v>
      </c>
      <c r="T3940" s="12">
        <f t="shared" si="247"/>
        <v>42182.697384259256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2">
        <f t="shared" si="246"/>
        <v>41829.117164351854</v>
      </c>
      <c r="T3950" s="12">
        <f t="shared" si="247"/>
        <v>41889.117164351854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42513.76798611111</v>
      </c>
      <c r="T3959" s="12">
        <f t="shared" si="247"/>
        <v>42559.76798611111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41816.742037037031</v>
      </c>
      <c r="T3960" s="12">
        <f t="shared" si="247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IF($E3971&gt;0, $E3971/$D3971, 0)</f>
        <v>7.4690265486725665E-2</v>
      </c>
      <c r="P3971" s="7">
        <f t="shared" ref="P3971:P4034" si="249">IF($L3971=0, 0,$E3971/$L3971)</f>
        <v>35.166666666666664</v>
      </c>
      <c r="Q3971" t="s">
        <v>8317</v>
      </c>
      <c r="R3971" t="s">
        <v>8318</v>
      </c>
      <c r="S3971" s="12">
        <f t="shared" ref="S3971:S4034" si="250">($J3971/86400)+25569 + (-5/24)</f>
        <v>42601.646365740737</v>
      </c>
      <c r="T3971" s="12">
        <f t="shared" ref="T3971:T4034" si="251">($I3971/86400)+25569 + 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42447.655219907407</v>
      </c>
      <c r="T3972" s="12">
        <f t="shared" si="251"/>
        <v>42477.655219907407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41920.75513888889</v>
      </c>
      <c r="T3986" s="12">
        <f t="shared" si="251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41950.058611111112</v>
      </c>
      <c r="T3998" s="12">
        <f t="shared" si="251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41877.477777777771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42174.572488425925</v>
      </c>
      <c r="T4017" s="12">
        <f t="shared" si="251"/>
        <v>42204.572488425925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41990.375775462962</v>
      </c>
      <c r="T4024" s="12">
        <f t="shared" si="251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2">
        <f t="shared" si="250"/>
        <v>42408.791238425925</v>
      </c>
      <c r="T4025" s="12">
        <f t="shared" si="251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2">
        <f t="shared" si="250"/>
        <v>42321.816782407404</v>
      </c>
      <c r="T4031" s="12">
        <f t="shared" si="251"/>
        <v>42351.816782407404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42403.575694444444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IF($E4035&gt;0, $E4035/$D4035, 0)</f>
        <v>0.25698702928870293</v>
      </c>
      <c r="P4035" s="7">
        <f t="shared" ref="P4035:P4098" si="253">IF($L4035=0, 0,$E4035/$L4035)</f>
        <v>65.340319148936175</v>
      </c>
      <c r="Q4035" t="s">
        <v>8317</v>
      </c>
      <c r="R4035" t="s">
        <v>8318</v>
      </c>
      <c r="S4035" s="12">
        <f t="shared" ref="S4035:S4098" si="254">($J4035/86400)+25569 + (-5/24)</f>
        <v>42614.06046296296</v>
      </c>
      <c r="T4035" s="12">
        <f t="shared" ref="T4035:T4098" si="255">($I4035/86400)+25569 + 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41903.674618055556</v>
      </c>
      <c r="T4037" s="12">
        <f t="shared" si="255"/>
        <v>41933.674618055556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41804.728750000002</v>
      </c>
      <c r="T4038" s="12">
        <f t="shared" si="255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42496.862442129626</v>
      </c>
      <c r="T4039" s="12">
        <f t="shared" si="255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41869.590393518512</v>
      </c>
      <c r="T4040" s="12">
        <f t="shared" si="255"/>
        <v>41929.590393518512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2">
        <f t="shared" si="254"/>
        <v>41761.601817129624</v>
      </c>
      <c r="T4053" s="12">
        <f t="shared" si="255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42534.724988425922</v>
      </c>
      <c r="T4058" s="12">
        <f t="shared" si="255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42078.136874999997</v>
      </c>
      <c r="T4075" s="12">
        <f t="shared" si="255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2">
        <f t="shared" si="254"/>
        <v>41905.587372685179</v>
      </c>
      <c r="T4078" s="12">
        <f t="shared" si="255"/>
        <v>41933.618750000001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42535.579166666663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42020.226388888885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42098.944988425923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42794.160416666666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IF($E4099&gt;0, $E4099/$D4099, 0)</f>
        <v>0</v>
      </c>
      <c r="P4099" s="7">
        <f t="shared" ref="P4099:P4115" si="257">IF($L4099=0, 0,$E4099/$L4099)</f>
        <v>0</v>
      </c>
      <c r="Q4099" t="s">
        <v>8317</v>
      </c>
      <c r="R4099" t="s">
        <v>8318</v>
      </c>
      <c r="S4099" s="12">
        <f t="shared" ref="S4099:S4115" si="258">($J4099/86400)+25569 + (-5/24)</f>
        <v>42344.616168981483</v>
      </c>
      <c r="T4099" s="12">
        <f t="shared" ref="T4099:T4115" si="259">($I4099/86400)+25569 + 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42766.823344907403</v>
      </c>
      <c r="T4110" s="12">
        <f t="shared" si="259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42512.418414351851</v>
      </c>
      <c r="T4112" s="12">
        <f t="shared" si="259"/>
        <v>42572.418414351851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4115">
    <cfRule type="containsText" dxfId="5" priority="8" operator="containsText" text="live">
      <formula>NOT(ISERROR(SEARCH("live",F1)))</formula>
    </cfRule>
    <cfRule type="containsText" dxfId="4" priority="9" operator="containsText" text="cancelled">
      <formula>NOT(ISERROR(SEARCH("cancelled",F1)))</formula>
    </cfRule>
    <cfRule type="containsText" dxfId="3" priority="10" operator="containsText" text="failed">
      <formula>NOT(ISERROR(SEARCH("failed",F1)))</formula>
    </cfRule>
    <cfRule type="containsText" dxfId="2" priority="11" operator="containsText" text="successful">
      <formula>NOT(ISERROR(SEARCH("successful",F1)))</formula>
    </cfRule>
  </conditionalFormatting>
  <conditionalFormatting sqref="G4102">
    <cfRule type="containsText" dxfId="1" priority="7" operator="containsText" text="canceled">
      <formula>NOT(ISERROR(SEARCH("canceled",G4102)))</formula>
    </cfRule>
  </conditionalFormatting>
  <conditionalFormatting sqref="F1:F1048576">
    <cfRule type="containsText" dxfId="0" priority="6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E6FD4-5E8B-4345-A848-329D34F7B64A}">
  <sheetPr codeName="Sheet6"/>
  <dimension ref="A1:J13"/>
  <sheetViews>
    <sheetView tabSelected="1" workbookViewId="0"/>
  </sheetViews>
  <sheetFormatPr baseColWidth="10" defaultRowHeight="15"/>
  <cols>
    <col min="1" max="1" width="15.83203125" customWidth="1"/>
    <col min="2" max="2" width="15" customWidth="1"/>
    <col min="3" max="3" width="13.1640625" customWidth="1"/>
    <col min="4" max="4" width="14.5" customWidth="1"/>
    <col min="5" max="7" width="14.33203125" customWidth="1"/>
    <col min="8" max="8" width="15.6640625" style="14" customWidth="1"/>
    <col min="9" max="9" width="15.33203125" style="14" customWidth="1"/>
    <col min="10" max="10" width="10.83203125" style="14"/>
  </cols>
  <sheetData>
    <row r="1" spans="1:10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8406</v>
      </c>
      <c r="G1" t="s">
        <v>8405</v>
      </c>
      <c r="H1" s="14" t="s">
        <v>8390</v>
      </c>
      <c r="I1" s="14" t="s">
        <v>8391</v>
      </c>
      <c r="J1" s="14" t="s">
        <v>8392</v>
      </c>
    </row>
    <row r="2" spans="1:10">
      <c r="A2" t="s">
        <v>8393</v>
      </c>
      <c r="B2">
        <f>COUNTIFS('Raw Data'!D$2:D$4115, "&lt;1000", 'Raw Data'!F$2:F$4115, "successful")</f>
        <v>322</v>
      </c>
      <c r="C2">
        <f>COUNTIFS('Raw Data'!D2:D4115, "&lt;1000", 'Raw Data'!F2:F4115, "failed")</f>
        <v>113</v>
      </c>
      <c r="D2">
        <f>COUNTIFS('Raw Data'!D2:D4115, "&lt;1000", 'Raw Data'!F2:F4115, "Canceled")</f>
        <v>18</v>
      </c>
      <c r="E2">
        <f>COUNTIFS('Raw Data'!D2:D4115, "&lt;1000")</f>
        <v>461</v>
      </c>
      <c r="F2">
        <f>COUNTIFS('Raw Data'!D2:D4115, "&lt;1000", 'Raw Data'!F2:F4115, "live")</f>
        <v>8</v>
      </c>
      <c r="G2">
        <f>SUM(B2:D2,F2)</f>
        <v>461</v>
      </c>
      <c r="H2" s="14">
        <f>B2/E2</f>
        <v>0.69848156182212584</v>
      </c>
      <c r="I2" s="14">
        <f>C2/E2</f>
        <v>0.24511930585683298</v>
      </c>
      <c r="J2" s="14">
        <f>D2/E2</f>
        <v>3.9045553145336226E-2</v>
      </c>
    </row>
    <row r="3" spans="1:10">
      <c r="A3" t="s">
        <v>8394</v>
      </c>
      <c r="B3">
        <f>COUNTIFS('Raw Data'!$D$2:$D$4115,"&gt;=1000", 'Raw Data'!$D$2:$D$4115,"&lt;5000",  'Raw Data'!$F$2:$F$4115,"successful")</f>
        <v>932</v>
      </c>
      <c r="C3">
        <f>COUNTIFS('Raw Data'!$D$2:$D$4115,"&gt;=1000", 'Raw Data'!$D$2:$D$4115,"&lt;5000",  'Raw Data'!$F$2:$F$4115,"failed")</f>
        <v>420</v>
      </c>
      <c r="D3">
        <f>COUNTIFS('Raw Data'!$D$2:$D$4115,"&gt;=1000", 'Raw Data'!$D$2:$D$4115,"&lt;5000",  'Raw Data'!$F$2:$F$4115,"canceled")</f>
        <v>60</v>
      </c>
      <c r="E3">
        <f>COUNTIFS('Raw Data'!$D$2:$D$4115,"&gt;=1000", 'Raw Data'!$D$2:$D$4115,"&lt;5000")</f>
        <v>1425</v>
      </c>
      <c r="F3">
        <f>COUNTIFS('Raw Data'!$D$2:$D$4115,"&gt;=1000", 'Raw Data'!$D$2:$D$4115,"&lt;5000",  'Raw Data'!$F$2:$F$4115,"live")</f>
        <v>13</v>
      </c>
      <c r="G3">
        <f t="shared" ref="G3:G13" si="0">SUM(B3:D3,F3)</f>
        <v>1425</v>
      </c>
      <c r="H3" s="14">
        <f t="shared" ref="H3:H13" si="1">B3/E3</f>
        <v>0.65403508771929819</v>
      </c>
      <c r="I3" s="14">
        <f t="shared" ref="I3:I13" si="2">C3/E3</f>
        <v>0.29473684210526313</v>
      </c>
      <c r="J3" s="14">
        <f t="shared" ref="J3:J13" si="3">D3/E3</f>
        <v>4.2105263157894736E-2</v>
      </c>
    </row>
    <row r="4" spans="1:10">
      <c r="A4" t="s">
        <v>8395</v>
      </c>
      <c r="B4">
        <f>COUNTIFS('Raw Data'!$D$2:$D$4115,"&gt;=5000", 'Raw Data'!$D$2:$D$4115,"&lt;10000",  'Raw Data'!$F$2:$F$4115,"successful")</f>
        <v>381</v>
      </c>
      <c r="C4">
        <f>COUNTIFS('Raw Data'!$D$2:$D$4115,"&gt;=5000", 'Raw Data'!$D$2:$D$4115,"&lt;10000",  'Raw Data'!$F$2:$F$4115,"failed")</f>
        <v>283</v>
      </c>
      <c r="D4">
        <f>COUNTIFS('Raw Data'!$D$2:$D$4115,"&gt;=5000", 'Raw Data'!$D$2:$D$4115,"&lt;10000",  'Raw Data'!$F$2:$F$4115,"canceled")</f>
        <v>52</v>
      </c>
      <c r="E4">
        <f>COUNTIFS('Raw Data'!$D$2:$D$4115,"&gt;=5000", 'Raw Data'!$D$2:$D$4115,"&lt;10000")</f>
        <v>722</v>
      </c>
      <c r="F4">
        <f>COUNTIFS('Raw Data'!$D$2:$D$4115,"&gt;=5000", 'Raw Data'!$D$2:$D$4115,"&lt;10000",  'Raw Data'!$F$2:$F$4115,"live")</f>
        <v>6</v>
      </c>
      <c r="G4">
        <f t="shared" si="0"/>
        <v>722</v>
      </c>
      <c r="H4" s="14">
        <f t="shared" si="1"/>
        <v>0.52770083102493071</v>
      </c>
      <c r="I4" s="14">
        <f t="shared" si="2"/>
        <v>0.39196675900277006</v>
      </c>
      <c r="J4" s="14">
        <f t="shared" si="3"/>
        <v>7.2022160664819951E-2</v>
      </c>
    </row>
    <row r="5" spans="1:10">
      <c r="A5" t="s">
        <v>8396</v>
      </c>
      <c r="B5">
        <f>COUNTIFS('Raw Data'!$D$2:$D$4115,"&gt;=10000", 'Raw Data'!$D$2:$D$4115,"&lt;15000",  'Raw Data'!$F$2:$F$4115,"successful")</f>
        <v>168</v>
      </c>
      <c r="C5">
        <f>COUNTIFS('Raw Data'!$D$2:$D$4115,"&gt;=10000", 'Raw Data'!$D$2:$D$4115,"&lt;15000",  'Raw Data'!$F$2:$F$4115,"failed")</f>
        <v>144</v>
      </c>
      <c r="D5">
        <f>COUNTIFS('Raw Data'!$D$2:$D$4115,"&gt;=10000", 'Raw Data'!$D$2:$D$4115,"&lt;15000",  'Raw Data'!$F$2:$F$4115,"canceled")</f>
        <v>40</v>
      </c>
      <c r="E5">
        <f>COUNTIFS('Raw Data'!$D$2:$D$4115,"&gt;=10000", 'Raw Data'!$D$2:$D$4115,"&lt;15000")</f>
        <v>361</v>
      </c>
      <c r="F5">
        <f>COUNTIFS('Raw Data'!$D$2:$D$4115,"&gt;=10000", 'Raw Data'!$D$2:$D$4115,"&lt;15000",  'Raw Data'!$F$2:$F$4115,"live")</f>
        <v>9</v>
      </c>
      <c r="G5">
        <f t="shared" si="0"/>
        <v>361</v>
      </c>
      <c r="H5" s="14">
        <f t="shared" si="1"/>
        <v>0.46537396121883656</v>
      </c>
      <c r="I5" s="14">
        <f t="shared" si="2"/>
        <v>0.39889196675900279</v>
      </c>
      <c r="J5" s="14">
        <f t="shared" si="3"/>
        <v>0.11080332409972299</v>
      </c>
    </row>
    <row r="6" spans="1:10">
      <c r="A6" t="s">
        <v>8397</v>
      </c>
      <c r="B6">
        <f>COUNTIFS('Raw Data'!$D$2:$D$4115,"&gt;=15000", 'Raw Data'!$D$2:$D$4115,"&lt;20000",  'Raw Data'!$F$2:$F$4115,"successful")</f>
        <v>94</v>
      </c>
      <c r="C6">
        <f>COUNTIFS('Raw Data'!$D$2:$D$4115,"&gt;=15000", 'Raw Data'!$D$2:$D$4115,"&lt;20000",  'Raw Data'!$F$2:$F$4115,"failed")</f>
        <v>90</v>
      </c>
      <c r="D6">
        <f>COUNTIFS('Raw Data'!$D$2:$D$4115,"&gt;=15000", 'Raw Data'!$D$2:$D$4115,"&lt;20000",  'Raw Data'!$F$2:$F$4115,"canceled")</f>
        <v>17</v>
      </c>
      <c r="E6">
        <f>COUNTIFS('Raw Data'!$D$2:$D$4115,"&gt;=15000", 'Raw Data'!$D$2:$D$4115,"&lt;20000")</f>
        <v>205</v>
      </c>
      <c r="F6">
        <f>COUNTIFS('Raw Data'!$D$2:$D$4115,"&gt;=15000", 'Raw Data'!$D$2:$D$4115,"&lt;20000",  'Raw Data'!$F$2:$F$4115,"live")</f>
        <v>4</v>
      </c>
      <c r="G6">
        <f t="shared" si="0"/>
        <v>205</v>
      </c>
      <c r="H6" s="14">
        <f t="shared" si="1"/>
        <v>0.45853658536585368</v>
      </c>
      <c r="I6" s="14">
        <f t="shared" si="2"/>
        <v>0.43902439024390244</v>
      </c>
      <c r="J6" s="14">
        <f t="shared" si="3"/>
        <v>8.2926829268292687E-2</v>
      </c>
    </row>
    <row r="7" spans="1:10">
      <c r="A7" t="s">
        <v>8398</v>
      </c>
      <c r="B7">
        <f>COUNTIFS('Raw Data'!$D$2:$D$4115,"&gt;=20000", 'Raw Data'!$D$2:$D$4115,"&lt;25000",  'Raw Data'!$F$2:$F$4115,"successful")</f>
        <v>62</v>
      </c>
      <c r="C7">
        <f>COUNTIFS('Raw Data'!$D$2:$D$4115,"&gt;=20000", 'Raw Data'!$D$2:$D$4115,"&lt;25000",  'Raw Data'!$F$2:$F$4115,"failed")</f>
        <v>72</v>
      </c>
      <c r="D7">
        <f>COUNTIFS('Raw Data'!$D$2:$D$4115,"&gt;=20000", 'Raw Data'!$D$2:$D$4115,"&lt;25000",  'Raw Data'!$F$2:$F$4115,"canceled")</f>
        <v>14</v>
      </c>
      <c r="E7">
        <f>COUNTIFS('Raw Data'!$D$2:$D$4115,"&gt;=20000", 'Raw Data'!$D$2:$D$4115,"&lt;25000")</f>
        <v>149</v>
      </c>
      <c r="F7">
        <f>COUNTIFS('Raw Data'!$D$2:$D$4115,"&gt;=20000", 'Raw Data'!$D$2:$D$4115,"&lt;25000",  'Raw Data'!$F$2:$F$4115,"live")</f>
        <v>1</v>
      </c>
      <c r="G7">
        <f t="shared" si="0"/>
        <v>149</v>
      </c>
      <c r="H7" s="14">
        <f t="shared" si="1"/>
        <v>0.41610738255033558</v>
      </c>
      <c r="I7" s="14">
        <f t="shared" si="2"/>
        <v>0.48322147651006714</v>
      </c>
      <c r="J7" s="14">
        <f t="shared" si="3"/>
        <v>9.3959731543624164E-2</v>
      </c>
    </row>
    <row r="8" spans="1:10">
      <c r="A8" t="s">
        <v>8399</v>
      </c>
      <c r="B8">
        <f>COUNTIFS('Raw Data'!$D$2:$D$4115,"&gt;=25000", 'Raw Data'!$D$2:$D$4115,"&lt;30000",  'Raw Data'!$F$2:$F$4115,"successful")</f>
        <v>55</v>
      </c>
      <c r="C8">
        <f>COUNTIFS('Raw Data'!$D$2:$D$4115,"&gt;=25000", 'Raw Data'!$D$2:$D$4115,"&lt;30000",  'Raw Data'!$F$2:$F$4115,"failed")</f>
        <v>64</v>
      </c>
      <c r="D8">
        <f>COUNTIFS('Raw Data'!$D$2:$D$4115,"&gt;=25000", 'Raw Data'!$D$2:$D$4115,"&lt;30000",  'Raw Data'!$F$2:$F$4115,"canceled")</f>
        <v>18</v>
      </c>
      <c r="E8">
        <f>COUNTIFS('Raw Data'!$D$2:$D$4115,"&gt;=25000", 'Raw Data'!$D$2:$D$4115,"&lt;30000")</f>
        <v>138</v>
      </c>
      <c r="F8">
        <f>COUNTIFS('Raw Data'!$D$2:$D$4115,"&gt;=25000", 'Raw Data'!$D$2:$D$4115,"&lt;30000",  'Raw Data'!$F$2:$F$4115,"live")</f>
        <v>1</v>
      </c>
      <c r="G8">
        <f t="shared" si="0"/>
        <v>138</v>
      </c>
      <c r="H8" s="14">
        <f t="shared" si="1"/>
        <v>0.39855072463768115</v>
      </c>
      <c r="I8" s="14">
        <f t="shared" si="2"/>
        <v>0.46376811594202899</v>
      </c>
      <c r="J8" s="14">
        <f t="shared" si="3"/>
        <v>0.13043478260869565</v>
      </c>
    </row>
    <row r="9" spans="1:10">
      <c r="A9" t="s">
        <v>8400</v>
      </c>
      <c r="B9">
        <f>COUNTIFS('Raw Data'!$D$2:$D$4115,"&gt;=30000", 'Raw Data'!$D$2:$D$4115,"&lt;35000",  'Raw Data'!$F$2:$F$4115,"successful")</f>
        <v>32</v>
      </c>
      <c r="C9">
        <f>COUNTIFS('Raw Data'!$D$2:$D$4115,"&gt;=30000", 'Raw Data'!$D$2:$D$4115,"&lt;35000",  'Raw Data'!$F$2:$F$4115,"failed")</f>
        <v>37</v>
      </c>
      <c r="D9">
        <f>COUNTIFS('Raw Data'!$D$2:$D$4115,"&gt;=30000", 'Raw Data'!$D$2:$D$4115,"&lt;35000",  'Raw Data'!$F$2:$F$4115,"canceled")</f>
        <v>13</v>
      </c>
      <c r="E9">
        <f>COUNTIFS('Raw Data'!$D$2:$D$4115,"&gt;=30000", 'Raw Data'!$D$2:$D$4115,"&lt;35000")</f>
        <v>84</v>
      </c>
      <c r="F9">
        <f>COUNTIFS('Raw Data'!$D$2:$D$4115,"&gt;=30000", 'Raw Data'!$D$2:$D$4115,"&lt;35000",  'Raw Data'!$F$2:$F$4115,"live")</f>
        <v>2</v>
      </c>
      <c r="G9">
        <f t="shared" si="0"/>
        <v>84</v>
      </c>
      <c r="H9" s="14">
        <f t="shared" si="1"/>
        <v>0.38095238095238093</v>
      </c>
      <c r="I9" s="14">
        <f t="shared" si="2"/>
        <v>0.44047619047619047</v>
      </c>
      <c r="J9" s="14">
        <f t="shared" si="3"/>
        <v>0.15476190476190477</v>
      </c>
    </row>
    <row r="10" spans="1:10">
      <c r="A10" t="s">
        <v>8401</v>
      </c>
      <c r="B10">
        <f>COUNTIFS('Raw Data'!$D$2:$D$4115,"&gt;=35000", 'Raw Data'!$D$2:$D$4115,"&lt;40000",  'Raw Data'!$F$2:$F$4115,"successful")</f>
        <v>26</v>
      </c>
      <c r="C10">
        <f>COUNTIFS('Raw Data'!$D$2:$D$4115,"&gt;=35000", 'Raw Data'!$D$2:$D$4115,"&lt;40000",  'Raw Data'!$F$2:$F$4115,"failed")</f>
        <v>22</v>
      </c>
      <c r="D10">
        <f>COUNTIFS('Raw Data'!$D$2:$D$4115,"&gt;=35000", 'Raw Data'!$D$2:$D$4115,"&lt;40000",  'Raw Data'!$F$2:$F$4115,"canceled")</f>
        <v>7</v>
      </c>
      <c r="E10">
        <f>COUNTIFS('Raw Data'!$D$2:$D$4115,"&gt;=35000", 'Raw Data'!$D$2:$D$4115,"&lt;40000")</f>
        <v>55</v>
      </c>
      <c r="F10">
        <f>COUNTIFS('Raw Data'!$D$2:$D$4115,"&gt;=35000", 'Raw Data'!$D$2:$D$4115,"&lt;40000",  'Raw Data'!$F$2:$F$4115,"live")</f>
        <v>0</v>
      </c>
      <c r="G10">
        <f t="shared" si="0"/>
        <v>55</v>
      </c>
      <c r="H10" s="14">
        <f t="shared" si="1"/>
        <v>0.47272727272727272</v>
      </c>
      <c r="I10" s="14">
        <f t="shared" si="2"/>
        <v>0.4</v>
      </c>
      <c r="J10" s="14">
        <f t="shared" si="3"/>
        <v>0.12727272727272726</v>
      </c>
    </row>
    <row r="11" spans="1:10">
      <c r="A11" t="s">
        <v>8402</v>
      </c>
      <c r="B11">
        <f>COUNTIFS('Raw Data'!$D$2:$D$4115,"&gt;=40000", 'Raw Data'!$D$2:$D$4115,"&lt;45000",  'Raw Data'!$F$2:$F$4115,"successful")</f>
        <v>21</v>
      </c>
      <c r="C11">
        <f>COUNTIFS('Raw Data'!$D$2:$D$4115,"&gt;=40000", 'Raw Data'!$D$2:$D$4115,"&lt;45000",  'Raw Data'!$F$2:$F$4115,"failed")</f>
        <v>16</v>
      </c>
      <c r="D11">
        <f>COUNTIFS('Raw Data'!$D$2:$D$4115,"&gt;=40000", 'Raw Data'!$D$2:$D$4115,"&lt;45000",  'Raw Data'!$F$2:$F$4115,"canceled")</f>
        <v>6</v>
      </c>
      <c r="E11">
        <f>COUNTIFS('Raw Data'!$D$2:$D$4115,"&gt;=40000", 'Raw Data'!$D$2:$D$4115,"&lt;45000")</f>
        <v>44</v>
      </c>
      <c r="F11">
        <f>COUNTIFS('Raw Data'!$D$2:$D$4115,"&gt;=40000", 'Raw Data'!$D$2:$D$4115,"&lt;45000",  'Raw Data'!$F$2:$F$4115,"live")</f>
        <v>1</v>
      </c>
      <c r="G11">
        <f t="shared" si="0"/>
        <v>44</v>
      </c>
      <c r="H11" s="14">
        <f t="shared" si="1"/>
        <v>0.47727272727272729</v>
      </c>
      <c r="I11" s="14">
        <f t="shared" si="2"/>
        <v>0.36363636363636365</v>
      </c>
      <c r="J11" s="14">
        <f t="shared" si="3"/>
        <v>0.13636363636363635</v>
      </c>
    </row>
    <row r="12" spans="1:10">
      <c r="A12" t="s">
        <v>8403</v>
      </c>
      <c r="B12">
        <f>COUNTIFS('Raw Data'!$D$2:$D$4115,"&gt;=45000", 'Raw Data'!$D$2:$D$4115,"&lt;50000",  'Raw Data'!$F$2:$F$4115,"successful")</f>
        <v>6</v>
      </c>
      <c r="C12">
        <f>COUNTIFS('Raw Data'!$D$2:$D$4115,"&gt;=45000", 'Raw Data'!$D$2:$D$4115,"&lt;50000",  'Raw Data'!$F$2:$F$4115,"failed")</f>
        <v>11</v>
      </c>
      <c r="D12">
        <f>COUNTIFS('Raw Data'!$D$2:$D$4115,"&gt;=45000", 'Raw Data'!$D$2:$D$4115,"&lt;50000",  'Raw Data'!$F$2:$F$4115,"canceled")</f>
        <v>4</v>
      </c>
      <c r="E12">
        <f>COUNTIFS('Raw Data'!$D$2:$D$4115,"&gt;=45000", 'Raw Data'!$D$2:$D$4115,"&lt;50000")</f>
        <v>21</v>
      </c>
      <c r="F12">
        <f>COUNTIFS('Raw Data'!$D$2:$D$4115,"&gt;=45000", 'Raw Data'!$D$2:$D$4115,"&lt;50000",  'Raw Data'!$F$2:$F$4115,"live")</f>
        <v>0</v>
      </c>
      <c r="G12">
        <f t="shared" si="0"/>
        <v>21</v>
      </c>
      <c r="H12" s="14">
        <f t="shared" si="1"/>
        <v>0.2857142857142857</v>
      </c>
      <c r="I12" s="14">
        <f t="shared" si="2"/>
        <v>0.52380952380952384</v>
      </c>
      <c r="J12" s="14">
        <f t="shared" si="3"/>
        <v>0.19047619047619047</v>
      </c>
    </row>
    <row r="13" spans="1:10">
      <c r="A13" t="s">
        <v>8404</v>
      </c>
      <c r="B13">
        <f>COUNTIFS('Raw Data'!$D$2:$D$4115,"&gt;=50000",  'Raw Data'!$F$2:$F$4115,"successful")</f>
        <v>86</v>
      </c>
      <c r="C13">
        <f>COUNTIFS('Raw Data'!$D$2:$D$4115,"&gt;=50000",  'Raw Data'!$F$2:$F$4115,"failed")</f>
        <v>258</v>
      </c>
      <c r="D13">
        <f>COUNTIFS('Raw Data'!$D$2:$D$4115,"&gt;=50000",  'Raw Data'!$F$2:$F$4115,"canceled")</f>
        <v>100</v>
      </c>
      <c r="E13">
        <f>COUNTIFS('Raw Data'!$D$2:$D$4115,"&gt;=50000")</f>
        <v>449</v>
      </c>
      <c r="F13">
        <f>COUNTIFS('Raw Data'!$D$2:$D$4115,"&gt;=50000",  'Raw Data'!$F$2:$F$4115,"live")</f>
        <v>5</v>
      </c>
      <c r="G13">
        <f t="shared" si="0"/>
        <v>449</v>
      </c>
      <c r="H13" s="14">
        <f t="shared" si="1"/>
        <v>0.19153674832962139</v>
      </c>
      <c r="I13" s="14">
        <f t="shared" si="2"/>
        <v>0.57461024498886415</v>
      </c>
      <c r="J13" s="14">
        <f t="shared" si="3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by Category</vt:lpstr>
      <vt:lpstr>Pivot Table by Sub-Category</vt:lpstr>
      <vt:lpstr>Line Graph by year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Douglas</cp:lastModifiedBy>
  <dcterms:created xsi:type="dcterms:W3CDTF">2017-04-20T15:17:24Z</dcterms:created>
  <dcterms:modified xsi:type="dcterms:W3CDTF">2019-02-12T19:55:34Z</dcterms:modified>
</cp:coreProperties>
</file>