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Wei Zhang\Box Sync\Teaching\BA Program\Decision Analytics\"/>
    </mc:Choice>
  </mc:AlternateContent>
  <xr:revisionPtr revIDLastSave="0" documentId="13_ncr:1_{796C822F-EE64-4849-8783-DACF7C51DC5E}" xr6:coauthVersionLast="47" xr6:coauthVersionMax="47" xr10:uidLastSave="{00000000-0000-0000-0000-000000000000}"/>
  <bookViews>
    <workbookView xWindow="-98" yWindow="-98" windowWidth="28996" windowHeight="15675" tabRatio="655" activeTab="3" xr2:uid="{00000000-000D-0000-FFFF-FFFF00000000}"/>
  </bookViews>
  <sheets>
    <sheet name="Scheduling" sheetId="5" r:id="rId1"/>
    <sheet name="Sensitivity Report 1" sheetId="8" r:id="rId2"/>
    <sheet name="H&amp;K" sheetId="3" r:id="rId3"/>
    <sheet name="Transportation" sheetId="20" r:id="rId4"/>
    <sheet name="Outsourcing" sheetId="21" r:id="rId5"/>
    <sheet name="FamilyOffice" sheetId="19" r:id="rId6"/>
    <sheet name="SupplyChainPlanning" sheetId="18" r:id="rId7"/>
    <sheet name="GoodmanShipping" sheetId="17" r:id="rId8"/>
  </sheets>
  <definedNames>
    <definedName name="solver_adj" localSheetId="5" hidden="1">FamilyOffice!$B$8:$F$8,FamilyOffice!$B$10</definedName>
    <definedName name="solver_adj" localSheetId="7" hidden="1">GoodmanShipping!$B$17:$G$22,GoodmanShipping!$J$17:$J$22</definedName>
    <definedName name="solver_adj" localSheetId="2" hidden="1">'H&amp;K'!$B$3:$F$3</definedName>
    <definedName name="solver_adj" localSheetId="4" hidden="1">Outsourcing!$C$4:$E$6,Outsourcing!$I$10:$I$12,Outsourcing!$H$15:$J$15</definedName>
    <definedName name="solver_adj" localSheetId="0" hidden="1">Scheduling!$C$4:$I$4</definedName>
    <definedName name="solver_adj" localSheetId="6" hidden="1">SupplyChainPlanning!$B$4:$D$4,SupplyChainPlanning!$B$7:$D$7,SupplyChainPlanning!$C$17:$E$19</definedName>
    <definedName name="solver_adj" localSheetId="3" hidden="1">Transportation!$C$4:$E$6</definedName>
    <definedName name="solver_cvg" localSheetId="5" hidden="1">0.0001</definedName>
    <definedName name="solver_cvg" localSheetId="7" hidden="1">0.0001</definedName>
    <definedName name="solver_cvg" localSheetId="2" hidden="1">0.0001</definedName>
    <definedName name="solver_cvg" localSheetId="4" hidden="1">0.0001</definedName>
    <definedName name="solver_cvg" localSheetId="0" hidden="1">0.0001</definedName>
    <definedName name="solver_cvg" localSheetId="6" hidden="1">0.0001</definedName>
    <definedName name="solver_cvg" localSheetId="3" hidden="1">0.0001</definedName>
    <definedName name="solver_drv" localSheetId="5" hidden="1">1</definedName>
    <definedName name="solver_drv" localSheetId="7" hidden="1">1</definedName>
    <definedName name="solver_drv" localSheetId="2" hidden="1">2</definedName>
    <definedName name="solver_drv" localSheetId="4" hidden="1">1</definedName>
    <definedName name="solver_drv" localSheetId="0" hidden="1">1</definedName>
    <definedName name="solver_drv" localSheetId="6" hidden="1">1</definedName>
    <definedName name="solver_drv" localSheetId="3" hidden="1">1</definedName>
    <definedName name="solver_eng" localSheetId="5" hidden="1">2</definedName>
    <definedName name="solver_eng" localSheetId="7" hidden="1">2</definedName>
    <definedName name="solver_eng" localSheetId="2" hidden="1">2</definedName>
    <definedName name="solver_eng" localSheetId="4" hidden="1">2</definedName>
    <definedName name="solver_eng" localSheetId="0" hidden="1">2</definedName>
    <definedName name="solver_eng" localSheetId="6" hidden="1">2</definedName>
    <definedName name="solver_eng" localSheetId="3" hidden="1">2</definedName>
    <definedName name="solver_est" localSheetId="5" hidden="1">1</definedName>
    <definedName name="solver_est" localSheetId="7" hidden="1">1</definedName>
    <definedName name="solver_est" localSheetId="2" hidden="1">1</definedName>
    <definedName name="solver_est" localSheetId="4" hidden="1">1</definedName>
    <definedName name="solver_est" localSheetId="0" hidden="1">1</definedName>
    <definedName name="solver_est" localSheetId="6" hidden="1">1</definedName>
    <definedName name="solver_est" localSheetId="3" hidden="1">1</definedName>
    <definedName name="solver_itr" localSheetId="5" hidden="1">2147483647</definedName>
    <definedName name="solver_itr" localSheetId="7" hidden="1">2147483647</definedName>
    <definedName name="solver_itr" localSheetId="2" hidden="1">2147483647</definedName>
    <definedName name="solver_itr" localSheetId="4" hidden="1">2147483647</definedName>
    <definedName name="solver_itr" localSheetId="0" hidden="1">2147483647</definedName>
    <definedName name="solver_itr" localSheetId="6" hidden="1">2147483647</definedName>
    <definedName name="solver_itr" localSheetId="3" hidden="1">2147483647</definedName>
    <definedName name="solver_lhs1" localSheetId="5" hidden="1">FamilyOffice!$B$8:$F$8</definedName>
    <definedName name="solver_lhs1" localSheetId="7" hidden="1">GoodmanShipping!$B$17:$G$22</definedName>
    <definedName name="solver_lhs1" localSheetId="2" hidden="1">'H&amp;K'!$G$10</definedName>
    <definedName name="solver_lhs1" localSheetId="4" hidden="1">Outsourcing!$H$10:$H$12</definedName>
    <definedName name="solver_lhs1" localSheetId="0" hidden="1">Scheduling!$C$4:$I$4</definedName>
    <definedName name="solver_lhs1" localSheetId="6" hidden="1">SupplyChainPlanning!$B$4:$D$4</definedName>
    <definedName name="solver_lhs1" localSheetId="3" hidden="1">Transportation!$C$7:$E$7</definedName>
    <definedName name="solver_lhs2" localSheetId="5" hidden="1">FamilyOffice!$G$4:$G$6</definedName>
    <definedName name="solver_lhs2" localSheetId="7" hidden="1">GoodmanShipping!$B$24:$G$24</definedName>
    <definedName name="solver_lhs2" localSheetId="2" hidden="1">'H&amp;K'!$G$11</definedName>
    <definedName name="solver_lhs2" localSheetId="4" hidden="1">Outsourcing!$H$14:$J$14</definedName>
    <definedName name="solver_lhs2" localSheetId="0" hidden="1">Scheduling!$J$7:$J$13</definedName>
    <definedName name="solver_lhs2" localSheetId="6" hidden="1">SupplyChainPlanning!$B$7:$D$7</definedName>
    <definedName name="solver_lhs2" localSheetId="3" hidden="1">Transportation!$F$4:$F$6</definedName>
    <definedName name="solver_lhs3" localSheetId="5" hidden="1">FamilyOffice!$H$8</definedName>
    <definedName name="solver_lhs3" localSheetId="7" hidden="1">GoodmanShipping!$J$17:$J$22</definedName>
    <definedName name="solver_lhs3" localSheetId="2" hidden="1">'H&amp;K'!$G$8</definedName>
    <definedName name="solver_lhs3" localSheetId="4" hidden="1">Outsourcing!$H$14:$J$14</definedName>
    <definedName name="solver_lhs3" localSheetId="6" hidden="1">SupplyChainPlanning!$C$20:$E$20</definedName>
    <definedName name="solver_lhs3" localSheetId="3" hidden="1">Transportation!#REF!</definedName>
    <definedName name="solver_lhs4" localSheetId="7" hidden="1">GoodmanShipping!$K$17:$K$22</definedName>
    <definedName name="solver_lhs4" localSheetId="2" hidden="1">'H&amp;K'!$G$9</definedName>
    <definedName name="solver_lhs4" localSheetId="4" hidden="1">Outsourcing!$H$14:$J$14</definedName>
    <definedName name="solver_lhs4" localSheetId="6" hidden="1">SupplyChainPlanning!$F$17:$F$19</definedName>
    <definedName name="solver_lhs4" localSheetId="3" hidden="1">Transportation!#REF!</definedName>
    <definedName name="solver_mip" localSheetId="5" hidden="1">2147483647</definedName>
    <definedName name="solver_mip" localSheetId="7" hidden="1">2147483647</definedName>
    <definedName name="solver_mip" localSheetId="2" hidden="1">2147483647</definedName>
    <definedName name="solver_mip" localSheetId="4" hidden="1">2147483647</definedName>
    <definedName name="solver_mip" localSheetId="0" hidden="1">2147483647</definedName>
    <definedName name="solver_mip" localSheetId="6" hidden="1">2147483647</definedName>
    <definedName name="solver_mip" localSheetId="3" hidden="1">2147483647</definedName>
    <definedName name="solver_mni" localSheetId="5" hidden="1">30</definedName>
    <definedName name="solver_mni" localSheetId="7" hidden="1">30</definedName>
    <definedName name="solver_mni" localSheetId="2" hidden="1">30</definedName>
    <definedName name="solver_mni" localSheetId="4" hidden="1">30</definedName>
    <definedName name="solver_mni" localSheetId="0" hidden="1">30</definedName>
    <definedName name="solver_mni" localSheetId="6" hidden="1">30</definedName>
    <definedName name="solver_mni" localSheetId="3" hidden="1">30</definedName>
    <definedName name="solver_mrt" localSheetId="5" hidden="1">0.075</definedName>
    <definedName name="solver_mrt" localSheetId="7" hidden="1">0.075</definedName>
    <definedName name="solver_mrt" localSheetId="2" hidden="1">0.075</definedName>
    <definedName name="solver_mrt" localSheetId="4" hidden="1">0.075</definedName>
    <definedName name="solver_mrt" localSheetId="0" hidden="1">0.075</definedName>
    <definedName name="solver_mrt" localSheetId="6" hidden="1">0.075</definedName>
    <definedName name="solver_mrt" localSheetId="3" hidden="1">0.075</definedName>
    <definedName name="solver_msl" localSheetId="5" hidden="1">2</definedName>
    <definedName name="solver_msl" localSheetId="7" hidden="1">2</definedName>
    <definedName name="solver_msl" localSheetId="2" hidden="1">2</definedName>
    <definedName name="solver_msl" localSheetId="4" hidden="1">2</definedName>
    <definedName name="solver_msl" localSheetId="0" hidden="1">2</definedName>
    <definedName name="solver_msl" localSheetId="6" hidden="1">2</definedName>
    <definedName name="solver_msl" localSheetId="3" hidden="1">2</definedName>
    <definedName name="solver_neg" localSheetId="5" hidden="1">2</definedName>
    <definedName name="solver_neg" localSheetId="7" hidden="1">1</definedName>
    <definedName name="solver_neg" localSheetId="2" hidden="1">1</definedName>
    <definedName name="solver_neg" localSheetId="4" hidden="1">1</definedName>
    <definedName name="solver_neg" localSheetId="0" hidden="1">1</definedName>
    <definedName name="solver_neg" localSheetId="6" hidden="1">1</definedName>
    <definedName name="solver_neg" localSheetId="3" hidden="1">1</definedName>
    <definedName name="solver_nod" localSheetId="5" hidden="1">2147483647</definedName>
    <definedName name="solver_nod" localSheetId="7" hidden="1">2147483647</definedName>
    <definedName name="solver_nod" localSheetId="2" hidden="1">2147483647</definedName>
    <definedName name="solver_nod" localSheetId="4" hidden="1">2147483647</definedName>
    <definedName name="solver_nod" localSheetId="0" hidden="1">2147483647</definedName>
    <definedName name="solver_nod" localSheetId="6" hidden="1">2147483647</definedName>
    <definedName name="solver_nod" localSheetId="3" hidden="1">2147483647</definedName>
    <definedName name="solver_num" localSheetId="5" hidden="1">3</definedName>
    <definedName name="solver_num" localSheetId="7" hidden="1">4</definedName>
    <definedName name="solver_num" localSheetId="2" hidden="1">4</definedName>
    <definedName name="solver_num" localSheetId="4" hidden="1">2</definedName>
    <definedName name="solver_num" localSheetId="0" hidden="1">2</definedName>
    <definedName name="solver_num" localSheetId="6" hidden="1">4</definedName>
    <definedName name="solver_num" localSheetId="3" hidden="1">2</definedName>
    <definedName name="solver_nwt" localSheetId="5" hidden="1">1</definedName>
    <definedName name="solver_nwt" localSheetId="7" hidden="1">1</definedName>
    <definedName name="solver_nwt" localSheetId="2" hidden="1">1</definedName>
    <definedName name="solver_nwt" localSheetId="4" hidden="1">1</definedName>
    <definedName name="solver_nwt" localSheetId="0" hidden="1">1</definedName>
    <definedName name="solver_nwt" localSheetId="6" hidden="1">1</definedName>
    <definedName name="solver_nwt" localSheetId="3" hidden="1">1</definedName>
    <definedName name="solver_opt" localSheetId="5" hidden="1">FamilyOffice!$B$10</definedName>
    <definedName name="solver_opt" localSheetId="7" hidden="1">GoodmanShipping!$I$15</definedName>
    <definedName name="solver_opt" localSheetId="2" hidden="1">'H&amp;K'!$B$5</definedName>
    <definedName name="solver_opt" localSheetId="4" hidden="1">Outsourcing!$B$15</definedName>
    <definedName name="solver_opt" localSheetId="0" hidden="1">Scheduling!$L$4</definedName>
    <definedName name="solver_opt" localSheetId="6" hidden="1">SupplyChainPlanning!$H$4</definedName>
    <definedName name="solver_opt" localSheetId="3" hidden="1">Transportation!$B$15</definedName>
    <definedName name="solver_pre" localSheetId="5" hidden="1">0.000001</definedName>
    <definedName name="solver_pre" localSheetId="7" hidden="1">0.000001</definedName>
    <definedName name="solver_pre" localSheetId="2" hidden="1">0.000001</definedName>
    <definedName name="solver_pre" localSheetId="4" hidden="1">0.000001</definedName>
    <definedName name="solver_pre" localSheetId="0" hidden="1">0.000001</definedName>
    <definedName name="solver_pre" localSheetId="6" hidden="1">0.000001</definedName>
    <definedName name="solver_pre" localSheetId="3" hidden="1">0.000001</definedName>
    <definedName name="solver_rbv" localSheetId="5" hidden="1">1</definedName>
    <definedName name="solver_rbv" localSheetId="7" hidden="1">1</definedName>
    <definedName name="solver_rbv" localSheetId="2" hidden="1">2</definedName>
    <definedName name="solver_rbv" localSheetId="4" hidden="1">1</definedName>
    <definedName name="solver_rbv" localSheetId="0" hidden="1">1</definedName>
    <definedName name="solver_rbv" localSheetId="6" hidden="1">1</definedName>
    <definedName name="solver_rbv" localSheetId="3" hidden="1">1</definedName>
    <definedName name="solver_rel1" localSheetId="5" hidden="1">3</definedName>
    <definedName name="solver_rel1" localSheetId="7" hidden="1">5</definedName>
    <definedName name="solver_rel1" localSheetId="2" hidden="1">3</definedName>
    <definedName name="solver_rel1" localSheetId="4" hidden="1">1</definedName>
    <definedName name="solver_rel1" localSheetId="0" hidden="1">4</definedName>
    <definedName name="solver_rel1" localSheetId="6" hidden="1">5</definedName>
    <definedName name="solver_rel1" localSheetId="3" hidden="1">1</definedName>
    <definedName name="solver_rel2" localSheetId="5" hidden="1">3</definedName>
    <definedName name="solver_rel2" localSheetId="7" hidden="1">2</definedName>
    <definedName name="solver_rel2" localSheetId="2" hidden="1">1</definedName>
    <definedName name="solver_rel2" localSheetId="4" hidden="1">1</definedName>
    <definedName name="solver_rel2" localSheetId="0" hidden="1">3</definedName>
    <definedName name="solver_rel2" localSheetId="6" hidden="1">5</definedName>
    <definedName name="solver_rel2" localSheetId="3" hidden="1">3</definedName>
    <definedName name="solver_rel3" localSheetId="5" hidden="1">1</definedName>
    <definedName name="solver_rel3" localSheetId="7" hidden="1">5</definedName>
    <definedName name="solver_rel3" localSheetId="2" hidden="1">1</definedName>
    <definedName name="solver_rel3" localSheetId="4" hidden="1">1</definedName>
    <definedName name="solver_rel3" localSheetId="6" hidden="1">1</definedName>
    <definedName name="solver_rel3" localSheetId="3" hidden="1">1</definedName>
    <definedName name="solver_rel4" localSheetId="7" hidden="1">1</definedName>
    <definedName name="solver_rel4" localSheetId="2" hidden="1">3</definedName>
    <definedName name="solver_rel4" localSheetId="4" hidden="1">1</definedName>
    <definedName name="solver_rel4" localSheetId="6" hidden="1">2</definedName>
    <definedName name="solver_rel4" localSheetId="3" hidden="1">2</definedName>
    <definedName name="solver_rhs1" localSheetId="5" hidden="1">0</definedName>
    <definedName name="solver_rhs1" localSheetId="7" hidden="1">binary</definedName>
    <definedName name="solver_rhs1" localSheetId="2" hidden="1">'H&amp;K'!$I$10</definedName>
    <definedName name="solver_rhs1" localSheetId="4" hidden="1">Outsourcing!$I$10:$I$12</definedName>
    <definedName name="solver_rhs1" localSheetId="0" hidden="1">integer</definedName>
    <definedName name="solver_rhs1" localSheetId="6" hidden="1">"binary"</definedName>
    <definedName name="solver_rhs1" localSheetId="3" hidden="1">Transportation!$C$13:$E$13</definedName>
    <definedName name="solver_rhs2" localSheetId="5" hidden="1">FamilyOffice!$H$4:$H$6</definedName>
    <definedName name="solver_rhs2" localSheetId="7" hidden="1">GoodmanShipping!$B$26:$G$26</definedName>
    <definedName name="solver_rhs2" localSheetId="2" hidden="1">'H&amp;K'!$I$11</definedName>
    <definedName name="solver_rhs2" localSheetId="4" hidden="1">Outsourcing!$H$15:$J$15</definedName>
    <definedName name="solver_rhs2" localSheetId="0" hidden="1">Scheduling!$L$7:$L$13</definedName>
    <definedName name="solver_rhs2" localSheetId="6" hidden="1">"binary"</definedName>
    <definedName name="solver_rhs2" localSheetId="3" hidden="1">Transportation!$F$10:$F$12</definedName>
    <definedName name="solver_rhs3" localSheetId="5" hidden="1">FamilyOffice!$B$1</definedName>
    <definedName name="solver_rhs3" localSheetId="7" hidden="1">binary</definedName>
    <definedName name="solver_rhs3" localSheetId="2" hidden="1">'H&amp;K'!$I$8</definedName>
    <definedName name="solver_rhs3" localSheetId="4" hidden="1">Outsourcing!$H$15:$J$15</definedName>
    <definedName name="solver_rhs3" localSheetId="6" hidden="1">SupplyChainPlanning!$C$22:$E$22</definedName>
    <definedName name="solver_rhs3" localSheetId="3" hidden="1">Transportation!#REF!</definedName>
    <definedName name="solver_rhs4" localSheetId="7" hidden="1">GoodmanShipping!$M$17:$M$22</definedName>
    <definedName name="solver_rhs4" localSheetId="2" hidden="1">'H&amp;K'!$I$9</definedName>
    <definedName name="solver_rhs4" localSheetId="4" hidden="1">Outsourcing!$H$15:$J$15</definedName>
    <definedName name="solver_rhs4" localSheetId="6" hidden="1">SupplyChainPlanning!$H$17:$H$19</definedName>
    <definedName name="solver_rhs4" localSheetId="3" hidden="1">Transportation!#REF!</definedName>
    <definedName name="solver_rlx" localSheetId="5" hidden="1">2</definedName>
    <definedName name="solver_rlx" localSheetId="7" hidden="1">2</definedName>
    <definedName name="solver_rlx" localSheetId="2" hidden="1">2</definedName>
    <definedName name="solver_rlx" localSheetId="4" hidden="1">2</definedName>
    <definedName name="solver_rlx" localSheetId="0" hidden="1">2</definedName>
    <definedName name="solver_rlx" localSheetId="6" hidden="1">2</definedName>
    <definedName name="solver_rlx" localSheetId="3" hidden="1">2</definedName>
    <definedName name="solver_rsd" localSheetId="5" hidden="1">0</definedName>
    <definedName name="solver_rsd" localSheetId="7" hidden="1">0</definedName>
    <definedName name="solver_rsd" localSheetId="2" hidden="1">0</definedName>
    <definedName name="solver_rsd" localSheetId="4" hidden="1">0</definedName>
    <definedName name="solver_rsd" localSheetId="0" hidden="1">0</definedName>
    <definedName name="solver_rsd" localSheetId="6" hidden="1">0</definedName>
    <definedName name="solver_rsd" localSheetId="3" hidden="1">0</definedName>
    <definedName name="solver_scl" localSheetId="5" hidden="1">1</definedName>
    <definedName name="solver_scl" localSheetId="7" hidden="1">1</definedName>
    <definedName name="solver_scl" localSheetId="2" hidden="1">2</definedName>
    <definedName name="solver_scl" localSheetId="4" hidden="1">1</definedName>
    <definedName name="solver_scl" localSheetId="0" hidden="1">1</definedName>
    <definedName name="solver_scl" localSheetId="6" hidden="1">1</definedName>
    <definedName name="solver_scl" localSheetId="3" hidden="1">1</definedName>
    <definedName name="solver_sho" localSheetId="5" hidden="1">2</definedName>
    <definedName name="solver_sho" localSheetId="7" hidden="1">2</definedName>
    <definedName name="solver_sho" localSheetId="2" hidden="1">2</definedName>
    <definedName name="solver_sho" localSheetId="4" hidden="1">2</definedName>
    <definedName name="solver_sho" localSheetId="0" hidden="1">2</definedName>
    <definedName name="solver_sho" localSheetId="6" hidden="1">2</definedName>
    <definedName name="solver_sho" localSheetId="3" hidden="1">2</definedName>
    <definedName name="solver_ssz" localSheetId="5" hidden="1">100</definedName>
    <definedName name="solver_ssz" localSheetId="7" hidden="1">100</definedName>
    <definedName name="solver_ssz" localSheetId="2" hidden="1">100</definedName>
    <definedName name="solver_ssz" localSheetId="4" hidden="1">100</definedName>
    <definedName name="solver_ssz" localSheetId="0" hidden="1">100</definedName>
    <definedName name="solver_ssz" localSheetId="6" hidden="1">100</definedName>
    <definedName name="solver_ssz" localSheetId="3" hidden="1">100</definedName>
    <definedName name="solver_tim" localSheetId="5" hidden="1">2147483647</definedName>
    <definedName name="solver_tim" localSheetId="7" hidden="1">2147483647</definedName>
    <definedName name="solver_tim" localSheetId="2" hidden="1">2147483647</definedName>
    <definedName name="solver_tim" localSheetId="4" hidden="1">2147483647</definedName>
    <definedName name="solver_tim" localSheetId="0" hidden="1">2147483647</definedName>
    <definedName name="solver_tim" localSheetId="6" hidden="1">2147483647</definedName>
    <definedName name="solver_tim" localSheetId="3" hidden="1">2147483647</definedName>
    <definedName name="solver_tol" localSheetId="5" hidden="1">0.01</definedName>
    <definedName name="solver_tol" localSheetId="7" hidden="1">0.01</definedName>
    <definedName name="solver_tol" localSheetId="2" hidden="1">0.01</definedName>
    <definedName name="solver_tol" localSheetId="4" hidden="1">0.01</definedName>
    <definedName name="solver_tol" localSheetId="0" hidden="1">0.01</definedName>
    <definedName name="solver_tol" localSheetId="6" hidden="1">0.01</definedName>
    <definedName name="solver_tol" localSheetId="3" hidden="1">0.01</definedName>
    <definedName name="solver_typ" localSheetId="5" hidden="1">1</definedName>
    <definedName name="solver_typ" localSheetId="7" hidden="1">2</definedName>
    <definedName name="solver_typ" localSheetId="2" hidden="1">1</definedName>
    <definedName name="solver_typ" localSheetId="4" hidden="1">2</definedName>
    <definedName name="solver_typ" localSheetId="0" hidden="1">2</definedName>
    <definedName name="solver_typ" localSheetId="6" hidden="1">1</definedName>
    <definedName name="solver_typ" localSheetId="3" hidden="1">2</definedName>
    <definedName name="solver_val" localSheetId="5" hidden="1">0</definedName>
    <definedName name="solver_val" localSheetId="7" hidden="1">0</definedName>
    <definedName name="solver_val" localSheetId="2" hidden="1">0</definedName>
    <definedName name="solver_val" localSheetId="4" hidden="1">0</definedName>
    <definedName name="solver_val" localSheetId="0" hidden="1">0</definedName>
    <definedName name="solver_val" localSheetId="6" hidden="1">0</definedName>
    <definedName name="solver_val" localSheetId="3" hidden="1">0</definedName>
    <definedName name="solver_ver" localSheetId="5" hidden="1">3</definedName>
    <definedName name="solver_ver" localSheetId="7" hidden="1">3</definedName>
    <definedName name="solver_ver" localSheetId="2" hidden="1">3</definedName>
    <definedName name="solver_ver" localSheetId="4" hidden="1">3</definedName>
    <definedName name="solver_ver" localSheetId="0" hidden="1">3</definedName>
    <definedName name="solver_ver" localSheetId="6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21" l="1"/>
  <c r="E7" i="21"/>
  <c r="J14" i="21" s="1"/>
  <c r="D7" i="21"/>
  <c r="I14" i="21" s="1"/>
  <c r="C7" i="21"/>
  <c r="H14" i="21" s="1"/>
  <c r="F6" i="21"/>
  <c r="H12" i="21" s="1"/>
  <c r="F5" i="21"/>
  <c r="H11" i="21" s="1"/>
  <c r="F4" i="21"/>
  <c r="H10" i="21" s="1"/>
  <c r="B15" i="20"/>
  <c r="E7" i="20"/>
  <c r="D7" i="20"/>
  <c r="C7" i="20"/>
  <c r="F6" i="20"/>
  <c r="F5" i="20"/>
  <c r="F4" i="20"/>
  <c r="H5" i="19"/>
  <c r="H6" i="19"/>
  <c r="H4" i="19"/>
  <c r="G5" i="19"/>
  <c r="G6" i="19"/>
  <c r="G4" i="19"/>
  <c r="H8" i="19"/>
  <c r="H10" i="18" l="1"/>
  <c r="F17" i="18"/>
  <c r="H17" i="18"/>
  <c r="F18" i="18"/>
  <c r="H18" i="18"/>
  <c r="F19" i="18"/>
  <c r="H19" i="18"/>
  <c r="C20" i="18"/>
  <c r="D20" i="18"/>
  <c r="E20" i="18"/>
  <c r="C22" i="18"/>
  <c r="D22" i="18"/>
  <c r="E22" i="18"/>
  <c r="I6" i="17"/>
  <c r="I8" i="17"/>
  <c r="K17" i="17"/>
  <c r="M17" i="17"/>
  <c r="N17" i="17"/>
  <c r="K18" i="17"/>
  <c r="M18" i="17"/>
  <c r="N18" i="17"/>
  <c r="K19" i="17"/>
  <c r="M19" i="17"/>
  <c r="N19" i="17" s="1"/>
  <c r="K20" i="17"/>
  <c r="M20" i="17"/>
  <c r="N20" i="17" s="1"/>
  <c r="K21" i="17"/>
  <c r="M21" i="17"/>
  <c r="N21" i="17" s="1"/>
  <c r="K22" i="17"/>
  <c r="N22" i="17" s="1"/>
  <c r="M22" i="17"/>
  <c r="B24" i="17"/>
  <c r="C24" i="17"/>
  <c r="D24" i="17"/>
  <c r="E24" i="17"/>
  <c r="F24" i="17"/>
  <c r="G24" i="17"/>
  <c r="H7" i="18" l="1"/>
  <c r="H4" i="18" s="1"/>
  <c r="I15" i="17"/>
  <c r="B5" i="3"/>
  <c r="G9" i="3"/>
  <c r="G10" i="3"/>
  <c r="G11" i="3"/>
  <c r="G8" i="3"/>
  <c r="I11" i="3"/>
  <c r="I10" i="3"/>
  <c r="I9" i="3"/>
  <c r="L4" i="5" l="1"/>
  <c r="J7" i="5"/>
  <c r="J8" i="5"/>
  <c r="J9" i="5"/>
  <c r="J10" i="5"/>
  <c r="J11" i="5"/>
  <c r="J12" i="5"/>
  <c r="J13" i="5"/>
</calcChain>
</file>

<file path=xl/sharedStrings.xml><?xml version="1.0" encoding="utf-8"?>
<sst xmlns="http://schemas.openxmlformats.org/spreadsheetml/2006/main" count="236" uniqueCount="130">
  <si>
    <t>&gt;=</t>
  </si>
  <si>
    <t>&lt;=</t>
  </si>
  <si>
    <t>Total Cost</t>
  </si>
  <si>
    <t>Supply</t>
  </si>
  <si>
    <t>Cleveland</t>
  </si>
  <si>
    <t>Boston</t>
  </si>
  <si>
    <t>Albuquerque</t>
  </si>
  <si>
    <t>Demand</t>
  </si>
  <si>
    <t>Fort Lauderdale</t>
  </si>
  <si>
    <t>Evansville</t>
  </si>
  <si>
    <t>Des Moines</t>
  </si>
  <si>
    <t>Model Parameters</t>
  </si>
  <si>
    <t>Supply Sum</t>
  </si>
  <si>
    <t>Destination</t>
  </si>
  <si>
    <t>Demand Sum</t>
  </si>
  <si>
    <t>Source</t>
  </si>
  <si>
    <t>Executive Furniture Corporation (Transportation)</t>
  </si>
  <si>
    <t>Constraints</t>
  </si>
  <si>
    <t>Total Return</t>
  </si>
  <si>
    <t>Amount</t>
  </si>
  <si>
    <t>Projected Return (%)</t>
  </si>
  <si>
    <t>Happy Days Nursing Homes</t>
  </si>
  <si>
    <t>Palmer Drugs</t>
  </si>
  <si>
    <t>United Aerospace Corp.</t>
  </si>
  <si>
    <t>Thompson Electronics, Inc.</t>
  </si>
  <si>
    <t>LA Municipal Bonds</t>
  </si>
  <si>
    <t>Investment</t>
  </si>
  <si>
    <t>Sunday</t>
  </si>
  <si>
    <t>Saturday</t>
  </si>
  <si>
    <t>Friday</t>
  </si>
  <si>
    <t>Thursday</t>
  </si>
  <si>
    <t>Wednesday</t>
  </si>
  <si>
    <t>Tuesday</t>
  </si>
  <si>
    <t>Monday</t>
  </si>
  <si>
    <t>RHS</t>
  </si>
  <si>
    <t>No. of FT Employees:</t>
  </si>
  <si>
    <t>Total No. of FT Employees</t>
  </si>
  <si>
    <t>Decision Variables</t>
  </si>
  <si>
    <t>Worker Scheduling Model</t>
  </si>
  <si>
    <t>Coefficient</t>
  </si>
  <si>
    <t>Microsoft Excel 16.0 Sensitivity Report</t>
  </si>
  <si>
    <t>Worksheet: [Session_05.xlsx]H&amp;K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</si>
  <si>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</si>
  <si>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</si>
  <si>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</si>
  <si>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</si>
  <si>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</si>
  <si>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</si>
  <si>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</si>
  <si>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</si>
  <si>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Allowable</t>
  </si>
  <si>
    <t>Increase</t>
  </si>
  <si>
    <t>Decrease</t>
  </si>
  <si>
    <t>Shadow</t>
  </si>
  <si>
    <t>Price</t>
  </si>
  <si>
    <t>Constraint</t>
  </si>
  <si>
    <t>R.H. Side</t>
  </si>
  <si>
    <t>$B$3</t>
  </si>
  <si>
    <t>Amount LA Municipal Bonds</t>
  </si>
  <si>
    <t>$C$3</t>
  </si>
  <si>
    <t>Amount Thompson Electronics, Inc.</t>
  </si>
  <si>
    <t>$D$3</t>
  </si>
  <si>
    <t>Amount United Aerospace Corp.</t>
  </si>
  <si>
    <t>$E$3</t>
  </si>
  <si>
    <t>Amount Palmer Drugs</t>
  </si>
  <si>
    <t>$F$3</t>
  </si>
  <si>
    <t>Amount Happy Days Nursing Homes</t>
  </si>
  <si>
    <t>$G$10</t>
  </si>
  <si>
    <t>$G$11</t>
  </si>
  <si>
    <t>$G$8</t>
  </si>
  <si>
    <t>$G$9</t>
  </si>
  <si>
    <t>Report Created: 9/20/2019 8:50:54 PM</t>
  </si>
  <si>
    <t>=</t>
  </si>
  <si>
    <t>Shipped?</t>
  </si>
  <si>
    <t>≤</t>
  </si>
  <si>
    <t>Capacity</t>
  </si>
  <si>
    <t>Load</t>
  </si>
  <si>
    <t>Used?</t>
  </si>
  <si>
    <t>Truck</t>
  </si>
  <si>
    <t>Spare</t>
  </si>
  <si>
    <t>Available</t>
  </si>
  <si>
    <t>Weight</t>
  </si>
  <si>
    <t>Total Wasted Capacity</t>
  </si>
  <si>
    <t>Item</t>
  </si>
  <si>
    <t>Goodman Shipping Co. (Assignment)</t>
  </si>
  <si>
    <t>Total Weight</t>
  </si>
  <si>
    <t>Total Value</t>
  </si>
  <si>
    <t>Decision</t>
  </si>
  <si>
    <t>X6</t>
  </si>
  <si>
    <t>X5</t>
  </si>
  <si>
    <t>X4</t>
  </si>
  <si>
    <t>X3</t>
  </si>
  <si>
    <t>X2</t>
  </si>
  <si>
    <t>X1</t>
  </si>
  <si>
    <t>Variable</t>
  </si>
  <si>
    <t>Goodman Shipping Co. (Knapsack)</t>
  </si>
  <si>
    <t>Planned Supply</t>
  </si>
  <si>
    <t>Planned Demand</t>
  </si>
  <si>
    <t>-</t>
  </si>
  <si>
    <t>Selling Price</t>
  </si>
  <si>
    <t>(binary)</t>
  </si>
  <si>
    <t>Total Revenue</t>
  </si>
  <si>
    <t>Cover Market?</t>
  </si>
  <si>
    <t>Fixed Cost</t>
  </si>
  <si>
    <t>Total Profit</t>
  </si>
  <si>
    <t>Using Source?</t>
  </si>
  <si>
    <t>Executive Furniture Corporation (Supply Chain Planning)</t>
  </si>
  <si>
    <t>Investment Return (%)</t>
  </si>
  <si>
    <t>Class 1</t>
  </si>
  <si>
    <t>Class 2</t>
  </si>
  <si>
    <t>Class 3</t>
  </si>
  <si>
    <t>Class 4</t>
  </si>
  <si>
    <t>Class 5</t>
  </si>
  <si>
    <t>Scenario 1</t>
  </si>
  <si>
    <t>Scenario 2</t>
  </si>
  <si>
    <t>Scenario 3</t>
  </si>
  <si>
    <t>Investment Budget</t>
  </si>
  <si>
    <t>Investment Amount</t>
  </si>
  <si>
    <t>Worst Case Return</t>
  </si>
  <si>
    <t>(It is a decision variable and is the objective at the same time)</t>
  </si>
  <si>
    <t>Return</t>
  </si>
  <si>
    <t>Total:</t>
  </si>
  <si>
    <t>Worst</t>
  </si>
  <si>
    <t>Executive Furniture Corporation (Transportation with Outsourcing)</t>
  </si>
  <si>
    <t>Outsourcing Cost</t>
  </si>
  <si>
    <t>Revenue Loss</t>
  </si>
  <si>
    <t>Demand Surplus</t>
  </si>
  <si>
    <t>Demand Loss</t>
  </si>
  <si>
    <t>Supply Surplus</t>
  </si>
  <si>
    <t>Outsourcing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</si>
</sst>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ck">
        <color rgb="FFFFCCCC"/>
      </left>
      <right style="thick">
        <color rgb="FFFFCCCC"/>
      </right>
      <top style="thick">
        <color rgb="FFFFCCCC"/>
      </top>
      <bottom style="thick">
        <color rgb="FFFFCCCC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164" fontId="0" fillId="3" borderId="0" xfId="1" applyFont="1" applyFill="1"/>
    <xf numFmtId="0" fontId="0" fillId="4" borderId="0" xfId="0" applyFill="1"/>
    <xf numFmtId="164" fontId="0" fillId="4" borderId="0" xfId="1" applyFont="1" applyFill="1"/>
    <xf numFmtId="0" fontId="0" fillId="5" borderId="0" xfId="0" applyFill="1"/>
    <xf numFmtId="0" fontId="2" fillId="0" borderId="0" xfId="0" applyFont="1"/>
    <xf numFmtId="0" fontId="0" fillId="6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3" xfId="0" applyBorder="1"/>
    <xf numFmtId="0" fontId="0" fillId="0" borderId="4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1" applyFont="1"/>
    <xf numFmtId="0" fontId="0" fillId="7" borderId="0" xfId="0" applyFill="1"/>
    <xf numFmtId="0" fontId="0" fillId="2" borderId="5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workbookViewId="0">
      <selection activeCell="P12" sqref="P12"/>
    </sheetView>
  </sheetViews>
  <sheetFormatPr defaultRowHeight="14.25" x14ac:dyDescent="0.45"/>
  <cols>
    <col min="1" max="1" width="10.796875" customWidth="1"/>
    <col min="3" max="9" width="12" customWidth="1"/>
  </cols>
  <sheetData>
    <row r="1" spans="1:12" x14ac:dyDescent="0.45">
      <c r="A1" t="s">
        <v>38</v>
      </c>
    </row>
    <row r="3" spans="1:12" x14ac:dyDescent="0.45">
      <c r="A3" t="s">
        <v>37</v>
      </c>
      <c r="C3" t="s">
        <v>33</v>
      </c>
      <c r="D3" t="s">
        <v>32</v>
      </c>
      <c r="E3" t="s">
        <v>31</v>
      </c>
      <c r="F3" t="s">
        <v>30</v>
      </c>
      <c r="G3" t="s">
        <v>29</v>
      </c>
      <c r="H3" t="s">
        <v>28</v>
      </c>
      <c r="I3" t="s">
        <v>27</v>
      </c>
      <c r="L3" s="10" t="s">
        <v>36</v>
      </c>
    </row>
    <row r="4" spans="1:12" x14ac:dyDescent="0.45">
      <c r="B4" s="10" t="s">
        <v>35</v>
      </c>
      <c r="C4" s="1">
        <v>6</v>
      </c>
      <c r="D4" s="1">
        <v>3</v>
      </c>
      <c r="E4" s="1">
        <v>2</v>
      </c>
      <c r="F4" s="1">
        <v>7</v>
      </c>
      <c r="G4" s="1">
        <v>0</v>
      </c>
      <c r="H4" s="1">
        <v>3</v>
      </c>
      <c r="I4" s="1">
        <v>0</v>
      </c>
      <c r="L4" s="2">
        <f>SUM(C4:I4)</f>
        <v>21</v>
      </c>
    </row>
    <row r="6" spans="1:12" x14ac:dyDescent="0.45">
      <c r="A6" t="s">
        <v>17</v>
      </c>
      <c r="L6" t="s">
        <v>34</v>
      </c>
    </row>
    <row r="7" spans="1:12" x14ac:dyDescent="0.45">
      <c r="B7" s="10" t="s">
        <v>33</v>
      </c>
      <c r="C7" s="4">
        <v>1</v>
      </c>
      <c r="D7" s="4"/>
      <c r="E7" s="4"/>
      <c r="F7" s="4">
        <v>1</v>
      </c>
      <c r="G7" s="4">
        <v>1</v>
      </c>
      <c r="H7" s="4">
        <v>1</v>
      </c>
      <c r="I7" s="4">
        <v>1</v>
      </c>
      <c r="J7" s="6">
        <f t="shared" ref="J7:J13" si="0">SUMPRODUCT($C$4:$I$4,C7:I7)</f>
        <v>16</v>
      </c>
      <c r="K7" t="s">
        <v>0</v>
      </c>
      <c r="L7" s="4">
        <v>17</v>
      </c>
    </row>
    <row r="8" spans="1:12" x14ac:dyDescent="0.45">
      <c r="B8" s="10" t="s">
        <v>32</v>
      </c>
      <c r="C8" s="4">
        <v>1</v>
      </c>
      <c r="D8" s="4">
        <v>1</v>
      </c>
      <c r="E8" s="4"/>
      <c r="F8" s="4"/>
      <c r="G8" s="4">
        <v>1</v>
      </c>
      <c r="H8" s="4">
        <v>1</v>
      </c>
      <c r="I8" s="4">
        <v>1</v>
      </c>
      <c r="J8" s="6">
        <f t="shared" si="0"/>
        <v>12</v>
      </c>
      <c r="K8" t="s">
        <v>0</v>
      </c>
      <c r="L8" s="4">
        <v>13</v>
      </c>
    </row>
    <row r="9" spans="1:12" x14ac:dyDescent="0.45">
      <c r="B9" s="10" t="s">
        <v>31</v>
      </c>
      <c r="C9" s="4">
        <v>1</v>
      </c>
      <c r="D9" s="4">
        <v>1</v>
      </c>
      <c r="E9" s="4">
        <v>1</v>
      </c>
      <c r="F9" s="4"/>
      <c r="G9" s="4"/>
      <c r="H9" s="4">
        <v>1</v>
      </c>
      <c r="I9" s="4">
        <v>1</v>
      </c>
      <c r="J9" s="6">
        <f t="shared" si="0"/>
        <v>14</v>
      </c>
      <c r="K9" t="s">
        <v>0</v>
      </c>
      <c r="L9" s="4">
        <v>15</v>
      </c>
    </row>
    <row r="10" spans="1:12" x14ac:dyDescent="0.45">
      <c r="B10" s="10" t="s">
        <v>30</v>
      </c>
      <c r="C10" s="4">
        <v>1</v>
      </c>
      <c r="D10" s="4">
        <v>1</v>
      </c>
      <c r="E10" s="4">
        <v>1</v>
      </c>
      <c r="F10" s="4">
        <v>1</v>
      </c>
      <c r="G10" s="4"/>
      <c r="H10" s="4"/>
      <c r="I10" s="4">
        <v>1</v>
      </c>
      <c r="J10" s="6">
        <f t="shared" si="0"/>
        <v>18</v>
      </c>
      <c r="K10" t="s">
        <v>0</v>
      </c>
      <c r="L10" s="4">
        <v>19</v>
      </c>
    </row>
    <row r="11" spans="1:12" x14ac:dyDescent="0.45">
      <c r="B11" s="10" t="s">
        <v>29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/>
      <c r="I11" s="4"/>
      <c r="J11" s="6">
        <f t="shared" si="0"/>
        <v>18</v>
      </c>
      <c r="K11" t="s">
        <v>0</v>
      </c>
      <c r="L11" s="4">
        <v>14</v>
      </c>
    </row>
    <row r="12" spans="1:12" x14ac:dyDescent="0.45">
      <c r="B12" s="10" t="s">
        <v>28</v>
      </c>
      <c r="C12" s="4"/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/>
      <c r="J12" s="6">
        <f t="shared" si="0"/>
        <v>15</v>
      </c>
      <c r="K12" t="s">
        <v>0</v>
      </c>
      <c r="L12" s="4">
        <v>16</v>
      </c>
    </row>
    <row r="13" spans="1:12" x14ac:dyDescent="0.45">
      <c r="B13" s="10" t="s">
        <v>27</v>
      </c>
      <c r="C13" s="4"/>
      <c r="D13" s="4"/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6">
        <f t="shared" si="0"/>
        <v>12</v>
      </c>
      <c r="K13" t="s">
        <v>0</v>
      </c>
      <c r="L13" s="4"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showGridLines="0" workbookViewId="0"/>
  </sheetViews>
  <sheetFormatPr defaultRowHeight="14.25" x14ac:dyDescent="0.45"/>
  <cols>
    <col min="1" max="1" width="2.19921875" customWidth="1"/>
    <col min="2" max="2" width="6.19921875" bestFit="1" customWidth="1"/>
    <col min="3" max="3" width="31.46484375" bestFit="1" customWidth="1"/>
    <col min="4" max="4" width="6.796875" bestFit="1" customWidth="1"/>
    <col min="5" max="5" width="8" bestFit="1" customWidth="1"/>
    <col min="6" max="6" width="9.796875" bestFit="1" customWidth="1"/>
    <col min="7" max="7" width="9" bestFit="1" customWidth="1"/>
    <col min="8" max="8" width="11.796875" bestFit="1" customWidth="1"/>
  </cols>
  <sheetData>
    <row r="1" spans="1:8" x14ac:dyDescent="0.45">
      <c r="A1" s="7" t="s">
        <v>40</v>
      </c>
    </row>
    <row r="2" spans="1:8" x14ac:dyDescent="0.45">
      <c r="A2" s="7" t="s">
        <v>41</v>
      </c>
    </row>
    <row r="3" spans="1:8" x14ac:dyDescent="0.45">
      <c r="A3" s="7" t="s">
        <v>71</v>
      </c>
    </row>
    <row r="6" spans="1:8" ht="14.65" thickBot="1" x14ac:dyDescent="0.5">
      <c r="A6" t="s">
        <v>42</v>
      </c>
    </row>
    <row r="7" spans="1:8" x14ac:dyDescent="0.45">
      <c r="B7" s="13"/>
      <c r="C7" s="13"/>
      <c r="D7" s="13" t="s">
        <v>45</v>
      </c>
      <c r="E7" s="13" t="s">
        <v>47</v>
      </c>
      <c r="F7" s="13" t="s">
        <v>49</v>
      </c>
      <c r="G7" s="13" t="s">
        <v>50</v>
      </c>
      <c r="H7" s="13" t="s">
        <v>50</v>
      </c>
    </row>
    <row r="8" spans="1:8" ht="14.65" thickBot="1" x14ac:dyDescent="0.5">
      <c r="B8" s="14" t="s">
        <v>43</v>
      </c>
      <c r="C8" s="14" t="s">
        <v>44</v>
      </c>
      <c r="D8" s="14" t="s">
        <v>46</v>
      </c>
      <c r="E8" s="14" t="s">
        <v>48</v>
      </c>
      <c r="F8" s="14" t="s">
        <v>39</v>
      </c>
      <c r="G8" s="14" t="s">
        <v>51</v>
      </c>
      <c r="H8" s="14" t="s">
        <v>52</v>
      </c>
    </row>
    <row r="9" spans="1:8" x14ac:dyDescent="0.45">
      <c r="B9" s="11" t="s">
        <v>57</v>
      </c>
      <c r="C9" s="11" t="s">
        <v>58</v>
      </c>
      <c r="D9" s="11">
        <v>49999.999999999993</v>
      </c>
      <c r="E9" s="11">
        <v>0</v>
      </c>
      <c r="F9" s="11">
        <v>5.2999999999999999E-2</v>
      </c>
      <c r="G9" s="11">
        <v>1.4000000000000045E-2</v>
      </c>
      <c r="H9" s="11">
        <v>0.40600000000000014</v>
      </c>
    </row>
    <row r="10" spans="1:8" x14ac:dyDescent="0.45">
      <c r="B10" s="11" t="s">
        <v>59</v>
      </c>
      <c r="C10" s="11" t="s">
        <v>60</v>
      </c>
      <c r="D10" s="11">
        <v>0</v>
      </c>
      <c r="E10" s="11">
        <v>-1.5999999999999973E-2</v>
      </c>
      <c r="F10" s="11">
        <v>6.8000000000000005E-2</v>
      </c>
      <c r="G10" s="11">
        <v>1.5999999999999973E-2</v>
      </c>
      <c r="H10" s="11">
        <v>1E+30</v>
      </c>
    </row>
    <row r="11" spans="1:8" x14ac:dyDescent="0.45">
      <c r="B11" s="11" t="s">
        <v>61</v>
      </c>
      <c r="C11" s="11" t="s">
        <v>62</v>
      </c>
      <c r="D11" s="11">
        <v>0</v>
      </c>
      <c r="E11" s="11">
        <v>-3.4999999999999948E-2</v>
      </c>
      <c r="F11" s="11">
        <v>4.9000000000000016E-2</v>
      </c>
      <c r="G11" s="11">
        <v>3.4999999999999948E-2</v>
      </c>
      <c r="H11" s="11">
        <v>1E+30</v>
      </c>
    </row>
    <row r="12" spans="1:8" x14ac:dyDescent="0.45">
      <c r="B12" s="11" t="s">
        <v>63</v>
      </c>
      <c r="C12" s="11" t="s">
        <v>64</v>
      </c>
      <c r="D12" s="11">
        <v>175000.00000000006</v>
      </c>
      <c r="E12" s="11">
        <v>0</v>
      </c>
      <c r="F12" s="11">
        <v>8.3999999999999991E-2</v>
      </c>
      <c r="G12" s="11">
        <v>3.4000000000000023E-2</v>
      </c>
      <c r="H12" s="11">
        <v>9.3333333333333567E-3</v>
      </c>
    </row>
    <row r="13" spans="1:8" ht="14.65" thickBot="1" x14ac:dyDescent="0.5">
      <c r="B13" s="12" t="s">
        <v>65</v>
      </c>
      <c r="C13" s="12" t="s">
        <v>66</v>
      </c>
      <c r="D13" s="12">
        <v>24999.999999999996</v>
      </c>
      <c r="E13" s="12">
        <v>0</v>
      </c>
      <c r="F13" s="12">
        <v>0.11800000000000005</v>
      </c>
      <c r="G13" s="12">
        <v>2.8000000000000091E-2</v>
      </c>
      <c r="H13" s="12">
        <v>3.400000000000003E-2</v>
      </c>
    </row>
    <row r="15" spans="1:8" ht="14.65" thickBot="1" x14ac:dyDescent="0.5">
      <c r="A15" t="s">
        <v>17</v>
      </c>
    </row>
    <row r="16" spans="1:8" x14ac:dyDescent="0.45">
      <c r="B16" s="13"/>
      <c r="C16" s="13"/>
      <c r="D16" s="13" t="s">
        <v>45</v>
      </c>
      <c r="E16" s="13" t="s">
        <v>53</v>
      </c>
      <c r="F16" s="13" t="s">
        <v>55</v>
      </c>
      <c r="G16" s="13" t="s">
        <v>50</v>
      </c>
      <c r="H16" s="13" t="s">
        <v>50</v>
      </c>
    </row>
    <row r="17" spans="2:8" ht="14.65" thickBot="1" x14ac:dyDescent="0.5">
      <c r="B17" s="14" t="s">
        <v>43</v>
      </c>
      <c r="C17" s="14" t="s">
        <v>44</v>
      </c>
      <c r="D17" s="14" t="s">
        <v>46</v>
      </c>
      <c r="E17" s="14" t="s">
        <v>54</v>
      </c>
      <c r="F17" s="14" t="s">
        <v>56</v>
      </c>
      <c r="G17" s="14" t="s">
        <v>51</v>
      </c>
      <c r="H17" s="14" t="s">
        <v>52</v>
      </c>
    </row>
    <row r="18" spans="2:8" x14ac:dyDescent="0.45">
      <c r="B18" s="11" t="s">
        <v>67</v>
      </c>
      <c r="C18" s="11"/>
      <c r="D18" s="11">
        <v>175000.00000000006</v>
      </c>
      <c r="E18" s="11">
        <v>0</v>
      </c>
      <c r="F18" s="11">
        <v>0</v>
      </c>
      <c r="G18" s="11">
        <v>75000.000000000044</v>
      </c>
      <c r="H18" s="11">
        <v>1E+30</v>
      </c>
    </row>
    <row r="19" spans="2:8" x14ac:dyDescent="0.45">
      <c r="B19" s="11" t="s">
        <v>68</v>
      </c>
      <c r="C19" s="11"/>
      <c r="D19" s="11">
        <v>24999.999999999996</v>
      </c>
      <c r="E19" s="11">
        <v>3.400000000000003E-2</v>
      </c>
      <c r="F19" s="11">
        <v>0</v>
      </c>
      <c r="G19" s="11">
        <v>75000.000000000044</v>
      </c>
      <c r="H19" s="11">
        <v>24999.999999999996</v>
      </c>
    </row>
    <row r="20" spans="2:8" x14ac:dyDescent="0.45">
      <c r="B20" s="11" t="s">
        <v>69</v>
      </c>
      <c r="C20" s="11"/>
      <c r="D20" s="11">
        <v>250000.00000000006</v>
      </c>
      <c r="E20" s="11">
        <v>8.1200000000000008E-2</v>
      </c>
      <c r="F20" s="11">
        <v>250000</v>
      </c>
      <c r="G20" s="11">
        <v>1E+30</v>
      </c>
      <c r="H20" s="11">
        <v>249999.99999999997</v>
      </c>
    </row>
    <row r="21" spans="2:8" ht="14.65" thickBot="1" x14ac:dyDescent="0.5">
      <c r="B21" s="12" t="s">
        <v>70</v>
      </c>
      <c r="C21" s="12"/>
      <c r="D21" s="12">
        <v>49999.999999999993</v>
      </c>
      <c r="E21" s="12">
        <v>-1.4000000000000044E-2</v>
      </c>
      <c r="F21" s="12">
        <v>0</v>
      </c>
      <c r="G21" s="12">
        <v>50000.000000000015</v>
      </c>
      <c r="H21" s="12">
        <v>50000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"/>
  <sheetViews>
    <sheetView workbookViewId="0">
      <selection activeCell="B6" sqref="B6"/>
    </sheetView>
  </sheetViews>
  <sheetFormatPr defaultRowHeight="14.25" x14ac:dyDescent="0.45"/>
  <cols>
    <col min="1" max="1" width="19.53125" customWidth="1"/>
    <col min="2" max="6" width="13.73046875" customWidth="1"/>
  </cols>
  <sheetData>
    <row r="1" spans="1:9" ht="28.5" x14ac:dyDescent="0.45">
      <c r="A1" t="s">
        <v>26</v>
      </c>
      <c r="B1" s="9" t="s">
        <v>25</v>
      </c>
      <c r="C1" s="9" t="s">
        <v>24</v>
      </c>
      <c r="D1" s="9" t="s">
        <v>23</v>
      </c>
      <c r="E1" s="9" t="s">
        <v>22</v>
      </c>
      <c r="F1" s="9" t="s">
        <v>21</v>
      </c>
    </row>
    <row r="2" spans="1:9" x14ac:dyDescent="0.45">
      <c r="A2" t="s">
        <v>20</v>
      </c>
      <c r="B2">
        <v>5.3</v>
      </c>
      <c r="C2">
        <v>6.8</v>
      </c>
      <c r="D2">
        <v>4.9000000000000004</v>
      </c>
      <c r="E2">
        <v>8.4</v>
      </c>
      <c r="F2">
        <v>11.8</v>
      </c>
    </row>
    <row r="3" spans="1:9" x14ac:dyDescent="0.45">
      <c r="A3" t="s">
        <v>19</v>
      </c>
      <c r="B3" s="1">
        <v>49999.999999999993</v>
      </c>
      <c r="C3" s="1">
        <v>0</v>
      </c>
      <c r="D3" s="1">
        <v>0</v>
      </c>
      <c r="E3" s="1">
        <v>175000.00000000006</v>
      </c>
      <c r="F3" s="1">
        <v>24999.999999999996</v>
      </c>
    </row>
    <row r="5" spans="1:9" x14ac:dyDescent="0.45">
      <c r="A5" t="s">
        <v>18</v>
      </c>
      <c r="B5" s="8">
        <f>SUMPRODUCT(B2:F2,$B$3:$F$3)/100</f>
        <v>20300.000000000004</v>
      </c>
    </row>
    <row r="7" spans="1:9" x14ac:dyDescent="0.45">
      <c r="A7" t="s">
        <v>17</v>
      </c>
    </row>
    <row r="8" spans="1:9" x14ac:dyDescent="0.45">
      <c r="B8" s="4">
        <v>1</v>
      </c>
      <c r="C8" s="4">
        <v>1</v>
      </c>
      <c r="D8" s="4">
        <v>1</v>
      </c>
      <c r="E8" s="4">
        <v>1</v>
      </c>
      <c r="F8" s="4">
        <v>1</v>
      </c>
      <c r="G8" s="6">
        <f>SUMPRODUCT($B$3:$F$3,B8:F8)</f>
        <v>250000.00000000006</v>
      </c>
      <c r="H8" t="s">
        <v>1</v>
      </c>
      <c r="I8" s="4">
        <v>250000</v>
      </c>
    </row>
    <row r="9" spans="1:9" x14ac:dyDescent="0.45">
      <c r="B9" s="4">
        <v>1</v>
      </c>
      <c r="C9" s="4"/>
      <c r="D9" s="4"/>
      <c r="E9" s="4"/>
      <c r="F9" s="4"/>
      <c r="G9" s="6">
        <f t="shared" ref="G9:G11" si="0">SUMPRODUCT($B$3:$F$3,B9:F9)</f>
        <v>49999.999999999993</v>
      </c>
      <c r="H9" t="s">
        <v>0</v>
      </c>
      <c r="I9">
        <f>0.2*SUM(B3:F3)</f>
        <v>50000.000000000015</v>
      </c>
    </row>
    <row r="10" spans="1:9" x14ac:dyDescent="0.45">
      <c r="B10" s="4"/>
      <c r="C10" s="4">
        <v>1</v>
      </c>
      <c r="D10" s="4">
        <v>1</v>
      </c>
      <c r="E10" s="4">
        <v>1</v>
      </c>
      <c r="F10" s="4"/>
      <c r="G10" s="6">
        <f t="shared" si="0"/>
        <v>175000.00000000006</v>
      </c>
      <c r="H10" t="s">
        <v>0</v>
      </c>
      <c r="I10">
        <f>0.4*SUM(B3:F3)</f>
        <v>100000.00000000003</v>
      </c>
    </row>
    <row r="11" spans="1:9" x14ac:dyDescent="0.45">
      <c r="B11" s="4"/>
      <c r="C11" s="4"/>
      <c r="D11" s="4"/>
      <c r="E11" s="4"/>
      <c r="F11" s="4">
        <v>1</v>
      </c>
      <c r="G11" s="6">
        <f t="shared" si="0"/>
        <v>24999.999999999996</v>
      </c>
      <c r="H11" t="s">
        <v>1</v>
      </c>
      <c r="I11">
        <f>0.5*B3</f>
        <v>24999.999999999996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B2D5-55F0-4408-8E2F-829E403E9B7C}">
  <dimension ref="A1:F15"/>
  <sheetViews>
    <sheetView tabSelected="1" workbookViewId="0">
      <selection activeCell="B15" sqref="B15"/>
    </sheetView>
  </sheetViews>
  <sheetFormatPr defaultRowHeight="14.25" x14ac:dyDescent="0.45"/>
  <cols>
    <col min="1" max="1" width="13.46484375" customWidth="1"/>
    <col min="2" max="5" width="14.46484375" customWidth="1"/>
    <col min="6" max="6" width="12.73046875" bestFit="1" customWidth="1"/>
    <col min="7" max="7" width="4.46484375" customWidth="1"/>
    <col min="8" max="8" width="16.46484375" customWidth="1"/>
  </cols>
  <sheetData>
    <row r="1" spans="1:6" x14ac:dyDescent="0.45">
      <c r="A1" s="7" t="s">
        <v>16</v>
      </c>
    </row>
    <row r="3" spans="1:6" x14ac:dyDescent="0.45">
      <c r="A3" t="s">
        <v>15</v>
      </c>
      <c r="C3" t="s">
        <v>10</v>
      </c>
      <c r="D3" t="s">
        <v>9</v>
      </c>
      <c r="E3" t="s">
        <v>8</v>
      </c>
      <c r="F3" t="s">
        <v>14</v>
      </c>
    </row>
    <row r="4" spans="1:6" x14ac:dyDescent="0.45">
      <c r="A4" t="s">
        <v>13</v>
      </c>
      <c r="B4" t="s">
        <v>6</v>
      </c>
      <c r="C4" s="1">
        <v>100</v>
      </c>
      <c r="D4" s="1">
        <v>0</v>
      </c>
      <c r="E4" s="1">
        <v>200</v>
      </c>
      <c r="F4" s="6">
        <f>SUM(C4:E4)</f>
        <v>300</v>
      </c>
    </row>
    <row r="5" spans="1:6" x14ac:dyDescent="0.45">
      <c r="B5" t="s">
        <v>5</v>
      </c>
      <c r="C5" s="1">
        <v>0</v>
      </c>
      <c r="D5" s="1">
        <v>200</v>
      </c>
      <c r="E5" s="1">
        <v>0</v>
      </c>
      <c r="F5" s="6">
        <f>SUM(C5:E5)</f>
        <v>200</v>
      </c>
    </row>
    <row r="6" spans="1:6" x14ac:dyDescent="0.45">
      <c r="B6" t="s">
        <v>4</v>
      </c>
      <c r="C6" s="1">
        <v>0</v>
      </c>
      <c r="D6" s="1">
        <v>100</v>
      </c>
      <c r="E6" s="1">
        <v>100</v>
      </c>
      <c r="F6" s="6">
        <f>SUM(C6:E6)</f>
        <v>200</v>
      </c>
    </row>
    <row r="7" spans="1:6" x14ac:dyDescent="0.45">
      <c r="B7" t="s">
        <v>12</v>
      </c>
      <c r="C7" s="6">
        <f>SUM(C4:C6)</f>
        <v>100</v>
      </c>
      <c r="D7" s="6">
        <f>SUM(D4:D6)</f>
        <v>300</v>
      </c>
      <c r="E7" s="6">
        <f>SUM(E4:E6)</f>
        <v>300</v>
      </c>
    </row>
    <row r="9" spans="1:6" x14ac:dyDescent="0.45">
      <c r="A9" t="s">
        <v>11</v>
      </c>
      <c r="C9" t="s">
        <v>10</v>
      </c>
      <c r="D9" t="s">
        <v>9</v>
      </c>
      <c r="E9" t="s">
        <v>8</v>
      </c>
      <c r="F9" t="s">
        <v>7</v>
      </c>
    </row>
    <row r="10" spans="1:6" x14ac:dyDescent="0.45">
      <c r="B10" t="s">
        <v>6</v>
      </c>
      <c r="C10" s="5">
        <v>5</v>
      </c>
      <c r="D10" s="5">
        <v>8</v>
      </c>
      <c r="E10" s="5">
        <v>9</v>
      </c>
      <c r="F10" s="4">
        <v>300</v>
      </c>
    </row>
    <row r="11" spans="1:6" x14ac:dyDescent="0.45">
      <c r="B11" t="s">
        <v>5</v>
      </c>
      <c r="C11" s="5">
        <v>4</v>
      </c>
      <c r="D11" s="5">
        <v>4</v>
      </c>
      <c r="E11" s="5">
        <v>7</v>
      </c>
      <c r="F11" s="4">
        <v>200</v>
      </c>
    </row>
    <row r="12" spans="1:6" x14ac:dyDescent="0.45">
      <c r="B12" t="s">
        <v>4</v>
      </c>
      <c r="C12" s="5">
        <v>3</v>
      </c>
      <c r="D12" s="5">
        <v>3</v>
      </c>
      <c r="E12" s="5">
        <v>5</v>
      </c>
      <c r="F12" s="4">
        <v>200</v>
      </c>
    </row>
    <row r="13" spans="1:6" x14ac:dyDescent="0.45">
      <c r="B13" t="s">
        <v>3</v>
      </c>
      <c r="C13" s="4">
        <v>100</v>
      </c>
      <c r="D13" s="4">
        <v>300</v>
      </c>
      <c r="E13" s="4">
        <v>300</v>
      </c>
    </row>
    <row r="15" spans="1:6" x14ac:dyDescent="0.45">
      <c r="A15" t="s">
        <v>2</v>
      </c>
      <c r="B15" s="3">
        <f>SUMPRODUCT(C4:E6,C10:E12)</f>
        <v>3900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3E0E7-6B05-459B-B137-D278B601CE96}">
  <dimension ref="A1:J15"/>
  <sheetViews>
    <sheetView workbookViewId="0">
      <selection activeCell="N20" sqref="N20"/>
    </sheetView>
  </sheetViews>
  <sheetFormatPr defaultRowHeight="14.25" x14ac:dyDescent="0.45"/>
  <cols>
    <col min="1" max="1" width="13.46484375" customWidth="1"/>
    <col min="2" max="5" width="14.46484375" customWidth="1"/>
    <col min="6" max="6" width="12.73046875" bestFit="1" customWidth="1"/>
    <col min="7" max="8" width="9.06640625" customWidth="1"/>
  </cols>
  <sheetData>
    <row r="1" spans="1:10" x14ac:dyDescent="0.45">
      <c r="A1" s="7" t="s">
        <v>123</v>
      </c>
    </row>
    <row r="2" spans="1:10" x14ac:dyDescent="0.45">
      <c r="H2" t="s">
        <v>124</v>
      </c>
      <c r="J2">
        <v>3</v>
      </c>
    </row>
    <row r="3" spans="1:10" x14ac:dyDescent="0.45">
      <c r="A3" t="s">
        <v>15</v>
      </c>
      <c r="C3" t="s">
        <v>10</v>
      </c>
      <c r="D3" t="s">
        <v>9</v>
      </c>
      <c r="E3" t="s">
        <v>8</v>
      </c>
      <c r="F3" t="s">
        <v>14</v>
      </c>
      <c r="H3" t="s">
        <v>125</v>
      </c>
      <c r="J3">
        <v>10</v>
      </c>
    </row>
    <row r="4" spans="1:10" x14ac:dyDescent="0.45">
      <c r="A4" t="s">
        <v>13</v>
      </c>
      <c r="B4" t="s">
        <v>6</v>
      </c>
      <c r="C4" s="1">
        <v>300</v>
      </c>
      <c r="D4" s="1">
        <v>0</v>
      </c>
      <c r="E4" s="1">
        <v>0</v>
      </c>
      <c r="F4" s="6">
        <f>SUM(C4:E4)</f>
        <v>300</v>
      </c>
    </row>
    <row r="5" spans="1:10" x14ac:dyDescent="0.45">
      <c r="B5" t="s">
        <v>5</v>
      </c>
      <c r="C5" s="1">
        <v>0</v>
      </c>
      <c r="D5" s="1">
        <v>200</v>
      </c>
      <c r="E5" s="1">
        <v>0</v>
      </c>
      <c r="F5" s="6">
        <f>SUM(C5:E5)</f>
        <v>200</v>
      </c>
    </row>
    <row r="6" spans="1:10" x14ac:dyDescent="0.45">
      <c r="B6" t="s">
        <v>4</v>
      </c>
      <c r="C6" s="1">
        <v>0</v>
      </c>
      <c r="D6" s="1">
        <v>100</v>
      </c>
      <c r="E6" s="1">
        <v>100</v>
      </c>
      <c r="F6" s="6">
        <f>SUM(C6:E6)</f>
        <v>200</v>
      </c>
    </row>
    <row r="7" spans="1:10" x14ac:dyDescent="0.45">
      <c r="B7" t="s">
        <v>12</v>
      </c>
      <c r="C7" s="6">
        <f>SUM(C4:C6)</f>
        <v>300</v>
      </c>
      <c r="D7" s="6">
        <f>SUM(D4:D6)</f>
        <v>300</v>
      </c>
      <c r="E7" s="6">
        <f>SUM(E4:E6)</f>
        <v>100</v>
      </c>
    </row>
    <row r="9" spans="1:10" x14ac:dyDescent="0.45">
      <c r="A9" t="s">
        <v>11</v>
      </c>
      <c r="C9" t="s">
        <v>10</v>
      </c>
      <c r="D9" t="s">
        <v>9</v>
      </c>
      <c r="E9" t="s">
        <v>8</v>
      </c>
      <c r="F9" t="s">
        <v>7</v>
      </c>
      <c r="H9" s="10" t="s">
        <v>126</v>
      </c>
      <c r="I9" t="s">
        <v>127</v>
      </c>
    </row>
    <row r="10" spans="1:10" x14ac:dyDescent="0.45">
      <c r="B10" t="s">
        <v>6</v>
      </c>
      <c r="C10" s="5">
        <v>5</v>
      </c>
      <c r="D10" s="5">
        <v>8</v>
      </c>
      <c r="E10" s="5">
        <v>9</v>
      </c>
      <c r="F10" s="4">
        <v>300</v>
      </c>
      <c r="H10">
        <f>F10-F4</f>
        <v>0</v>
      </c>
      <c r="I10" s="1">
        <v>0</v>
      </c>
    </row>
    <row r="11" spans="1:10" x14ac:dyDescent="0.45">
      <c r="B11" t="s">
        <v>5</v>
      </c>
      <c r="C11" s="5">
        <v>4</v>
      </c>
      <c r="D11" s="5">
        <v>4</v>
      </c>
      <c r="E11" s="5">
        <v>7</v>
      </c>
      <c r="F11" s="4">
        <v>200</v>
      </c>
      <c r="H11">
        <f t="shared" ref="H11:H12" si="0">F11-F5</f>
        <v>0</v>
      </c>
      <c r="I11" s="1">
        <v>0</v>
      </c>
    </row>
    <row r="12" spans="1:10" x14ac:dyDescent="0.45">
      <c r="B12" t="s">
        <v>4</v>
      </c>
      <c r="C12" s="5">
        <v>3</v>
      </c>
      <c r="D12" s="5">
        <v>3</v>
      </c>
      <c r="E12" s="5">
        <v>5</v>
      </c>
      <c r="F12" s="4">
        <v>200</v>
      </c>
      <c r="H12">
        <f t="shared" si="0"/>
        <v>0</v>
      </c>
      <c r="I12" s="1">
        <v>0</v>
      </c>
    </row>
    <row r="13" spans="1:10" x14ac:dyDescent="0.45">
      <c r="B13" t="s">
        <v>3</v>
      </c>
      <c r="C13" s="4">
        <v>100</v>
      </c>
      <c r="D13" s="4">
        <v>300</v>
      </c>
      <c r="E13" s="4">
        <v>300</v>
      </c>
    </row>
    <row r="14" spans="1:10" x14ac:dyDescent="0.45">
      <c r="G14" s="10" t="s">
        <v>128</v>
      </c>
      <c r="H14">
        <f>C7-C13</f>
        <v>200</v>
      </c>
      <c r="I14">
        <f t="shared" ref="I14:J14" si="1">D7-D13</f>
        <v>0</v>
      </c>
      <c r="J14">
        <f t="shared" si="1"/>
        <v>-200</v>
      </c>
    </row>
    <row r="15" spans="1:10" x14ac:dyDescent="0.45">
      <c r="A15" t="s">
        <v>2</v>
      </c>
      <c r="B15" s="3">
        <f>SUMPRODUCT(C4:E6,C10:E12)+$J$3*SUM(I10:I12)+$J$2*SUM(H15:J15)</f>
        <v>3700</v>
      </c>
      <c r="G15" s="10" t="s">
        <v>129</v>
      </c>
      <c r="H15" s="1">
        <v>200</v>
      </c>
      <c r="I15" s="1">
        <v>0</v>
      </c>
      <c r="J15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C9BF9-8E15-48E3-B70A-0C831AB3D136}">
  <dimension ref="A1:H11"/>
  <sheetViews>
    <sheetView workbookViewId="0">
      <selection activeCell="E16" sqref="E16"/>
    </sheetView>
  </sheetViews>
  <sheetFormatPr defaultRowHeight="14.25" x14ac:dyDescent="0.45"/>
  <cols>
    <col min="1" max="1" width="22" customWidth="1"/>
  </cols>
  <sheetData>
    <row r="1" spans="1:8" x14ac:dyDescent="0.45">
      <c r="A1" t="s">
        <v>116</v>
      </c>
      <c r="B1">
        <v>250000</v>
      </c>
    </row>
    <row r="3" spans="1:8" x14ac:dyDescent="0.45">
      <c r="A3" t="s">
        <v>107</v>
      </c>
      <c r="B3" t="s">
        <v>108</v>
      </c>
      <c r="C3" t="s">
        <v>109</v>
      </c>
      <c r="D3" t="s">
        <v>110</v>
      </c>
      <c r="E3" t="s">
        <v>111</v>
      </c>
      <c r="F3" t="s">
        <v>112</v>
      </c>
      <c r="G3" t="s">
        <v>120</v>
      </c>
      <c r="H3" t="s">
        <v>122</v>
      </c>
    </row>
    <row r="4" spans="1:8" x14ac:dyDescent="0.45">
      <c r="A4" t="s">
        <v>113</v>
      </c>
      <c r="B4">
        <v>5</v>
      </c>
      <c r="C4">
        <v>7</v>
      </c>
      <c r="D4">
        <v>5</v>
      </c>
      <c r="E4">
        <v>8</v>
      </c>
      <c r="F4">
        <v>10</v>
      </c>
      <c r="G4" s="20">
        <f>SUMPRODUCT($B$8:$F$8,B4:F4)/100</f>
        <v>18000.000000000004</v>
      </c>
      <c r="H4">
        <f>$B$10</f>
        <v>18000</v>
      </c>
    </row>
    <row r="5" spans="1:8" x14ac:dyDescent="0.45">
      <c r="A5" t="s">
        <v>114</v>
      </c>
      <c r="B5">
        <v>5</v>
      </c>
      <c r="C5">
        <v>6</v>
      </c>
      <c r="D5">
        <v>3</v>
      </c>
      <c r="E5">
        <v>12</v>
      </c>
      <c r="F5">
        <v>15</v>
      </c>
      <c r="G5" s="20">
        <f t="shared" ref="G5:G6" si="0">SUMPRODUCT($B$8:$F$8,B5:F5)/100</f>
        <v>18000.000000000004</v>
      </c>
      <c r="H5">
        <f t="shared" ref="H5:H6" si="1">$B$10</f>
        <v>18000</v>
      </c>
    </row>
    <row r="6" spans="1:8" x14ac:dyDescent="0.45">
      <c r="A6" t="s">
        <v>115</v>
      </c>
      <c r="B6">
        <v>5</v>
      </c>
      <c r="C6">
        <v>8</v>
      </c>
      <c r="D6">
        <v>8</v>
      </c>
      <c r="E6">
        <v>4</v>
      </c>
      <c r="F6">
        <v>-5</v>
      </c>
      <c r="G6" s="20">
        <f t="shared" si="0"/>
        <v>18000</v>
      </c>
      <c r="H6">
        <f t="shared" si="1"/>
        <v>18000</v>
      </c>
    </row>
    <row r="8" spans="1:8" x14ac:dyDescent="0.45">
      <c r="A8" t="s">
        <v>117</v>
      </c>
      <c r="B8" s="1">
        <v>0</v>
      </c>
      <c r="C8" s="1">
        <v>199999.99999999997</v>
      </c>
      <c r="D8" s="1">
        <v>0</v>
      </c>
      <c r="E8" s="1">
        <v>50000.000000000065</v>
      </c>
      <c r="F8" s="1">
        <v>0</v>
      </c>
      <c r="G8" t="s">
        <v>121</v>
      </c>
      <c r="H8" s="20">
        <f>SUM(B8:F8)</f>
        <v>250000.00000000003</v>
      </c>
    </row>
    <row r="9" spans="1:8" ht="14.65" thickBot="1" x14ac:dyDescent="0.5"/>
    <row r="10" spans="1:8" ht="15" thickTop="1" thickBot="1" x14ac:dyDescent="0.5">
      <c r="A10" t="s">
        <v>118</v>
      </c>
      <c r="B10" s="21">
        <v>18000</v>
      </c>
      <c r="C10" t="s">
        <v>119</v>
      </c>
    </row>
    <row r="11" spans="1:8" ht="14.65" thickTop="1" x14ac:dyDescent="0.4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6E60D-6980-4DE6-BF7F-450EFDEBDCE2}">
  <dimension ref="A1:H22"/>
  <sheetViews>
    <sheetView workbookViewId="0">
      <selection activeCell="N31" sqref="N31"/>
    </sheetView>
  </sheetViews>
  <sheetFormatPr defaultRowHeight="14.25" x14ac:dyDescent="0.45"/>
  <cols>
    <col min="1" max="1" width="13.46484375" customWidth="1"/>
    <col min="2" max="5" width="14.46484375" customWidth="1"/>
    <col min="6" max="6" width="12.73046875" bestFit="1" customWidth="1"/>
    <col min="7" max="7" width="4.46484375" customWidth="1"/>
    <col min="8" max="8" width="16.46484375" customWidth="1"/>
  </cols>
  <sheetData>
    <row r="1" spans="1:8" x14ac:dyDescent="0.45">
      <c r="A1" s="7" t="s">
        <v>106</v>
      </c>
    </row>
    <row r="3" spans="1:8" x14ac:dyDescent="0.45">
      <c r="A3" t="s">
        <v>105</v>
      </c>
      <c r="B3" t="s">
        <v>10</v>
      </c>
      <c r="C3" t="s">
        <v>9</v>
      </c>
      <c r="D3" t="s">
        <v>8</v>
      </c>
      <c r="H3" t="s">
        <v>104</v>
      </c>
    </row>
    <row r="4" spans="1:8" x14ac:dyDescent="0.45">
      <c r="A4" t="s">
        <v>87</v>
      </c>
      <c r="B4" s="1">
        <v>1</v>
      </c>
      <c r="C4" s="1">
        <v>1</v>
      </c>
      <c r="D4" s="1">
        <v>0</v>
      </c>
      <c r="E4" t="s">
        <v>100</v>
      </c>
      <c r="H4" s="3">
        <f>H7-H10</f>
        <v>5600</v>
      </c>
    </row>
    <row r="5" spans="1:8" x14ac:dyDescent="0.45">
      <c r="A5" t="s">
        <v>103</v>
      </c>
      <c r="B5" s="19">
        <v>1000</v>
      </c>
      <c r="C5" s="19">
        <v>3000</v>
      </c>
      <c r="D5" s="19">
        <v>5000</v>
      </c>
      <c r="H5" t="s">
        <v>72</v>
      </c>
    </row>
    <row r="6" spans="1:8" x14ac:dyDescent="0.45">
      <c r="A6" t="s">
        <v>102</v>
      </c>
      <c r="B6" t="s">
        <v>6</v>
      </c>
      <c r="C6" t="s">
        <v>5</v>
      </c>
      <c r="D6" t="s">
        <v>4</v>
      </c>
      <c r="H6" t="s">
        <v>101</v>
      </c>
    </row>
    <row r="7" spans="1:8" x14ac:dyDescent="0.45">
      <c r="A7" t="s">
        <v>87</v>
      </c>
      <c r="B7" s="1">
        <v>0</v>
      </c>
      <c r="C7" s="1">
        <v>1</v>
      </c>
      <c r="D7" s="1">
        <v>1</v>
      </c>
      <c r="E7" t="s">
        <v>100</v>
      </c>
      <c r="H7" s="18">
        <f>B8*H17+C8*H18+D8*H19</f>
        <v>11000</v>
      </c>
    </row>
    <row r="8" spans="1:8" x14ac:dyDescent="0.45">
      <c r="A8" t="s">
        <v>99</v>
      </c>
      <c r="B8" s="19">
        <v>18</v>
      </c>
      <c r="C8" s="19">
        <v>30</v>
      </c>
      <c r="D8" s="19">
        <v>25</v>
      </c>
      <c r="H8" t="s">
        <v>98</v>
      </c>
    </row>
    <row r="9" spans="1:8" x14ac:dyDescent="0.45">
      <c r="H9" t="s">
        <v>2</v>
      </c>
    </row>
    <row r="10" spans="1:8" x14ac:dyDescent="0.45">
      <c r="A10" t="s">
        <v>11</v>
      </c>
      <c r="C10" t="s">
        <v>10</v>
      </c>
      <c r="D10" t="s">
        <v>9</v>
      </c>
      <c r="E10" t="s">
        <v>8</v>
      </c>
      <c r="F10" t="s">
        <v>7</v>
      </c>
      <c r="H10" s="18">
        <f>SUMPRODUCT(C11:E13,C17:E19)+SUMPRODUCT(B4:D4,B5:D5)</f>
        <v>5400</v>
      </c>
    </row>
    <row r="11" spans="1:8" x14ac:dyDescent="0.45">
      <c r="B11" t="s">
        <v>6</v>
      </c>
      <c r="C11" s="5">
        <v>5</v>
      </c>
      <c r="D11" s="5">
        <v>8</v>
      </c>
      <c r="E11" s="5">
        <v>9</v>
      </c>
      <c r="F11" s="4">
        <v>300</v>
      </c>
    </row>
    <row r="12" spans="1:8" x14ac:dyDescent="0.45">
      <c r="B12" t="s">
        <v>5</v>
      </c>
      <c r="C12" s="5">
        <v>4</v>
      </c>
      <c r="D12" s="5">
        <v>4</v>
      </c>
      <c r="E12" s="5">
        <v>7</v>
      </c>
      <c r="F12" s="4">
        <v>200</v>
      </c>
    </row>
    <row r="13" spans="1:8" x14ac:dyDescent="0.45">
      <c r="B13" t="s">
        <v>4</v>
      </c>
      <c r="C13" s="5">
        <v>3</v>
      </c>
      <c r="D13" s="5">
        <v>3</v>
      </c>
      <c r="E13" s="5">
        <v>5</v>
      </c>
      <c r="F13" s="4">
        <v>200</v>
      </c>
    </row>
    <row r="14" spans="1:8" x14ac:dyDescent="0.45">
      <c r="B14" t="s">
        <v>3</v>
      </c>
      <c r="C14" s="4">
        <v>100</v>
      </c>
      <c r="D14" s="4">
        <v>300</v>
      </c>
      <c r="E14" s="4">
        <v>300</v>
      </c>
    </row>
    <row r="16" spans="1:8" x14ac:dyDescent="0.45">
      <c r="A16" t="s">
        <v>15</v>
      </c>
      <c r="C16" t="s">
        <v>10</v>
      </c>
      <c r="D16" t="s">
        <v>9</v>
      </c>
      <c r="E16" t="s">
        <v>8</v>
      </c>
      <c r="F16" t="s">
        <v>14</v>
      </c>
      <c r="H16" t="s">
        <v>97</v>
      </c>
    </row>
    <row r="17" spans="1:8" x14ac:dyDescent="0.45">
      <c r="A17" t="s">
        <v>13</v>
      </c>
      <c r="B17" t="s">
        <v>6</v>
      </c>
      <c r="C17" s="1">
        <v>0</v>
      </c>
      <c r="D17" s="1">
        <v>0</v>
      </c>
      <c r="E17" s="1">
        <v>0</v>
      </c>
      <c r="F17" s="6">
        <f>SUM(C17:E17)</f>
        <v>0</v>
      </c>
      <c r="G17" s="17" t="s">
        <v>72</v>
      </c>
      <c r="H17" s="17">
        <f>F11*B7</f>
        <v>0</v>
      </c>
    </row>
    <row r="18" spans="1:8" x14ac:dyDescent="0.45">
      <c r="B18" t="s">
        <v>5</v>
      </c>
      <c r="C18" s="1">
        <v>100</v>
      </c>
      <c r="D18" s="1">
        <v>100</v>
      </c>
      <c r="E18" s="1">
        <v>0</v>
      </c>
      <c r="F18" s="6">
        <f>SUM(C18:E18)</f>
        <v>200</v>
      </c>
      <c r="G18" s="17" t="s">
        <v>72</v>
      </c>
      <c r="H18" s="17">
        <f>F12*C7</f>
        <v>200</v>
      </c>
    </row>
    <row r="19" spans="1:8" x14ac:dyDescent="0.45">
      <c r="B19" t="s">
        <v>4</v>
      </c>
      <c r="C19" s="1">
        <v>0</v>
      </c>
      <c r="D19" s="1">
        <v>199.99999999999997</v>
      </c>
      <c r="E19" s="1">
        <v>0</v>
      </c>
      <c r="F19" s="6">
        <f>SUM(C19:E19)</f>
        <v>199.99999999999997</v>
      </c>
      <c r="G19" s="17" t="s">
        <v>72</v>
      </c>
      <c r="H19" s="17">
        <f>F13*D7</f>
        <v>200</v>
      </c>
    </row>
    <row r="20" spans="1:8" x14ac:dyDescent="0.45">
      <c r="B20" t="s">
        <v>12</v>
      </c>
      <c r="C20" s="6">
        <f>SUM(C17:C19)</f>
        <v>100</v>
      </c>
      <c r="D20" s="6">
        <f>SUM(D17:D19)</f>
        <v>300</v>
      </c>
      <c r="E20" s="6">
        <f>SUM(E17:E19)</f>
        <v>0</v>
      </c>
    </row>
    <row r="21" spans="1:8" x14ac:dyDescent="0.45">
      <c r="C21" s="15" t="s">
        <v>74</v>
      </c>
      <c r="D21" s="15" t="s">
        <v>74</v>
      </c>
      <c r="E21" s="15" t="s">
        <v>74</v>
      </c>
    </row>
    <row r="22" spans="1:8" x14ac:dyDescent="0.45">
      <c r="B22" t="s">
        <v>96</v>
      </c>
      <c r="C22">
        <f>C14*B4</f>
        <v>100</v>
      </c>
      <c r="D22">
        <f>D14*C4</f>
        <v>300</v>
      </c>
      <c r="E22">
        <f>E14*D4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0DC7B-4209-4405-B3B7-527B6C78AC93}">
  <dimension ref="A1:N26"/>
  <sheetViews>
    <sheetView workbookViewId="0">
      <selection activeCell="A24" sqref="A24:G26"/>
    </sheetView>
  </sheetViews>
  <sheetFormatPr defaultRowHeight="14.25" x14ac:dyDescent="0.45"/>
  <cols>
    <col min="8" max="8" width="3.46484375" customWidth="1"/>
    <col min="12" max="12" width="4.53125" customWidth="1"/>
  </cols>
  <sheetData>
    <row r="1" spans="1:14" x14ac:dyDescent="0.45">
      <c r="A1" s="7" t="s">
        <v>95</v>
      </c>
    </row>
    <row r="3" spans="1:14" x14ac:dyDescent="0.45">
      <c r="A3" t="s">
        <v>83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</row>
    <row r="4" spans="1:14" x14ac:dyDescent="0.45">
      <c r="A4" t="s">
        <v>94</v>
      </c>
      <c r="B4" t="s">
        <v>93</v>
      </c>
      <c r="C4" t="s">
        <v>92</v>
      </c>
      <c r="D4" t="s">
        <v>91</v>
      </c>
      <c r="E4" t="s">
        <v>90</v>
      </c>
      <c r="F4" t="s">
        <v>89</v>
      </c>
      <c r="G4" t="s">
        <v>88</v>
      </c>
    </row>
    <row r="5" spans="1:14" x14ac:dyDescent="0.45">
      <c r="A5" t="s">
        <v>87</v>
      </c>
      <c r="B5" s="1">
        <v>0</v>
      </c>
      <c r="C5" s="1">
        <v>0</v>
      </c>
      <c r="D5" s="1">
        <v>1</v>
      </c>
      <c r="E5" s="1">
        <v>1</v>
      </c>
      <c r="F5" s="1">
        <v>0</v>
      </c>
      <c r="G5" s="1">
        <v>1</v>
      </c>
      <c r="I5" t="s">
        <v>86</v>
      </c>
    </row>
    <row r="6" spans="1:14" x14ac:dyDescent="0.45">
      <c r="A6" t="s">
        <v>46</v>
      </c>
      <c r="B6" s="4">
        <v>22500</v>
      </c>
      <c r="C6" s="4">
        <v>24000</v>
      </c>
      <c r="D6" s="4">
        <v>8000</v>
      </c>
      <c r="E6" s="4">
        <v>9500</v>
      </c>
      <c r="F6" s="4">
        <v>11500</v>
      </c>
      <c r="G6" s="4">
        <v>9750</v>
      </c>
      <c r="I6" s="2">
        <f>SUMPRODUCT(B5:G5,B6:G6)</f>
        <v>27250</v>
      </c>
    </row>
    <row r="7" spans="1:14" x14ac:dyDescent="0.45">
      <c r="I7" t="s">
        <v>85</v>
      </c>
      <c r="K7" t="s">
        <v>75</v>
      </c>
    </row>
    <row r="8" spans="1:14" x14ac:dyDescent="0.45">
      <c r="A8" t="s">
        <v>81</v>
      </c>
      <c r="B8" s="4">
        <v>7500</v>
      </c>
      <c r="C8" s="4">
        <v>7500</v>
      </c>
      <c r="D8" s="4">
        <v>3000</v>
      </c>
      <c r="E8" s="4">
        <v>3500</v>
      </c>
      <c r="F8" s="4">
        <v>4000</v>
      </c>
      <c r="G8" s="4">
        <v>3500</v>
      </c>
      <c r="I8" s="6">
        <f>SUMPRODUCT(B5:G5,B8:G8)</f>
        <v>10000</v>
      </c>
      <c r="J8" s="15" t="s">
        <v>74</v>
      </c>
      <c r="K8" s="4">
        <v>10000</v>
      </c>
    </row>
    <row r="13" spans="1:14" x14ac:dyDescent="0.45">
      <c r="A13" s="7" t="s">
        <v>84</v>
      </c>
    </row>
    <row r="14" spans="1:14" x14ac:dyDescent="0.45">
      <c r="A14" t="s">
        <v>83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I14" s="16" t="s">
        <v>82</v>
      </c>
    </row>
    <row r="15" spans="1:14" x14ac:dyDescent="0.45">
      <c r="A15" t="s">
        <v>81</v>
      </c>
      <c r="B15" s="4">
        <v>7500</v>
      </c>
      <c r="C15" s="4">
        <v>7500</v>
      </c>
      <c r="D15" s="4">
        <v>3000</v>
      </c>
      <c r="E15" s="4">
        <v>3500</v>
      </c>
      <c r="F15" s="4">
        <v>4000</v>
      </c>
      <c r="G15" s="4">
        <v>3500</v>
      </c>
      <c r="I15" s="2">
        <f>SUM(N17:N22)</f>
        <v>1000</v>
      </c>
      <c r="M15" t="s">
        <v>80</v>
      </c>
      <c r="N15" t="s">
        <v>79</v>
      </c>
    </row>
    <row r="16" spans="1:14" x14ac:dyDescent="0.45">
      <c r="A16" t="s">
        <v>78</v>
      </c>
      <c r="I16" t="s">
        <v>75</v>
      </c>
      <c r="J16" t="s">
        <v>77</v>
      </c>
      <c r="K16" t="s">
        <v>76</v>
      </c>
      <c r="M16" t="s">
        <v>75</v>
      </c>
      <c r="N16" t="s">
        <v>75</v>
      </c>
    </row>
    <row r="17" spans="1:14" x14ac:dyDescent="0.45">
      <c r="A17">
        <v>1</v>
      </c>
      <c r="B17" s="1">
        <v>0</v>
      </c>
      <c r="C17" s="1">
        <v>0</v>
      </c>
      <c r="D17" s="1">
        <v>1</v>
      </c>
      <c r="E17" s="1">
        <v>1</v>
      </c>
      <c r="F17" s="1">
        <v>0</v>
      </c>
      <c r="G17" s="1">
        <v>1</v>
      </c>
      <c r="I17" s="4">
        <v>10000</v>
      </c>
      <c r="J17" s="1">
        <v>1</v>
      </c>
      <c r="K17" s="6">
        <f t="shared" ref="K17:K22" si="0">SUMPRODUCT($B$15:$G$15,B17:G17)</f>
        <v>10000</v>
      </c>
      <c r="L17" s="15" t="s">
        <v>74</v>
      </c>
      <c r="M17">
        <f t="shared" ref="M17:M22" si="1">I17*J17</f>
        <v>10000</v>
      </c>
      <c r="N17">
        <f t="shared" ref="N17:N22" si="2">M17-K17</f>
        <v>0</v>
      </c>
    </row>
    <row r="18" spans="1:14" x14ac:dyDescent="0.45">
      <c r="A18">
        <v>2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I18" s="4">
        <v>5000</v>
      </c>
      <c r="J18" s="1">
        <v>0</v>
      </c>
      <c r="K18" s="6">
        <f t="shared" si="0"/>
        <v>0</v>
      </c>
      <c r="L18" s="15" t="s">
        <v>74</v>
      </c>
      <c r="M18">
        <f t="shared" si="1"/>
        <v>0</v>
      </c>
      <c r="N18">
        <f t="shared" si="2"/>
        <v>0</v>
      </c>
    </row>
    <row r="19" spans="1:14" x14ac:dyDescent="0.45">
      <c r="A19">
        <v>3</v>
      </c>
      <c r="B19" s="1">
        <v>1</v>
      </c>
      <c r="C19" s="1">
        <v>0</v>
      </c>
      <c r="D19" s="1">
        <v>0</v>
      </c>
      <c r="E19" s="1">
        <v>0</v>
      </c>
      <c r="F19" s="1">
        <v>1</v>
      </c>
      <c r="G19" s="1">
        <v>0</v>
      </c>
      <c r="I19" s="4">
        <v>12000</v>
      </c>
      <c r="J19" s="1">
        <v>1</v>
      </c>
      <c r="K19" s="6">
        <f t="shared" si="0"/>
        <v>11500</v>
      </c>
      <c r="L19" s="15" t="s">
        <v>74</v>
      </c>
      <c r="M19">
        <f t="shared" si="1"/>
        <v>12000</v>
      </c>
      <c r="N19">
        <f t="shared" si="2"/>
        <v>500</v>
      </c>
    </row>
    <row r="20" spans="1:14" x14ac:dyDescent="0.45">
      <c r="A20">
        <v>4</v>
      </c>
      <c r="B20" s="1">
        <v>0</v>
      </c>
      <c r="C20" s="1">
        <v>1</v>
      </c>
      <c r="D20" s="1">
        <v>0</v>
      </c>
      <c r="E20" s="1">
        <v>0</v>
      </c>
      <c r="F20" s="1">
        <v>0</v>
      </c>
      <c r="G20" s="1">
        <v>0</v>
      </c>
      <c r="I20" s="4">
        <v>8000</v>
      </c>
      <c r="J20" s="1">
        <v>1</v>
      </c>
      <c r="K20" s="6">
        <f t="shared" si="0"/>
        <v>7500</v>
      </c>
      <c r="L20" s="15" t="s">
        <v>74</v>
      </c>
      <c r="M20">
        <f t="shared" si="1"/>
        <v>8000</v>
      </c>
      <c r="N20">
        <f t="shared" si="2"/>
        <v>500</v>
      </c>
    </row>
    <row r="21" spans="1:14" x14ac:dyDescent="0.45">
      <c r="A21">
        <v>5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I21" s="4">
        <v>4500</v>
      </c>
      <c r="J21" s="1">
        <v>0</v>
      </c>
      <c r="K21" s="6">
        <f t="shared" si="0"/>
        <v>0</v>
      </c>
      <c r="L21" s="15" t="s">
        <v>74</v>
      </c>
      <c r="M21">
        <f t="shared" si="1"/>
        <v>0</v>
      </c>
      <c r="N21">
        <f t="shared" si="2"/>
        <v>0</v>
      </c>
    </row>
    <row r="22" spans="1:14" x14ac:dyDescent="0.45">
      <c r="A22">
        <v>6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I22" s="4">
        <v>4000</v>
      </c>
      <c r="J22" s="1">
        <v>0</v>
      </c>
      <c r="K22" s="6">
        <f t="shared" si="0"/>
        <v>0</v>
      </c>
      <c r="L22" s="15" t="s">
        <v>74</v>
      </c>
      <c r="M22">
        <f t="shared" si="1"/>
        <v>0</v>
      </c>
      <c r="N22">
        <f t="shared" si="2"/>
        <v>0</v>
      </c>
    </row>
    <row r="24" spans="1:14" x14ac:dyDescent="0.45">
      <c r="A24" t="s">
        <v>73</v>
      </c>
      <c r="B24" s="6">
        <f t="shared" ref="B24:G24" si="3">SUM(B17:B22)</f>
        <v>1</v>
      </c>
      <c r="C24" s="6">
        <f t="shared" si="3"/>
        <v>1</v>
      </c>
      <c r="D24" s="6">
        <f t="shared" si="3"/>
        <v>1</v>
      </c>
      <c r="E24" s="6">
        <f t="shared" si="3"/>
        <v>1</v>
      </c>
      <c r="F24" s="6">
        <f t="shared" si="3"/>
        <v>1</v>
      </c>
      <c r="G24" s="6">
        <f t="shared" si="3"/>
        <v>1</v>
      </c>
    </row>
    <row r="25" spans="1:14" x14ac:dyDescent="0.45">
      <c r="B25" s="15" t="s">
        <v>72</v>
      </c>
      <c r="C25" s="15" t="s">
        <v>72</v>
      </c>
      <c r="D25" s="15" t="s">
        <v>72</v>
      </c>
      <c r="E25" s="15" t="s">
        <v>72</v>
      </c>
      <c r="F25" s="15" t="s">
        <v>72</v>
      </c>
      <c r="G25" s="15" t="s">
        <v>72</v>
      </c>
    </row>
    <row r="26" spans="1:14" x14ac:dyDescent="0.45"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Scheduling</vt:lpstr>
      <vt:lpstr>Sensitivity Report 1</vt:lpstr>
      <vt:lpstr>H&amp;K</vt:lpstr>
      <vt:lpstr>Transportation</vt:lpstr>
      <vt:lpstr>Outsourcing</vt:lpstr>
      <vt:lpstr>FamilyOffice</vt:lpstr>
      <vt:lpstr>SupplyChainPlanning</vt:lpstr>
      <vt:lpstr>GoodmanShipping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 Zhang</dc:creator>
  <cp:lastModifiedBy>ZHANG, Wei</cp:lastModifiedBy>
  <dcterms:created xsi:type="dcterms:W3CDTF">2015-06-05T18:17:20Z</dcterms:created>
  <dcterms:modified xsi:type="dcterms:W3CDTF">2024-09-19T09:36:07Z</dcterms:modified>
</cp:coreProperties>
</file>