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Storage/Box Sync/PSU/Research/labdata/Calibrations/"/>
    </mc:Choice>
  </mc:AlternateContent>
  <xr:revisionPtr revIDLastSave="0" documentId="13_ncr:1_{084CACD2-30FB-7B4C-84E9-3C957D7E65F0}" xr6:coauthVersionLast="36" xr6:coauthVersionMax="36" xr10:uidLastSave="{00000000-0000-0000-0000-000000000000}"/>
  <bookViews>
    <workbookView xWindow="23560" yWindow="460" windowWidth="21600" windowHeight="14440" tabRatio="500" activeTab="3" xr2:uid="{00000000-000D-0000-FFFF-FFFF00000000}"/>
  </bookViews>
  <sheets>
    <sheet name="Load Cells" sheetId="1" r:id="rId1"/>
    <sheet name="DCDT" sheetId="3" r:id="rId2"/>
    <sheet name="PressureIntensifiers" sheetId="4" r:id="rId3"/>
    <sheet name="Calibration History" sheetId="2" r:id="rId4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4" i="1" l="1"/>
  <c r="B6" i="1"/>
  <c r="B9" i="1"/>
  <c r="B11" i="1"/>
  <c r="C59" i="3"/>
  <c r="C56" i="3"/>
  <c r="C55" i="3"/>
  <c r="C53" i="3"/>
  <c r="C52" i="3"/>
  <c r="C60" i="3" l="1"/>
  <c r="C42" i="3"/>
  <c r="C41" i="3"/>
  <c r="C38" i="3"/>
  <c r="C37" i="3"/>
  <c r="C17" i="3" l="1"/>
  <c r="C16" i="3"/>
  <c r="C13" i="3"/>
  <c r="C12" i="3"/>
  <c r="C24" i="3"/>
  <c r="C49" i="3"/>
  <c r="C48" i="3"/>
  <c r="C45" i="3"/>
  <c r="C46" i="3"/>
  <c r="C32" i="3"/>
  <c r="C33" i="3"/>
  <c r="C29" i="3"/>
  <c r="C28" i="3"/>
  <c r="C23" i="3"/>
  <c r="C21" i="3"/>
  <c r="C20" i="3"/>
  <c r="C9" i="3"/>
  <c r="C8" i="3"/>
  <c r="C5" i="3"/>
  <c r="C4" i="3"/>
  <c r="K84" i="1"/>
  <c r="J84" i="1"/>
  <c r="K83" i="1"/>
  <c r="J83" i="1"/>
  <c r="K82" i="1"/>
  <c r="J82" i="1"/>
  <c r="K81" i="1"/>
  <c r="J81" i="1"/>
  <c r="K78" i="1"/>
  <c r="K77" i="1"/>
  <c r="K74" i="1"/>
  <c r="J74" i="1"/>
  <c r="K73" i="1"/>
  <c r="J73" i="1"/>
  <c r="K72" i="1"/>
  <c r="J72" i="1"/>
  <c r="K71" i="1"/>
  <c r="J71" i="1"/>
  <c r="K68" i="1"/>
  <c r="K67" i="1"/>
  <c r="K63" i="1"/>
  <c r="J63" i="1"/>
  <c r="K62" i="1"/>
  <c r="J62" i="1"/>
  <c r="K61" i="1"/>
  <c r="J61" i="1"/>
  <c r="K60" i="1"/>
  <c r="J60" i="1"/>
  <c r="K57" i="1"/>
  <c r="K56" i="1"/>
  <c r="K53" i="1"/>
  <c r="J53" i="1"/>
  <c r="K52" i="1"/>
  <c r="J52" i="1"/>
  <c r="K51" i="1"/>
  <c r="J51" i="1"/>
  <c r="K50" i="1"/>
  <c r="J50" i="1"/>
  <c r="K47" i="1"/>
  <c r="K46" i="1"/>
  <c r="K42" i="1"/>
  <c r="J42" i="1"/>
  <c r="K41" i="1"/>
  <c r="J41" i="1"/>
  <c r="K40" i="1"/>
  <c r="J40" i="1"/>
  <c r="K39" i="1"/>
  <c r="J39" i="1"/>
  <c r="K36" i="1"/>
  <c r="K35" i="1"/>
  <c r="K32" i="1"/>
  <c r="J32" i="1"/>
  <c r="K31" i="1"/>
  <c r="J31" i="1"/>
  <c r="K30" i="1"/>
  <c r="J30" i="1"/>
  <c r="K29" i="1"/>
  <c r="J29" i="1"/>
  <c r="K26" i="1"/>
  <c r="K25" i="1"/>
  <c r="K21" i="1"/>
  <c r="J21" i="1"/>
  <c r="K20" i="1"/>
  <c r="J20" i="1"/>
  <c r="K19" i="1"/>
  <c r="J19" i="1"/>
  <c r="K18" i="1"/>
  <c r="J18" i="1"/>
  <c r="K15" i="1"/>
  <c r="K14" i="1"/>
  <c r="K11" i="1"/>
  <c r="J11" i="1"/>
  <c r="K10" i="1"/>
  <c r="J10" i="1"/>
  <c r="K9" i="1"/>
  <c r="J9" i="1"/>
  <c r="K8" i="1"/>
  <c r="J8" i="1"/>
  <c r="K5" i="1"/>
  <c r="K4" i="1"/>
  <c r="C28" i="4"/>
  <c r="C25" i="4"/>
  <c r="C23" i="4"/>
  <c r="C18" i="4"/>
  <c r="C15" i="4"/>
  <c r="C13" i="4"/>
  <c r="C8" i="4"/>
  <c r="C7" i="4"/>
  <c r="C4" i="4"/>
  <c r="C3" i="4"/>
</calcChain>
</file>

<file path=xl/sharedStrings.xml><?xml version="1.0" encoding="utf-8"?>
<sst xmlns="http://schemas.openxmlformats.org/spreadsheetml/2006/main" count="469" uniqueCount="213">
  <si>
    <t>SR 0.868617 mm/V</t>
  </si>
  <si>
    <t>LR 0.872049 mm/V</t>
  </si>
  <si>
    <t>HG 0.778642 mm/V</t>
  </si>
  <si>
    <t>LG 3.785816 mm/V</t>
  </si>
  <si>
    <t>HG 0.780455 mm/V</t>
  </si>
  <si>
    <t>LG 3.935011 mm/V</t>
  </si>
  <si>
    <t>HG 0.3436 mm/V</t>
  </si>
  <si>
    <t>LG 1.703615 mm/V</t>
  </si>
  <si>
    <t>SR 0.747895 mm/V</t>
  </si>
  <si>
    <t>LG 3.820833 mm/V</t>
  </si>
  <si>
    <t>HG 0.771590 mm/V</t>
  </si>
  <si>
    <t>LG 1.633665 mm/V</t>
  </si>
  <si>
    <t>HG 0.340721 mm/V</t>
  </si>
  <si>
    <t xml:space="preserve"> 10.786349 mV/kN</t>
  </si>
  <si>
    <t>HG 119.423363 mV/kN</t>
  </si>
  <si>
    <t>LG 11.742750 mV/kN</t>
  </si>
  <si>
    <t>18.363185 mV/kN</t>
  </si>
  <si>
    <t>HG 211.236884 mV/kN</t>
  </si>
  <si>
    <t>LG 21.393971 mV/kN</t>
  </si>
  <si>
    <t>CELL REBUILT</t>
  </si>
  <si>
    <t>HG 184.014209 mV/kN</t>
  </si>
  <si>
    <t>LG 18.721994 mV/kN</t>
  </si>
  <si>
    <t>Load Cells</t>
  </si>
  <si>
    <t xml:space="preserve">44mm Solid Vertical </t>
  </si>
  <si>
    <t>mV/kN</t>
  </si>
  <si>
    <t>Updated</t>
  </si>
  <si>
    <t>44mm Solid Horizontal</t>
  </si>
  <si>
    <t>High Gain</t>
  </si>
  <si>
    <t>Low Gain</t>
  </si>
  <si>
    <t>62mm Vertical</t>
  </si>
  <si>
    <t>62mm Horizontal</t>
  </si>
  <si>
    <t>DCDT's</t>
  </si>
  <si>
    <t>Trans-Tek 1" V</t>
  </si>
  <si>
    <t>mm/v</t>
  </si>
  <si>
    <t>Short Rod</t>
  </si>
  <si>
    <t>Long Rod</t>
  </si>
  <si>
    <t>Vertical</t>
  </si>
  <si>
    <t>20V</t>
  </si>
  <si>
    <t>10V</t>
  </si>
  <si>
    <t>Horizontal</t>
  </si>
  <si>
    <t>44mm Solid</t>
  </si>
  <si>
    <t>20V LG</t>
  </si>
  <si>
    <t>20V HG</t>
  </si>
  <si>
    <t>10V HG</t>
  </si>
  <si>
    <t>10V LG</t>
  </si>
  <si>
    <t>62mm</t>
  </si>
  <si>
    <t>V/MPa</t>
  </si>
  <si>
    <t>MPa/bit</t>
  </si>
  <si>
    <t>6.101x5.404 cm (Vessel 2-frits side blocks)</t>
  </si>
  <si>
    <t>5.699x5.400 cm (Vessel 1-frit side block)</t>
  </si>
  <si>
    <t>A = 0.003294m2</t>
  </si>
  <si>
    <t>5x5 cm Surfaces</t>
  </si>
  <si>
    <t>A=0.0025m2</t>
  </si>
  <si>
    <t>A=0.01m2</t>
  </si>
  <si>
    <t>A=0.003077 m2</t>
  </si>
  <si>
    <t>10x10 cm  Surfaces</t>
  </si>
  <si>
    <t>also Vp/Vs Side Blocks</t>
  </si>
  <si>
    <t>µm/bit</t>
  </si>
  <si>
    <t>Horizontal DCDT</t>
  </si>
  <si>
    <t>LR 0.7681276</t>
    <phoneticPr fontId="4" type="noConversion"/>
  </si>
  <si>
    <t>Medium Gain</t>
    <phoneticPr fontId="4" type="noConversion"/>
  </si>
  <si>
    <t>by: Madara/Kenigsberg</t>
    <phoneticPr fontId="4" type="noConversion"/>
  </si>
  <si>
    <t>Confining Pressure Intensifier</t>
  </si>
  <si>
    <t>Pressure</t>
  </si>
  <si>
    <t>Displacement</t>
  </si>
  <si>
    <t>mm/V</t>
  </si>
  <si>
    <t>Pore Pressure a Intensifier</t>
  </si>
  <si>
    <t>high gain</t>
  </si>
  <si>
    <t>low gain</t>
  </si>
  <si>
    <t>Pore Pressure b Intensifier</t>
  </si>
  <si>
    <t>44 mm Solid "V"</t>
  </si>
  <si>
    <t>44mm Solid "H"</t>
  </si>
  <si>
    <t>HG 111.366 mV/kN</t>
  </si>
  <si>
    <t xml:space="preserve">LG 11.58 mV/kN </t>
  </si>
  <si>
    <t>HG 110.212 mV/kN</t>
  </si>
  <si>
    <t>10.94 mV/kN</t>
  </si>
  <si>
    <t>11.33  mV/kN</t>
  </si>
  <si>
    <t>11.15 mV/kN</t>
  </si>
  <si>
    <t xml:space="preserve">LG 11.46 mV/kN  </t>
  </si>
  <si>
    <t>HG 114.473 mV/kN</t>
  </si>
  <si>
    <t>LG 11.90 mV/kN</t>
  </si>
  <si>
    <t>62mm "V"</t>
  </si>
  <si>
    <t>17.82 mV/kN</t>
  </si>
  <si>
    <t>18.52 mV/kN</t>
  </si>
  <si>
    <t>18.10 mV/kN</t>
  </si>
  <si>
    <t>62mm "H"</t>
  </si>
  <si>
    <t>HG 173.877 mV/kN</t>
  </si>
  <si>
    <t>LG 18.08 mV/kN</t>
  </si>
  <si>
    <t>HG 207.152 mV/kN</t>
  </si>
  <si>
    <t>LG 21.54 mV/kN</t>
  </si>
  <si>
    <t>HG 196.333 mV/kN</t>
  </si>
  <si>
    <t>LG 20.415 mV/kN</t>
  </si>
  <si>
    <t>Pressure Intensifiers</t>
  </si>
  <si>
    <t>Pc</t>
  </si>
  <si>
    <t>0.1471 V/MPa</t>
  </si>
  <si>
    <t>0.1472V/MPa</t>
  </si>
  <si>
    <t>Ppa</t>
  </si>
  <si>
    <t>Ppb</t>
  </si>
  <si>
    <t>HG 1.5136 V/MPa</t>
  </si>
  <si>
    <t>LG 0.1458 V/MPa</t>
  </si>
  <si>
    <t>HG 1.4959 V/MPa</t>
  </si>
  <si>
    <t>LG 0.1460 V/MPa</t>
  </si>
  <si>
    <t>HG 1.4674 V/MPa</t>
  </si>
  <si>
    <t>LG 0.1462 V/MPa</t>
  </si>
  <si>
    <t>HG 1.4971 V/MPa</t>
  </si>
  <si>
    <t>LG 0.1425 V/MPa</t>
  </si>
  <si>
    <t>HG 1.4574 V/MPa</t>
  </si>
  <si>
    <t>LG 0.1435 V/MPa</t>
  </si>
  <si>
    <t>HG 1.4657 V/MPa</t>
  </si>
  <si>
    <t>LG 0.1448 V/MPa</t>
  </si>
  <si>
    <t>TK 1" V</t>
  </si>
  <si>
    <t>HG 0.32236 mm/V</t>
  </si>
  <si>
    <t>LG 1.62602 mm/V</t>
  </si>
  <si>
    <t>HG 0.31641 mm/V</t>
  </si>
  <si>
    <t>LG 1.596 mm/V</t>
  </si>
  <si>
    <t>HG 0.31082 mm/V</t>
  </si>
  <si>
    <t>LG 1.5678 mm/V</t>
  </si>
  <si>
    <t>TK 2" V</t>
  </si>
  <si>
    <t>HG 0.73106 mm/V</t>
  </si>
  <si>
    <t>LG 3.6480 mm/V</t>
  </si>
  <si>
    <t>HG 0.71649 mm/V</t>
  </si>
  <si>
    <t>LG 3.6140 mm/V</t>
  </si>
  <si>
    <t>HG 0.72930 mm/V</t>
  </si>
  <si>
    <t>LG 3.6786 mm/V</t>
  </si>
  <si>
    <t>HG 0.75053 mm/V</t>
  </si>
  <si>
    <t>LG 3.7857 mm/V</t>
  </si>
  <si>
    <t>HG 0.75321 mm/V</t>
  </si>
  <si>
    <t>LG 3.7106 mm/V</t>
  </si>
  <si>
    <t>SR 0.80223 mm/V</t>
  </si>
  <si>
    <t>old</t>
  </si>
  <si>
    <t>LR 0.81128 mm/V</t>
  </si>
  <si>
    <t>SR 0.8097 mm/V</t>
  </si>
  <si>
    <t>LR 0.8203 mm/v</t>
  </si>
  <si>
    <t>SR 0.8571 mm/V</t>
  </si>
  <si>
    <t>LR 0.88875 mm/v</t>
  </si>
  <si>
    <t>Ppa lvdt</t>
  </si>
  <si>
    <t>26.144 mm/V</t>
  </si>
  <si>
    <t>Ppb lvdt</t>
  </si>
  <si>
    <t>26.654 mm/V</t>
  </si>
  <si>
    <t>Pc lvdt</t>
  </si>
  <si>
    <t>29.178 mm/V</t>
  </si>
  <si>
    <t>HG 108.604244</t>
  </si>
  <si>
    <t>LG 11.588748</t>
  </si>
  <si>
    <t>HG 108.71 mV/kN</t>
  </si>
  <si>
    <t>LG 11.315 mV/kN</t>
  </si>
  <si>
    <t>10.869606 mV/kN</t>
  </si>
  <si>
    <t>HG 106.08 mV/kN</t>
  </si>
  <si>
    <t>10.829 mV/kN</t>
  </si>
  <si>
    <t>HG 111.453 mV/kN</t>
  </si>
  <si>
    <t>LG 11.473 mV/kN</t>
  </si>
  <si>
    <t>LG 11.658 mV/kN</t>
  </si>
  <si>
    <t>18.462238 mV/kN</t>
  </si>
  <si>
    <t>18.523 mV/kN</t>
  </si>
  <si>
    <t>HG 200.497461 mV/kN</t>
  </si>
  <si>
    <t>LG 20.939407 mV/kN</t>
  </si>
  <si>
    <t>HG 208.905 mV/kN</t>
  </si>
  <si>
    <t>LG 21.789 mV/kN</t>
  </si>
  <si>
    <t>SR 0.873268 mm/V</t>
  </si>
  <si>
    <t>LR 0.909838 mm/V</t>
  </si>
  <si>
    <t>11.3596 mV/kN</t>
  </si>
  <si>
    <t>HG 106.405 mV/kN</t>
  </si>
  <si>
    <t>LG 11.5489 mV/kN</t>
  </si>
  <si>
    <t>Output B</t>
  </si>
  <si>
    <t>Output A</t>
  </si>
  <si>
    <t>Trans-Tek 2" V (old)</t>
  </si>
  <si>
    <t>Trans-Tek 2" V (new)</t>
  </si>
  <si>
    <t>by: Witham/Wood/Shreedharan</t>
  </si>
  <si>
    <t>11.3519 mV/kN</t>
  </si>
  <si>
    <t>LG 11.626 mV/kN</t>
  </si>
  <si>
    <t>HG 105.9 mV/kN</t>
  </si>
  <si>
    <t>19.72979 mV/kN</t>
  </si>
  <si>
    <t>HG 172.0985 mV/kN</t>
  </si>
  <si>
    <t>LG 18.561 mV/kN</t>
  </si>
  <si>
    <t>NEW TT2 V</t>
  </si>
  <si>
    <t>HG 0.288994 mm/V</t>
  </si>
  <si>
    <t>MG 1.46242233 mm/V</t>
  </si>
  <si>
    <t>LG 2.946566 mm/V</t>
  </si>
  <si>
    <t>HG 0.708366 mm/V</t>
  </si>
  <si>
    <t>MG 1.752541 mm/V</t>
  </si>
  <si>
    <t>LG 2.920561 mm/V</t>
  </si>
  <si>
    <t>SR 0.835981</t>
  </si>
  <si>
    <t>LR 0.835981</t>
  </si>
  <si>
    <t>by: Bolton/Kenigsberg/Shreedharan/Wood</t>
  </si>
  <si>
    <t>Onboard TT 0.5"</t>
  </si>
  <si>
    <t>HG</t>
  </si>
  <si>
    <t>LG</t>
  </si>
  <si>
    <t>HG 309.0 mV/kN</t>
  </si>
  <si>
    <t>LG 32.3 mV/kN</t>
  </si>
  <si>
    <t>LG 12.3 mV/kN</t>
  </si>
  <si>
    <t>HG 123.9 mV/kN</t>
  </si>
  <si>
    <t>0.1456 V/MPa</t>
  </si>
  <si>
    <t>HG 1.52 V/MPa</t>
  </si>
  <si>
    <t>LG 0.147 V/MPa</t>
  </si>
  <si>
    <t>HG 1.48 V/MPa</t>
  </si>
  <si>
    <t>LG 0.146 V/MPa</t>
  </si>
  <si>
    <t>HG 0.57 mm/V</t>
  </si>
  <si>
    <t>LG 2.85 mm/V</t>
  </si>
  <si>
    <t>HG SR 0.6438 mm/V</t>
  </si>
  <si>
    <t>HG LR 0.6222 mm/V</t>
  </si>
  <si>
    <t>LG SR 1.3188 mm/V</t>
  </si>
  <si>
    <t>LG LR 1.2682 mm/V</t>
  </si>
  <si>
    <t>29.499 mm/V</t>
  </si>
  <si>
    <t>26.738 mm/V</t>
  </si>
  <si>
    <t>26.882 mm/V</t>
  </si>
  <si>
    <t>by: Bolton/Krogh/Shreedharan/Wood</t>
  </si>
  <si>
    <t>Onboard TT 1"</t>
  </si>
  <si>
    <t>Internal DCDT</t>
  </si>
  <si>
    <t>LG 33.071 mV/kN</t>
  </si>
  <si>
    <t>HG 328.66 mV/kN</t>
  </si>
  <si>
    <t>LG 12.21 mV/kN</t>
  </si>
  <si>
    <t>HG 119.3033 mV/kN</t>
  </si>
  <si>
    <t>HG LR 0.6208 mm/V</t>
  </si>
  <si>
    <t>LG LR 1.2692 mm/V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</si>
</sst>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name val="Calibri"/>
      <family val="2"/>
      <scheme val="minor"/>
    </font>
    <font>
      <sz val="8"/>
      <name val="Verdana"/>
      <family val="2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6" fillId="0" borderId="0"/>
    <xf numFmtId="0" fontId="7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3" borderId="0" xfId="0" applyFill="1"/>
    <xf numFmtId="14" fontId="0" fillId="0" borderId="0" xfId="0" applyNumberFormat="1"/>
    <xf numFmtId="0" fontId="0" fillId="4" borderId="0" xfId="0" applyFill="1"/>
    <xf numFmtId="0" fontId="3" fillId="5" borderId="0" xfId="0" applyFont="1" applyFill="1"/>
    <xf numFmtId="0" fontId="0" fillId="6" borderId="0" xfId="0" applyFill="1"/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Fill="1"/>
    <xf numFmtId="0" fontId="7" fillId="0" borderId="0" xfId="20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  <cellStyle name="Normal 2" xfId="19" xr:uid="{E3BBB1B1-9F06-0141-9D22-BA6FE9446529}"/>
    <cellStyle name="Normal 3" xfId="20" xr:uid="{E1E20054-BEA4-6748-8BEC-91511D205EEA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4"/>
  <sheetViews>
    <sheetView workbookViewId="0">
      <selection activeCell="B9" sqref="B9"/>
    </sheetView>
  </sheetViews>
  <sheetFormatPr baseColWidth="10" defaultRowHeight="16" x14ac:dyDescent="0.2"/>
  <cols>
    <col min="1" max="1" width="21.1640625" customWidth="1"/>
    <col min="2" max="2" width="13.1640625" customWidth="1"/>
    <col min="5" max="5" width="10.83203125" style="2"/>
    <col min="6" max="6" width="39.5" customWidth="1"/>
    <col min="8" max="8" width="17.33203125" customWidth="1"/>
    <col min="10" max="10" width="11" customWidth="1"/>
    <col min="11" max="11" width="12.1640625" bestFit="1" customWidth="1"/>
  </cols>
  <sheetData>
    <row r="1" spans="1:13" x14ac:dyDescent="0.2">
      <c r="A1" s="1" t="s">
        <v>22</v>
      </c>
      <c r="H1" s="4" t="s">
        <v>51</v>
      </c>
      <c r="I1" s="4" t="s">
        <v>52</v>
      </c>
      <c r="J1" s="4"/>
      <c r="K1" s="4"/>
      <c r="L1" s="4"/>
      <c r="M1" s="4"/>
    </row>
    <row r="2" spans="1:13" x14ac:dyDescent="0.2">
      <c r="H2" s="1" t="s">
        <v>40</v>
      </c>
    </row>
    <row r="3" spans="1:13" x14ac:dyDescent="0.2">
      <c r="A3" t="s">
        <v>23</v>
      </c>
      <c r="B3" t="s">
        <v>27</v>
      </c>
      <c r="H3" t="s">
        <v>36</v>
      </c>
      <c r="J3" s="2" t="s">
        <v>46</v>
      </c>
      <c r="K3" s="2" t="s">
        <v>47</v>
      </c>
    </row>
    <row r="4" spans="1:13" x14ac:dyDescent="0.2">
      <c r="B4" s="12">
        <f>1000/3.0427</f>
        <v>328.655470470306</v>
      </c>
      <c r="C4" t="s">
        <v>24</v>
      </c>
      <c r="D4" t="s">
        <v>25</v>
      </c>
      <c r="E4" s="5">
        <v>43844</v>
      </c>
      <c r="F4" t="s">
        <v>204</v>
      </c>
      <c r="I4" t="s">
        <v>37</v>
      </c>
      <c r="K4">
        <f>(((1/B6)/0.005)*20)/(2^24)</f>
        <v>7.2093009948730459E-6</v>
      </c>
    </row>
    <row r="5" spans="1:13" x14ac:dyDescent="0.2">
      <c r="B5" t="s">
        <v>28</v>
      </c>
      <c r="I5" t="s">
        <v>38</v>
      </c>
      <c r="K5">
        <f>(((1/B6)/0.005)*10)/(2^24)</f>
        <v>3.604650497436523E-6</v>
      </c>
    </row>
    <row r="6" spans="1:13" x14ac:dyDescent="0.2">
      <c r="B6" s="12">
        <f>1/30.238 * 1000</f>
        <v>33.07097030226867</v>
      </c>
      <c r="C6" t="s">
        <v>24</v>
      </c>
      <c r="D6" t="s">
        <v>25</v>
      </c>
      <c r="E6" s="5">
        <v>43844</v>
      </c>
      <c r="F6" t="s">
        <v>204</v>
      </c>
    </row>
    <row r="7" spans="1:13" x14ac:dyDescent="0.2">
      <c r="H7" t="s">
        <v>39</v>
      </c>
    </row>
    <row r="8" spans="1:13" x14ac:dyDescent="0.2">
      <c r="A8" t="s">
        <v>26</v>
      </c>
      <c r="B8" t="s">
        <v>27</v>
      </c>
      <c r="I8" t="s">
        <v>42</v>
      </c>
      <c r="J8">
        <f>1/((1/B9)/0.0025)</f>
        <v>0.29825817227392037</v>
      </c>
      <c r="K8">
        <f>(((1/B9)/0.0025)*20)/(2^24)</f>
        <v>3.9968490600585927E-6</v>
      </c>
    </row>
    <row r="9" spans="1:13" x14ac:dyDescent="0.2">
      <c r="B9" s="12">
        <f>1000/8.382</f>
        <v>119.30326890956813</v>
      </c>
      <c r="C9" t="s">
        <v>24</v>
      </c>
      <c r="D9" t="s">
        <v>25</v>
      </c>
      <c r="E9" s="5">
        <v>43844</v>
      </c>
      <c r="F9" t="s">
        <v>204</v>
      </c>
      <c r="I9" t="s">
        <v>41</v>
      </c>
      <c r="J9">
        <f>1/((1/B11)/0.0025)</f>
        <v>3.0524333571382435E-2</v>
      </c>
      <c r="K9">
        <f>(((1/B11)/0.0025)*20)/(2^24)</f>
        <v>3.9053854942321778E-5</v>
      </c>
    </row>
    <row r="10" spans="1:13" x14ac:dyDescent="0.2">
      <c r="B10" t="s">
        <v>28</v>
      </c>
      <c r="I10" t="s">
        <v>43</v>
      </c>
      <c r="J10">
        <f>1/((1/B9)/0.0025)</f>
        <v>0.29825817227392037</v>
      </c>
      <c r="K10">
        <f>(((1/B9)/0.0025)*10)/(2^24)</f>
        <v>1.9984245300292964E-6</v>
      </c>
    </row>
    <row r="11" spans="1:13" x14ac:dyDescent="0.2">
      <c r="B11" s="12">
        <f>1000/81.90187</f>
        <v>12.209733428552974</v>
      </c>
      <c r="C11" t="s">
        <v>24</v>
      </c>
      <c r="D11" t="s">
        <v>25</v>
      </c>
      <c r="E11" s="5">
        <v>43844</v>
      </c>
      <c r="F11" t="s">
        <v>204</v>
      </c>
      <c r="I11" t="s">
        <v>44</v>
      </c>
      <c r="J11">
        <f>1/((1/B11)/0.0025)</f>
        <v>3.0524333571382435E-2</v>
      </c>
      <c r="K11">
        <f>(((1/B11)/0.0025)*10)/(2^24)</f>
        <v>1.9526927471160889E-5</v>
      </c>
    </row>
    <row r="12" spans="1:13" x14ac:dyDescent="0.2">
      <c r="H12" s="1" t="s">
        <v>45</v>
      </c>
    </row>
    <row r="13" spans="1:13" x14ac:dyDescent="0.2">
      <c r="A13" t="s">
        <v>29</v>
      </c>
      <c r="H13" t="s">
        <v>36</v>
      </c>
    </row>
    <row r="14" spans="1:13" x14ac:dyDescent="0.2">
      <c r="B14">
        <v>19.729790000000001</v>
      </c>
      <c r="C14" t="s">
        <v>24</v>
      </c>
      <c r="D14" t="s">
        <v>25</v>
      </c>
      <c r="E14" s="3">
        <v>43306</v>
      </c>
      <c r="F14" t="s">
        <v>166</v>
      </c>
      <c r="I14" t="s">
        <v>37</v>
      </c>
      <c r="K14">
        <f>(((1/B14)/0.005)*20)/(2^24)</f>
        <v>1.2084192436998189E-5</v>
      </c>
    </row>
    <row r="15" spans="1:13" x14ac:dyDescent="0.2">
      <c r="I15" t="s">
        <v>38</v>
      </c>
      <c r="K15">
        <f>(((1/B14)/0.005)*10)/(2^24)</f>
        <v>6.0420962184990944E-6</v>
      </c>
    </row>
    <row r="16" spans="1:13" x14ac:dyDescent="0.2">
      <c r="A16" t="s">
        <v>30</v>
      </c>
      <c r="B16" t="s">
        <v>27</v>
      </c>
    </row>
    <row r="17" spans="2:13" x14ac:dyDescent="0.2">
      <c r="B17">
        <v>172.0985</v>
      </c>
      <c r="C17" t="s">
        <v>24</v>
      </c>
      <c r="D17" t="s">
        <v>25</v>
      </c>
      <c r="E17" s="3">
        <v>43306</v>
      </c>
      <c r="F17" t="s">
        <v>166</v>
      </c>
      <c r="H17" t="s">
        <v>39</v>
      </c>
    </row>
    <row r="18" spans="2:13" x14ac:dyDescent="0.2">
      <c r="B18" t="s">
        <v>28</v>
      </c>
      <c r="I18" t="s">
        <v>42</v>
      </c>
      <c r="J18">
        <f>1/((1/B17)/0.0025)</f>
        <v>0.43024625000000005</v>
      </c>
      <c r="K18">
        <f>(((1/B17)/0.0025)*20)/(2^24)</f>
        <v>2.7707223375167418E-6</v>
      </c>
    </row>
    <row r="19" spans="2:13" x14ac:dyDescent="0.2">
      <c r="B19">
        <v>18.561</v>
      </c>
      <c r="C19" t="s">
        <v>24</v>
      </c>
      <c r="D19" t="s">
        <v>25</v>
      </c>
      <c r="E19" s="3">
        <v>43306</v>
      </c>
      <c r="F19" t="s">
        <v>166</v>
      </c>
      <c r="I19" t="s">
        <v>41</v>
      </c>
      <c r="J19">
        <f>1/((1/B19)/0.0025)</f>
        <v>4.6402499999999999E-2</v>
      </c>
      <c r="K19">
        <f>(((1/B19)/0.0025)*20)/(2^24)</f>
        <v>2.5690273056576962E-5</v>
      </c>
    </row>
    <row r="20" spans="2:13" x14ac:dyDescent="0.2">
      <c r="I20" t="s">
        <v>43</v>
      </c>
      <c r="J20">
        <f>1/((1/B17)/0.0025)</f>
        <v>0.43024625000000005</v>
      </c>
      <c r="K20">
        <f>(((1/B17)/0.0025)*10)/(2^24)</f>
        <v>1.3853611687583709E-6</v>
      </c>
    </row>
    <row r="21" spans="2:13" x14ac:dyDescent="0.2">
      <c r="I21" t="s">
        <v>44</v>
      </c>
      <c r="J21">
        <f>1/((1/B19)/0.0025)</f>
        <v>4.6402499999999999E-2</v>
      </c>
      <c r="K21">
        <f>(((1/B19)/0.0025)*10)/(2^24)</f>
        <v>1.2845136528288481E-5</v>
      </c>
    </row>
    <row r="22" spans="2:13" x14ac:dyDescent="0.2">
      <c r="H22" s="4" t="s">
        <v>55</v>
      </c>
      <c r="I22" s="4" t="s">
        <v>53</v>
      </c>
      <c r="J22" s="4"/>
      <c r="K22" s="4"/>
      <c r="L22" s="4"/>
      <c r="M22" s="4"/>
    </row>
    <row r="23" spans="2:13" x14ac:dyDescent="0.2">
      <c r="H23" s="1" t="s">
        <v>40</v>
      </c>
    </row>
    <row r="24" spans="2:13" x14ac:dyDescent="0.2">
      <c r="H24" t="s">
        <v>36</v>
      </c>
      <c r="J24" s="2" t="s">
        <v>46</v>
      </c>
      <c r="K24" s="2" t="s">
        <v>47</v>
      </c>
    </row>
    <row r="25" spans="2:13" x14ac:dyDescent="0.2">
      <c r="I25" t="s">
        <v>37</v>
      </c>
      <c r="K25">
        <f>(((1/B6)/0.02)*20)/(2^24)</f>
        <v>1.8023252487182615E-6</v>
      </c>
    </row>
    <row r="26" spans="2:13" x14ac:dyDescent="0.2">
      <c r="I26" t="s">
        <v>38</v>
      </c>
      <c r="K26">
        <f>(((1/B6)/0.02)*10)/(2^24)</f>
        <v>9.0116262435913074E-7</v>
      </c>
    </row>
    <row r="28" spans="2:13" x14ac:dyDescent="0.2">
      <c r="H28" t="s">
        <v>39</v>
      </c>
    </row>
    <row r="29" spans="2:13" x14ac:dyDescent="0.2">
      <c r="I29" t="s">
        <v>42</v>
      </c>
      <c r="J29">
        <f>1/((1/B9)/0.01)</f>
        <v>1.1930326890956815</v>
      </c>
      <c r="K29">
        <f>(((1/B9)/0.01)*20)/(2^24)</f>
        <v>9.9921226501464819E-7</v>
      </c>
    </row>
    <row r="30" spans="2:13" x14ac:dyDescent="0.2">
      <c r="I30" t="s">
        <v>41</v>
      </c>
      <c r="J30">
        <f>1/((1/B11)/0.01)</f>
        <v>0.12209733428552974</v>
      </c>
      <c r="K30">
        <f>(((1/B11)/0.01)*20)/(2^24)</f>
        <v>9.7634637355804446E-6</v>
      </c>
    </row>
    <row r="31" spans="2:13" x14ac:dyDescent="0.2">
      <c r="I31" t="s">
        <v>43</v>
      </c>
      <c r="J31">
        <f>1/((1/B9)/0.01)</f>
        <v>1.1930326890956815</v>
      </c>
      <c r="K31">
        <f>(((1/B9)/0.01)*10)/(2^24)</f>
        <v>4.9960613250732409E-7</v>
      </c>
    </row>
    <row r="32" spans="2:13" x14ac:dyDescent="0.2">
      <c r="I32" t="s">
        <v>44</v>
      </c>
      <c r="J32">
        <f>1/((1/B11)/0.01)</f>
        <v>0.12209733428552974</v>
      </c>
      <c r="K32">
        <f>(((1/B11)/0.01)*10)/(2^24)</f>
        <v>4.8817318677902223E-6</v>
      </c>
    </row>
    <row r="33" spans="8:13" x14ac:dyDescent="0.2">
      <c r="H33" s="1" t="s">
        <v>45</v>
      </c>
    </row>
    <row r="34" spans="8:13" x14ac:dyDescent="0.2">
      <c r="H34" t="s">
        <v>36</v>
      </c>
    </row>
    <row r="35" spans="8:13" x14ac:dyDescent="0.2">
      <c r="I35" t="s">
        <v>37</v>
      </c>
      <c r="K35">
        <f>(((1/B14)/0.02)*20)/(2^24)</f>
        <v>3.0210481092495472E-6</v>
      </c>
    </row>
    <row r="36" spans="8:13" x14ac:dyDescent="0.2">
      <c r="I36" t="s">
        <v>38</v>
      </c>
      <c r="K36">
        <f>(((1/B14)/0.02)*10)/(2^24)</f>
        <v>1.5105240546247736E-6</v>
      </c>
    </row>
    <row r="38" spans="8:13" x14ac:dyDescent="0.2">
      <c r="H38" t="s">
        <v>39</v>
      </c>
    </row>
    <row r="39" spans="8:13" x14ac:dyDescent="0.2">
      <c r="I39" t="s">
        <v>42</v>
      </c>
      <c r="J39">
        <f>1/((1/B17)/0.01)</f>
        <v>1.7209850000000002</v>
      </c>
      <c r="K39">
        <f>(((1/B17)/0.01)*20)/(2^24)</f>
        <v>6.9268058437918545E-7</v>
      </c>
    </row>
    <row r="40" spans="8:13" x14ac:dyDescent="0.2">
      <c r="I40" t="s">
        <v>41</v>
      </c>
      <c r="J40">
        <f>1/((1/B19)/0.01)</f>
        <v>0.18561</v>
      </c>
      <c r="K40">
        <f>(((1/B19)/0.01)*20)/(2^24)</f>
        <v>6.4225682641442406E-6</v>
      </c>
    </row>
    <row r="41" spans="8:13" x14ac:dyDescent="0.2">
      <c r="I41" t="s">
        <v>43</v>
      </c>
      <c r="J41">
        <f>1/((1/B17)/0.01)</f>
        <v>1.7209850000000002</v>
      </c>
      <c r="K41">
        <f>(((1/B17)/0.01)*10)/(2^24)</f>
        <v>3.4634029218959272E-7</v>
      </c>
    </row>
    <row r="42" spans="8:13" x14ac:dyDescent="0.2">
      <c r="I42" t="s">
        <v>44</v>
      </c>
      <c r="J42">
        <f>1/((1/B19)/0.01)</f>
        <v>0.18561</v>
      </c>
      <c r="K42">
        <f>(((1/B19)/0.01)*10)/(2^24)</f>
        <v>3.2112841320721203E-6</v>
      </c>
    </row>
    <row r="43" spans="8:13" x14ac:dyDescent="0.2">
      <c r="H43" s="4" t="s">
        <v>48</v>
      </c>
      <c r="I43" s="4"/>
      <c r="J43" s="4"/>
      <c r="K43" s="4" t="s">
        <v>50</v>
      </c>
      <c r="L43" s="4"/>
      <c r="M43" s="4"/>
    </row>
    <row r="44" spans="8:13" x14ac:dyDescent="0.2">
      <c r="H44" s="1" t="s">
        <v>40</v>
      </c>
    </row>
    <row r="45" spans="8:13" x14ac:dyDescent="0.2">
      <c r="H45" t="s">
        <v>36</v>
      </c>
      <c r="J45" s="2" t="s">
        <v>46</v>
      </c>
      <c r="K45" s="2" t="s">
        <v>47</v>
      </c>
    </row>
    <row r="46" spans="8:13" x14ac:dyDescent="0.2">
      <c r="I46" t="s">
        <v>37</v>
      </c>
      <c r="K46">
        <f>(((1/B6)/0.006588)*20)/2^24</f>
        <v>5.4715399171774787E-6</v>
      </c>
    </row>
    <row r="47" spans="8:13" x14ac:dyDescent="0.2">
      <c r="I47" t="s">
        <v>38</v>
      </c>
      <c r="K47">
        <f>(((1/B6)/0.006588)*10)/2^24</f>
        <v>2.7357699585887394E-6</v>
      </c>
    </row>
    <row r="49" spans="8:14" x14ac:dyDescent="0.2">
      <c r="H49" t="s">
        <v>39</v>
      </c>
    </row>
    <row r="50" spans="8:14" x14ac:dyDescent="0.2">
      <c r="I50" t="s">
        <v>42</v>
      </c>
      <c r="J50">
        <f>1/((1/B9)/0.003294)</f>
        <v>0.39298496778811742</v>
      </c>
      <c r="K50">
        <f>(((1/B9)/0.003294)*20)/2^24</f>
        <v>3.0334312841974752E-6</v>
      </c>
    </row>
    <row r="51" spans="8:14" x14ac:dyDescent="0.2">
      <c r="I51" t="s">
        <v>41</v>
      </c>
      <c r="J51">
        <f>1/((1/B11)/0.003294)</f>
        <v>4.0218861913653495E-2</v>
      </c>
      <c r="K51">
        <f>(((1/B11)/0.003294)*20)/2^24</f>
        <v>2.9640144916759092E-5</v>
      </c>
    </row>
    <row r="52" spans="8:14" x14ac:dyDescent="0.2">
      <c r="I52" t="s">
        <v>43</v>
      </c>
      <c r="J52">
        <f>1/((1/B9)/0.003294)</f>
        <v>0.39298496778811742</v>
      </c>
      <c r="K52">
        <f>(((1/B9)/0.003294)*10)/2^24</f>
        <v>1.5167156420987376E-6</v>
      </c>
    </row>
    <row r="53" spans="8:14" x14ac:dyDescent="0.2">
      <c r="I53" t="s">
        <v>44</v>
      </c>
      <c r="J53">
        <f>1/((1/B11)/0.003294)</f>
        <v>4.0218861913653495E-2</v>
      </c>
      <c r="K53">
        <f>(((1/B11)/0.003294)*10)/2^24</f>
        <v>1.4820072458379546E-5</v>
      </c>
    </row>
    <row r="54" spans="8:14" x14ac:dyDescent="0.2">
      <c r="H54" s="1" t="s">
        <v>45</v>
      </c>
    </row>
    <row r="55" spans="8:14" x14ac:dyDescent="0.2">
      <c r="H55" t="s">
        <v>36</v>
      </c>
    </row>
    <row r="56" spans="8:14" x14ac:dyDescent="0.2">
      <c r="I56" t="s">
        <v>37</v>
      </c>
      <c r="K56">
        <f>(((1/B14)/0.006588)*20)/2^24</f>
        <v>9.1713664518808342E-6</v>
      </c>
    </row>
    <row r="57" spans="8:14" x14ac:dyDescent="0.2">
      <c r="I57" t="s">
        <v>38</v>
      </c>
      <c r="K57">
        <f>(((1/B14)/0.006588)*10)/2^24</f>
        <v>4.5856832259404171E-6</v>
      </c>
    </row>
    <row r="59" spans="8:14" x14ac:dyDescent="0.2">
      <c r="H59" t="s">
        <v>39</v>
      </c>
    </row>
    <row r="60" spans="8:14" x14ac:dyDescent="0.2">
      <c r="I60" t="s">
        <v>42</v>
      </c>
      <c r="J60">
        <f>1/((1/B17)/0.003294)</f>
        <v>0.56689245899999996</v>
      </c>
      <c r="K60">
        <f>(((1/B17)/0.003294)*20)/2^24</f>
        <v>2.1028554474170783E-6</v>
      </c>
    </row>
    <row r="61" spans="8:14" x14ac:dyDescent="0.2">
      <c r="I61" t="s">
        <v>41</v>
      </c>
      <c r="J61">
        <f>1/((1/B19)/0.003294)</f>
        <v>6.1139934E-2</v>
      </c>
      <c r="K61">
        <f>(((1/B19)/0.003294)*20)/2^24</f>
        <v>1.949777857967286E-5</v>
      </c>
    </row>
    <row r="62" spans="8:14" x14ac:dyDescent="0.2">
      <c r="I62" t="s">
        <v>43</v>
      </c>
      <c r="J62">
        <f>1/((1/B17)/0.003294)</f>
        <v>0.56689245899999996</v>
      </c>
      <c r="K62">
        <f>(((1/B17)/0.003294)*10)/2^24</f>
        <v>1.0514277237085391E-6</v>
      </c>
    </row>
    <row r="63" spans="8:14" x14ac:dyDescent="0.2">
      <c r="I63" t="s">
        <v>44</v>
      </c>
      <c r="J63">
        <f>1/((1/B19)/0.003294)</f>
        <v>6.1139934E-2</v>
      </c>
      <c r="K63">
        <f>(((1/B19)/0.003294)*10)/2^24</f>
        <v>9.7488892898364302E-6</v>
      </c>
    </row>
    <row r="64" spans="8:14" x14ac:dyDescent="0.2">
      <c r="H64" s="4" t="s">
        <v>49</v>
      </c>
      <c r="I64" s="4"/>
      <c r="J64" s="4"/>
      <c r="K64" s="4" t="s">
        <v>54</v>
      </c>
      <c r="L64" s="4"/>
      <c r="M64" s="4" t="s">
        <v>56</v>
      </c>
      <c r="N64" s="4"/>
    </row>
    <row r="65" spans="8:11" x14ac:dyDescent="0.2">
      <c r="H65" s="1" t="s">
        <v>40</v>
      </c>
    </row>
    <row r="66" spans="8:11" x14ac:dyDescent="0.2">
      <c r="H66" t="s">
        <v>36</v>
      </c>
      <c r="J66" s="2" t="s">
        <v>46</v>
      </c>
      <c r="K66" s="2" t="s">
        <v>47</v>
      </c>
    </row>
    <row r="67" spans="8:11" x14ac:dyDescent="0.2">
      <c r="I67" t="s">
        <v>37</v>
      </c>
      <c r="K67">
        <f>(((1/B6)/0.006154)*20)/2^24</f>
        <v>5.8574106230687733E-6</v>
      </c>
    </row>
    <row r="68" spans="8:11" x14ac:dyDescent="0.2">
      <c r="I68" t="s">
        <v>38</v>
      </c>
      <c r="K68">
        <f>(((1/B6)/0.006154)*10)/2^24</f>
        <v>2.9287053115343866E-6</v>
      </c>
    </row>
    <row r="70" spans="8:11" x14ac:dyDescent="0.2">
      <c r="H70" t="s">
        <v>39</v>
      </c>
    </row>
    <row r="71" spans="8:11" x14ac:dyDescent="0.2">
      <c r="I71" t="s">
        <v>42</v>
      </c>
      <c r="J71">
        <f>1/((1/B9)/0.003077)</f>
        <v>0.36709615843474114</v>
      </c>
      <c r="K71">
        <f>(((1/B9)/0.003077)*20)/2^24</f>
        <v>3.247358677330674E-6</v>
      </c>
    </row>
    <row r="72" spans="8:11" x14ac:dyDescent="0.2">
      <c r="I72" t="s">
        <v>41</v>
      </c>
      <c r="J72">
        <f>1/((1/B11)/0.003077)</f>
        <v>3.7569349759657499E-2</v>
      </c>
      <c r="K72">
        <f>(((1/B11)/0.003077)*20)/2^24</f>
        <v>3.1730463879039472E-5</v>
      </c>
    </row>
    <row r="73" spans="8:11" x14ac:dyDescent="0.2">
      <c r="I73" t="s">
        <v>43</v>
      </c>
      <c r="J73">
        <f>1/((1/B9)/0.003077)</f>
        <v>0.36709615843474114</v>
      </c>
      <c r="K73">
        <f>(((1/B9)/0.003077)*10)/2^24</f>
        <v>1.623679338665337E-6</v>
      </c>
    </row>
    <row r="74" spans="8:11" x14ac:dyDescent="0.2">
      <c r="I74" t="s">
        <v>44</v>
      </c>
      <c r="J74">
        <f>1/((1/B11)/0.003077)</f>
        <v>3.7569349759657499E-2</v>
      </c>
      <c r="K74">
        <f>(((1/B11)/0.003077)*10)/2^24</f>
        <v>1.5865231939519736E-5</v>
      </c>
    </row>
    <row r="75" spans="8:11" x14ac:dyDescent="0.2">
      <c r="H75" s="1" t="s">
        <v>45</v>
      </c>
    </row>
    <row r="76" spans="8:11" x14ac:dyDescent="0.2">
      <c r="H76" t="s">
        <v>36</v>
      </c>
    </row>
    <row r="77" spans="8:11" x14ac:dyDescent="0.2">
      <c r="I77" t="s">
        <v>37</v>
      </c>
      <c r="K77">
        <f>(((1/B14)/0.006154)*20)/2^24</f>
        <v>9.8181609010385017E-6</v>
      </c>
    </row>
    <row r="78" spans="8:11" x14ac:dyDescent="0.2">
      <c r="I78" t="s">
        <v>38</v>
      </c>
      <c r="K78">
        <f>(((1/B14)/0.006154)*10)/2^24</f>
        <v>4.9090804505192508E-6</v>
      </c>
    </row>
    <row r="80" spans="8:11" x14ac:dyDescent="0.2">
      <c r="H80" t="s">
        <v>39</v>
      </c>
    </row>
    <row r="81" spans="9:11" x14ac:dyDescent="0.2">
      <c r="I81" t="s">
        <v>42</v>
      </c>
      <c r="J81">
        <f>1/((1/B17)/0.003077)</f>
        <v>0.52954708449999999</v>
      </c>
      <c r="K81">
        <f>(((1/B17)/0.003077)*20)/2^24</f>
        <v>2.2511556203418444E-6</v>
      </c>
    </row>
    <row r="82" spans="9:11" x14ac:dyDescent="0.2">
      <c r="I82" t="s">
        <v>41</v>
      </c>
      <c r="J82">
        <f>1/((1/B19)/0.003077)</f>
        <v>5.7112197000000003E-2</v>
      </c>
      <c r="K82">
        <f>(((1/B19)/0.003077)*20)/2^24</f>
        <v>2.0872825037842836E-5</v>
      </c>
    </row>
    <row r="83" spans="9:11" x14ac:dyDescent="0.2">
      <c r="I83" t="s">
        <v>43</v>
      </c>
      <c r="J83">
        <f>1/((1/B17)/0.003077)</f>
        <v>0.52954708449999999</v>
      </c>
      <c r="K83">
        <f>(((1/B17)/0.003077)*10)/2^24</f>
        <v>1.1255778101709222E-6</v>
      </c>
    </row>
    <row r="84" spans="9:11" x14ac:dyDescent="0.2">
      <c r="I84" t="s">
        <v>44</v>
      </c>
      <c r="J84">
        <f>1/((1/B19)/0.003077)</f>
        <v>5.7112197000000003E-2</v>
      </c>
      <c r="K84">
        <f>(((1/B19)/0.003077)*10)/2^24</f>
        <v>1.0436412518921418E-5</v>
      </c>
    </row>
  </sheetData>
  <phoneticPr fontId="4" type="noConversion"/>
  <pageMargins left="0.75" right="0.75" top="1" bottom="1" header="0.5" footer="0.5"/>
  <pageSetup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3"/>
  <sheetViews>
    <sheetView topLeftCell="A16" workbookViewId="0">
      <selection activeCell="C40" sqref="C40"/>
    </sheetView>
  </sheetViews>
  <sheetFormatPr baseColWidth="10" defaultRowHeight="16" x14ac:dyDescent="0.2"/>
  <cols>
    <col min="1" max="1" width="16.5" customWidth="1"/>
    <col min="3" max="3" width="11.83203125" customWidth="1"/>
    <col min="7" max="7" width="44.6640625" customWidth="1"/>
  </cols>
  <sheetData>
    <row r="1" spans="1:7" x14ac:dyDescent="0.2">
      <c r="A1" s="4" t="s">
        <v>31</v>
      </c>
    </row>
    <row r="3" spans="1:7" x14ac:dyDescent="0.2">
      <c r="A3" s="1" t="s">
        <v>32</v>
      </c>
      <c r="B3" t="s">
        <v>27</v>
      </c>
      <c r="C3">
        <v>0.119017</v>
      </c>
      <c r="D3" t="s">
        <v>33</v>
      </c>
      <c r="E3" t="s">
        <v>25</v>
      </c>
      <c r="F3" s="5">
        <v>42702</v>
      </c>
      <c r="G3" t="s">
        <v>61</v>
      </c>
    </row>
    <row r="4" spans="1:7" x14ac:dyDescent="0.2">
      <c r="B4" t="s">
        <v>37</v>
      </c>
      <c r="C4">
        <f>((C3*1000)*20)/2^24</f>
        <v>1.4187932014465333E-4</v>
      </c>
      <c r="D4" t="s">
        <v>57</v>
      </c>
    </row>
    <row r="5" spans="1:7" x14ac:dyDescent="0.2">
      <c r="B5" t="s">
        <v>38</v>
      </c>
      <c r="C5">
        <f>((C3*1000)*10)/2^24</f>
        <v>7.0939660072326664E-5</v>
      </c>
      <c r="D5" t="s">
        <v>57</v>
      </c>
    </row>
    <row r="6" spans="1:7" x14ac:dyDescent="0.2">
      <c r="B6" t="s">
        <v>60</v>
      </c>
      <c r="C6">
        <v>1.613443</v>
      </c>
      <c r="D6" t="s">
        <v>33</v>
      </c>
    </row>
    <row r="7" spans="1:7" x14ac:dyDescent="0.2">
      <c r="B7" t="s">
        <v>28</v>
      </c>
      <c r="C7">
        <v>1.255347</v>
      </c>
      <c r="D7" t="s">
        <v>33</v>
      </c>
      <c r="E7" t="s">
        <v>25</v>
      </c>
      <c r="F7" s="5">
        <v>42702</v>
      </c>
      <c r="G7" t="s">
        <v>61</v>
      </c>
    </row>
    <row r="8" spans="1:7" x14ac:dyDescent="0.2">
      <c r="B8" t="s">
        <v>37</v>
      </c>
      <c r="C8">
        <f>((C7*1000)*20)/2^24</f>
        <v>1.4964902400970458E-3</v>
      </c>
      <c r="D8" t="s">
        <v>57</v>
      </c>
    </row>
    <row r="9" spans="1:7" x14ac:dyDescent="0.2">
      <c r="B9" t="s">
        <v>38</v>
      </c>
      <c r="C9">
        <f>((C7*1000)*10)/2^24</f>
        <v>7.4824512004852291E-4</v>
      </c>
      <c r="D9" t="s">
        <v>57</v>
      </c>
    </row>
    <row r="10" spans="1:7" x14ac:dyDescent="0.2">
      <c r="A10" s="1" t="s">
        <v>164</v>
      </c>
    </row>
    <row r="11" spans="1:7" x14ac:dyDescent="0.2">
      <c r="B11" t="s">
        <v>27</v>
      </c>
      <c r="C11">
        <v>0.28899399999999997</v>
      </c>
      <c r="D11" t="s">
        <v>33</v>
      </c>
      <c r="E11" t="s">
        <v>25</v>
      </c>
      <c r="F11" s="5">
        <v>42702</v>
      </c>
      <c r="G11" t="s">
        <v>61</v>
      </c>
    </row>
    <row r="12" spans="1:7" x14ac:dyDescent="0.2">
      <c r="B12" t="s">
        <v>37</v>
      </c>
      <c r="C12">
        <f>((C11*1000)*20)/2^24</f>
        <v>3.4450769424438472E-4</v>
      </c>
      <c r="D12" t="s">
        <v>57</v>
      </c>
    </row>
    <row r="13" spans="1:7" x14ac:dyDescent="0.2">
      <c r="B13" t="s">
        <v>38</v>
      </c>
      <c r="C13">
        <f>((C11*1000)*10)/2^24</f>
        <v>1.7225384712219236E-4</v>
      </c>
      <c r="D13" t="s">
        <v>57</v>
      </c>
    </row>
    <row r="14" spans="1:7" x14ac:dyDescent="0.2">
      <c r="B14" t="s">
        <v>60</v>
      </c>
      <c r="C14">
        <v>1.4624223300000001</v>
      </c>
      <c r="D14" t="s">
        <v>33</v>
      </c>
    </row>
    <row r="15" spans="1:7" x14ac:dyDescent="0.2">
      <c r="B15" t="s">
        <v>28</v>
      </c>
      <c r="C15">
        <v>2.9465659999999998</v>
      </c>
      <c r="D15" t="s">
        <v>33</v>
      </c>
      <c r="E15" t="s">
        <v>25</v>
      </c>
      <c r="F15" s="5">
        <v>42702</v>
      </c>
      <c r="G15" t="s">
        <v>61</v>
      </c>
    </row>
    <row r="16" spans="1:7" x14ac:dyDescent="0.2">
      <c r="B16" t="s">
        <v>37</v>
      </c>
      <c r="C16">
        <f>((C15*1000)*20)/2^24</f>
        <v>3.5125803947448726E-3</v>
      </c>
      <c r="D16" t="s">
        <v>57</v>
      </c>
    </row>
    <row r="17" spans="1:7" x14ac:dyDescent="0.2">
      <c r="B17" t="s">
        <v>38</v>
      </c>
      <c r="C17">
        <f>((C15*1000)*10)/2^24</f>
        <v>1.7562901973724363E-3</v>
      </c>
      <c r="D17" t="s">
        <v>57</v>
      </c>
    </row>
    <row r="18" spans="1:7" x14ac:dyDescent="0.2">
      <c r="A18" s="1" t="s">
        <v>165</v>
      </c>
    </row>
    <row r="19" spans="1:7" x14ac:dyDescent="0.2">
      <c r="B19" t="s">
        <v>27</v>
      </c>
      <c r="C19" s="11">
        <v>0.56957338953124104</v>
      </c>
      <c r="D19" t="s">
        <v>33</v>
      </c>
      <c r="E19" t="s">
        <v>25</v>
      </c>
      <c r="F19" s="5">
        <v>43844</v>
      </c>
      <c r="G19" t="s">
        <v>204</v>
      </c>
    </row>
    <row r="20" spans="1:7" x14ac:dyDescent="0.2">
      <c r="B20" t="s">
        <v>37</v>
      </c>
      <c r="C20">
        <f>((C19*1000)*20)/2^24</f>
        <v>6.7898439113049625E-4</v>
      </c>
      <c r="D20" t="s">
        <v>57</v>
      </c>
    </row>
    <row r="21" spans="1:7" x14ac:dyDescent="0.2">
      <c r="B21" t="s">
        <v>38</v>
      </c>
      <c r="C21">
        <f>((C19*1000)*10)/2^24</f>
        <v>3.3949219556524813E-4</v>
      </c>
      <c r="D21" t="s">
        <v>57</v>
      </c>
    </row>
    <row r="22" spans="1:7" x14ac:dyDescent="0.2">
      <c r="B22" t="s">
        <v>28</v>
      </c>
      <c r="C22">
        <v>2.8498147620404675</v>
      </c>
      <c r="D22" t="s">
        <v>33</v>
      </c>
      <c r="E22" t="s">
        <v>25</v>
      </c>
      <c r="F22" s="5">
        <v>43844</v>
      </c>
      <c r="G22" t="s">
        <v>204</v>
      </c>
    </row>
    <row r="23" spans="1:7" x14ac:dyDescent="0.2">
      <c r="B23" t="s">
        <v>37</v>
      </c>
      <c r="C23">
        <f>((C22*1000)*20)/2^24</f>
        <v>3.3972439313417284E-3</v>
      </c>
      <c r="D23" t="s">
        <v>57</v>
      </c>
    </row>
    <row r="24" spans="1:7" x14ac:dyDescent="0.2">
      <c r="B24" t="s">
        <v>38</v>
      </c>
      <c r="C24">
        <f>((C22*1000)*10)/2^24</f>
        <v>1.6986219656708642E-3</v>
      </c>
      <c r="D24" t="s">
        <v>57</v>
      </c>
    </row>
    <row r="26" spans="1:7" x14ac:dyDescent="0.2">
      <c r="A26" s="1" t="s">
        <v>58</v>
      </c>
      <c r="B26" t="s">
        <v>184</v>
      </c>
    </row>
    <row r="27" spans="1:7" x14ac:dyDescent="0.2">
      <c r="B27" t="s">
        <v>34</v>
      </c>
      <c r="C27">
        <v>0.64380000000000004</v>
      </c>
      <c r="D27" t="s">
        <v>33</v>
      </c>
      <c r="E27" t="s">
        <v>25</v>
      </c>
      <c r="F27" s="5">
        <v>43643</v>
      </c>
      <c r="G27" t="s">
        <v>182</v>
      </c>
    </row>
    <row r="28" spans="1:7" x14ac:dyDescent="0.2">
      <c r="B28" t="s">
        <v>37</v>
      </c>
      <c r="C28">
        <f>((C27*1000)*20)/2^24</f>
        <v>7.674694061279298E-4</v>
      </c>
      <c r="D28" t="s">
        <v>57</v>
      </c>
    </row>
    <row r="29" spans="1:7" x14ac:dyDescent="0.2">
      <c r="B29" t="s">
        <v>38</v>
      </c>
      <c r="C29">
        <f>((C27*1000)*10)/2^24</f>
        <v>3.837347030639649E-4</v>
      </c>
      <c r="D29" t="s">
        <v>57</v>
      </c>
    </row>
    <row r="31" spans="1:7" x14ac:dyDescent="0.2">
      <c r="B31" t="s">
        <v>35</v>
      </c>
      <c r="C31">
        <v>0.62080000000000002</v>
      </c>
      <c r="D31" t="s">
        <v>33</v>
      </c>
      <c r="E31" t="s">
        <v>25</v>
      </c>
      <c r="F31" s="5">
        <v>43844</v>
      </c>
      <c r="G31" t="s">
        <v>204</v>
      </c>
    </row>
    <row r="32" spans="1:7" x14ac:dyDescent="0.2">
      <c r="B32" t="s">
        <v>37</v>
      </c>
      <c r="C32">
        <f>((C31*1000)*20)/2^24</f>
        <v>7.4005126953125011E-4</v>
      </c>
      <c r="D32" t="s">
        <v>57</v>
      </c>
    </row>
    <row r="33" spans="1:7" x14ac:dyDescent="0.2">
      <c r="B33" t="s">
        <v>38</v>
      </c>
      <c r="C33">
        <f>((C31*1000)*10)/2^24</f>
        <v>3.7002563476562505E-4</v>
      </c>
      <c r="D33" t="s">
        <v>57</v>
      </c>
    </row>
    <row r="35" spans="1:7" x14ac:dyDescent="0.2">
      <c r="B35" t="s">
        <v>185</v>
      </c>
    </row>
    <row r="36" spans="1:7" x14ac:dyDescent="0.2">
      <c r="B36" t="s">
        <v>34</v>
      </c>
      <c r="C36">
        <v>1.3188</v>
      </c>
      <c r="D36" t="s">
        <v>33</v>
      </c>
      <c r="E36" t="s">
        <v>25</v>
      </c>
      <c r="F36" s="5">
        <v>43643</v>
      </c>
      <c r="G36" t="s">
        <v>182</v>
      </c>
    </row>
    <row r="37" spans="1:7" x14ac:dyDescent="0.2">
      <c r="B37" t="s">
        <v>37</v>
      </c>
      <c r="C37">
        <f>((C36*1000)*20)/2^24</f>
        <v>1.5721321105957031E-3</v>
      </c>
      <c r="D37" t="s">
        <v>57</v>
      </c>
    </row>
    <row r="38" spans="1:7" x14ac:dyDescent="0.2">
      <c r="B38" t="s">
        <v>38</v>
      </c>
      <c r="C38">
        <f>((C36*1000)*10)/2^24</f>
        <v>7.8606605529785156E-4</v>
      </c>
      <c r="D38" t="s">
        <v>57</v>
      </c>
    </row>
    <row r="40" spans="1:7" x14ac:dyDescent="0.2">
      <c r="B40" t="s">
        <v>35</v>
      </c>
      <c r="C40">
        <v>1.2692000000000001</v>
      </c>
      <c r="D40" t="s">
        <v>33</v>
      </c>
      <c r="E40" t="s">
        <v>25</v>
      </c>
      <c r="F40" s="5">
        <v>43844</v>
      </c>
      <c r="G40" t="s">
        <v>204</v>
      </c>
    </row>
    <row r="41" spans="1:7" x14ac:dyDescent="0.2">
      <c r="B41" t="s">
        <v>37</v>
      </c>
      <c r="C41">
        <f>((C40*1000)*20)/2^24</f>
        <v>1.5130043029785156E-3</v>
      </c>
      <c r="D41" t="s">
        <v>57</v>
      </c>
    </row>
    <row r="42" spans="1:7" x14ac:dyDescent="0.2">
      <c r="B42" t="s">
        <v>38</v>
      </c>
      <c r="C42">
        <f>((C40*1000)*10)/2^24</f>
        <v>7.5650215148925781E-4</v>
      </c>
      <c r="D42" t="s">
        <v>57</v>
      </c>
    </row>
    <row r="44" spans="1:7" x14ac:dyDescent="0.2">
      <c r="A44" s="1" t="s">
        <v>205</v>
      </c>
      <c r="B44" t="s">
        <v>163</v>
      </c>
      <c r="C44">
        <v>1.7297</v>
      </c>
      <c r="D44" t="s">
        <v>65</v>
      </c>
      <c r="E44" t="s">
        <v>25</v>
      </c>
      <c r="F44" s="5">
        <v>43844</v>
      </c>
      <c r="G44" t="s">
        <v>204</v>
      </c>
    </row>
    <row r="45" spans="1:7" x14ac:dyDescent="0.2">
      <c r="B45" t="s">
        <v>37</v>
      </c>
      <c r="C45">
        <f>((C44*1000)*20)/2^24</f>
        <v>2.0619630813598633E-3</v>
      </c>
      <c r="D45" t="s">
        <v>57</v>
      </c>
    </row>
    <row r="46" spans="1:7" x14ac:dyDescent="0.2">
      <c r="B46" t="s">
        <v>38</v>
      </c>
      <c r="C46">
        <f>((C44*1000)*10)/2^24</f>
        <v>1.0309815406799316E-3</v>
      </c>
      <c r="D46" t="s">
        <v>57</v>
      </c>
    </row>
    <row r="47" spans="1:7" x14ac:dyDescent="0.2">
      <c r="B47" t="s">
        <v>162</v>
      </c>
      <c r="C47">
        <v>1.7297</v>
      </c>
      <c r="D47" t="s">
        <v>65</v>
      </c>
    </row>
    <row r="48" spans="1:7" x14ac:dyDescent="0.2">
      <c r="B48" t="s">
        <v>37</v>
      </c>
      <c r="C48" s="9">
        <f>((C47*1000)*20)/2^24</f>
        <v>2.0619630813598633E-3</v>
      </c>
      <c r="D48" s="10" t="s">
        <v>57</v>
      </c>
    </row>
    <row r="49" spans="1:7" x14ac:dyDescent="0.2">
      <c r="B49" t="s">
        <v>38</v>
      </c>
      <c r="C49">
        <f>((C47*1000)*10)/2^24</f>
        <v>1.0309815406799316E-3</v>
      </c>
      <c r="D49" s="10" t="s">
        <v>57</v>
      </c>
    </row>
    <row r="51" spans="1:7" x14ac:dyDescent="0.2">
      <c r="A51" s="1" t="s">
        <v>183</v>
      </c>
      <c r="B51" t="s">
        <v>163</v>
      </c>
      <c r="C51">
        <v>2.2765</v>
      </c>
      <c r="D51" t="s">
        <v>65</v>
      </c>
      <c r="E51" t="s">
        <v>25</v>
      </c>
      <c r="F51" s="5">
        <v>43844</v>
      </c>
      <c r="G51" t="s">
        <v>204</v>
      </c>
    </row>
    <row r="52" spans="1:7" x14ac:dyDescent="0.2">
      <c r="B52" t="s">
        <v>37</v>
      </c>
      <c r="C52">
        <f>((C51*1000)*20)/2^24</f>
        <v>2.7137994766235352E-3</v>
      </c>
      <c r="D52" t="s">
        <v>57</v>
      </c>
    </row>
    <row r="53" spans="1:7" x14ac:dyDescent="0.2">
      <c r="B53" t="s">
        <v>38</v>
      </c>
      <c r="C53">
        <f>((C51*1000)*10)/2^24</f>
        <v>1.3568997383117676E-3</v>
      </c>
      <c r="D53" t="s">
        <v>57</v>
      </c>
    </row>
    <row r="54" spans="1:7" x14ac:dyDescent="0.2">
      <c r="B54" t="s">
        <v>162</v>
      </c>
      <c r="C54">
        <v>2.2765</v>
      </c>
      <c r="D54" t="s">
        <v>65</v>
      </c>
    </row>
    <row r="55" spans="1:7" x14ac:dyDescent="0.2">
      <c r="B55" t="s">
        <v>37</v>
      </c>
      <c r="C55" s="9">
        <f>((C54*1000)*20)/2^24</f>
        <v>2.7137994766235352E-3</v>
      </c>
      <c r="D55" s="10" t="s">
        <v>57</v>
      </c>
    </row>
    <row r="56" spans="1:7" x14ac:dyDescent="0.2">
      <c r="B56" t="s">
        <v>38</v>
      </c>
      <c r="C56">
        <f>((C54*1000)*10)/2^24</f>
        <v>1.3568997383117676E-3</v>
      </c>
      <c r="D56" s="10" t="s">
        <v>57</v>
      </c>
    </row>
    <row r="58" spans="1:7" x14ac:dyDescent="0.2">
      <c r="A58" s="1" t="s">
        <v>206</v>
      </c>
      <c r="C58">
        <v>1.1229771382030169</v>
      </c>
      <c r="D58" t="s">
        <v>65</v>
      </c>
      <c r="E58" t="s">
        <v>25</v>
      </c>
      <c r="F58" s="5">
        <v>43844</v>
      </c>
      <c r="G58" t="s">
        <v>204</v>
      </c>
    </row>
    <row r="59" spans="1:7" x14ac:dyDescent="0.2">
      <c r="B59" t="s">
        <v>37</v>
      </c>
      <c r="C59">
        <f>((C58*1000)*20)/2^24</f>
        <v>1.3386930682695113E-3</v>
      </c>
      <c r="D59" t="s">
        <v>57</v>
      </c>
    </row>
    <row r="60" spans="1:7" x14ac:dyDescent="0.2">
      <c r="B60" t="s">
        <v>38</v>
      </c>
      <c r="C60">
        <f>((C58*1000)*10)/2^24</f>
        <v>6.6934653413475566E-4</v>
      </c>
      <c r="D60" t="s">
        <v>57</v>
      </c>
    </row>
    <row r="62" spans="1:7" x14ac:dyDescent="0.2">
      <c r="C62" s="9"/>
      <c r="D62" s="10"/>
    </row>
    <row r="63" spans="1:7" x14ac:dyDescent="0.2">
      <c r="D63" s="10"/>
    </row>
  </sheetData>
  <phoneticPr fontId="4" type="noConversion"/>
  <pageMargins left="0.75" right="0.75" top="1" bottom="1" header="0.5" footer="0.5"/>
  <pageSetup paperSize="0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8"/>
  <sheetViews>
    <sheetView workbookViewId="0">
      <selection activeCell="G13" sqref="G13"/>
    </sheetView>
  </sheetViews>
  <sheetFormatPr baseColWidth="10" defaultRowHeight="16" x14ac:dyDescent="0.2"/>
  <cols>
    <col min="1" max="1" width="26.6640625" customWidth="1"/>
    <col min="2" max="2" width="12.33203125" customWidth="1"/>
    <col min="3" max="3" width="13.33203125" customWidth="1"/>
    <col min="7" max="7" width="42.5" customWidth="1"/>
  </cols>
  <sheetData>
    <row r="1" spans="1:7" x14ac:dyDescent="0.2">
      <c r="A1" s="1" t="s">
        <v>62</v>
      </c>
    </row>
    <row r="2" spans="1:7" x14ac:dyDescent="0.2">
      <c r="B2" t="s">
        <v>63</v>
      </c>
      <c r="C2">
        <v>0.14556041</v>
      </c>
      <c r="D2" t="s">
        <v>46</v>
      </c>
      <c r="E2" t="s">
        <v>25</v>
      </c>
      <c r="F2" s="5">
        <v>43643</v>
      </c>
      <c r="G2" t="s">
        <v>182</v>
      </c>
    </row>
    <row r="3" spans="1:7" x14ac:dyDescent="0.2">
      <c r="B3" t="s">
        <v>37</v>
      </c>
      <c r="C3">
        <f>((1/C2)*20)/2^24</f>
        <v>8.189678055371049E-6</v>
      </c>
      <c r="D3" t="s">
        <v>47</v>
      </c>
    </row>
    <row r="4" spans="1:7" x14ac:dyDescent="0.2">
      <c r="B4" t="s">
        <v>38</v>
      </c>
      <c r="C4">
        <f>((1/C2)*10)/2^24</f>
        <v>4.0948390276855245E-6</v>
      </c>
      <c r="D4" t="s">
        <v>47</v>
      </c>
    </row>
    <row r="6" spans="1:7" x14ac:dyDescent="0.2">
      <c r="B6" t="s">
        <v>64</v>
      </c>
      <c r="C6">
        <v>29.498525069999999</v>
      </c>
      <c r="D6" t="s">
        <v>65</v>
      </c>
      <c r="E6" t="s">
        <v>25</v>
      </c>
      <c r="F6" s="5">
        <v>43643</v>
      </c>
      <c r="G6" t="s">
        <v>182</v>
      </c>
    </row>
    <row r="7" spans="1:7" x14ac:dyDescent="0.2">
      <c r="B7" t="s">
        <v>37</v>
      </c>
      <c r="C7">
        <f>((C6*1000)*20)/2^24</f>
        <v>3.5164982163906094E-2</v>
      </c>
      <c r="D7" t="s">
        <v>57</v>
      </c>
    </row>
    <row r="8" spans="1:7" x14ac:dyDescent="0.2">
      <c r="B8" t="s">
        <v>38</v>
      </c>
      <c r="C8">
        <f>((C6*1000)*10)/2^24</f>
        <v>1.7582491081953047E-2</v>
      </c>
      <c r="D8" t="s">
        <v>57</v>
      </c>
    </row>
    <row r="10" spans="1:7" x14ac:dyDescent="0.2">
      <c r="A10" s="1" t="s">
        <v>66</v>
      </c>
    </row>
    <row r="11" spans="1:7" x14ac:dyDescent="0.2">
      <c r="B11" t="s">
        <v>63</v>
      </c>
    </row>
    <row r="12" spans="1:7" x14ac:dyDescent="0.2">
      <c r="B12" t="s">
        <v>67</v>
      </c>
      <c r="C12">
        <v>1.517680983</v>
      </c>
      <c r="D12" t="s">
        <v>46</v>
      </c>
      <c r="E12" t="s">
        <v>25</v>
      </c>
      <c r="F12" s="5">
        <v>43643</v>
      </c>
      <c r="G12" t="s">
        <v>182</v>
      </c>
    </row>
    <row r="13" spans="1:7" x14ac:dyDescent="0.2">
      <c r="B13" t="s">
        <v>37</v>
      </c>
      <c r="C13">
        <f>((1/C12)*20)/2^24</f>
        <v>7.8547000908675977E-7</v>
      </c>
      <c r="D13" t="s">
        <v>47</v>
      </c>
    </row>
    <row r="14" spans="1:7" x14ac:dyDescent="0.2">
      <c r="B14" t="s">
        <v>68</v>
      </c>
      <c r="C14">
        <v>0.147470875</v>
      </c>
      <c r="D14" t="s">
        <v>46</v>
      </c>
      <c r="E14" t="s">
        <v>25</v>
      </c>
      <c r="F14" s="5">
        <v>43643</v>
      </c>
      <c r="G14" t="s">
        <v>182</v>
      </c>
    </row>
    <row r="15" spans="1:7" x14ac:dyDescent="0.2">
      <c r="B15" t="s">
        <v>37</v>
      </c>
      <c r="C15">
        <f>((1/C14)*20)/2^24</f>
        <v>8.0835818971563876E-6</v>
      </c>
      <c r="D15" t="s">
        <v>47</v>
      </c>
    </row>
    <row r="17" spans="1:7" x14ac:dyDescent="0.2">
      <c r="B17" t="s">
        <v>64</v>
      </c>
      <c r="C17">
        <v>26.737967909999998</v>
      </c>
      <c r="D17" t="s">
        <v>65</v>
      </c>
      <c r="E17" t="s">
        <v>25</v>
      </c>
      <c r="F17" s="5">
        <v>43643</v>
      </c>
      <c r="G17" t="s">
        <v>182</v>
      </c>
    </row>
    <row r="18" spans="1:7" x14ac:dyDescent="0.2">
      <c r="B18" t="s">
        <v>37</v>
      </c>
      <c r="C18">
        <f>((C17*1000)*20)/2^24</f>
        <v>3.1874141585826875E-2</v>
      </c>
      <c r="D18" t="s">
        <v>57</v>
      </c>
    </row>
    <row r="20" spans="1:7" x14ac:dyDescent="0.2">
      <c r="A20" s="1" t="s">
        <v>69</v>
      </c>
    </row>
    <row r="21" spans="1:7" x14ac:dyDescent="0.2">
      <c r="B21" t="s">
        <v>63</v>
      </c>
    </row>
    <row r="22" spans="1:7" x14ac:dyDescent="0.2">
      <c r="B22" t="s">
        <v>67</v>
      </c>
      <c r="C22">
        <v>1.483019428</v>
      </c>
      <c r="D22" t="s">
        <v>46</v>
      </c>
      <c r="E22" t="s">
        <v>25</v>
      </c>
      <c r="F22" s="5">
        <v>43643</v>
      </c>
      <c r="G22" t="s">
        <v>182</v>
      </c>
    </row>
    <row r="23" spans="1:7" x14ac:dyDescent="0.2">
      <c r="B23" t="s">
        <v>37</v>
      </c>
      <c r="C23">
        <f>((1/C22)*20)/2^24</f>
        <v>8.0382823919944797E-7</v>
      </c>
      <c r="D23" t="s">
        <v>47</v>
      </c>
    </row>
    <row r="24" spans="1:7" x14ac:dyDescent="0.2">
      <c r="B24" t="s">
        <v>68</v>
      </c>
      <c r="C24">
        <v>0.146008848</v>
      </c>
      <c r="D24" t="s">
        <v>46</v>
      </c>
      <c r="E24" t="s">
        <v>25</v>
      </c>
      <c r="F24" s="5">
        <v>43643</v>
      </c>
      <c r="G24" t="s">
        <v>182</v>
      </c>
    </row>
    <row r="25" spans="1:7" x14ac:dyDescent="0.2">
      <c r="B25" t="s">
        <v>37</v>
      </c>
      <c r="C25">
        <f>((1/C24)*20)/2^24</f>
        <v>8.1645250396593273E-6</v>
      </c>
      <c r="D25" t="s">
        <v>47</v>
      </c>
    </row>
    <row r="27" spans="1:7" x14ac:dyDescent="0.2">
      <c r="B27" t="s">
        <v>64</v>
      </c>
      <c r="C27">
        <v>26.881720430000001</v>
      </c>
      <c r="D27" t="s">
        <v>65</v>
      </c>
      <c r="E27" t="s">
        <v>25</v>
      </c>
      <c r="F27" s="5">
        <v>43643</v>
      </c>
      <c r="G27" t="s">
        <v>182</v>
      </c>
    </row>
    <row r="28" spans="1:7" x14ac:dyDescent="0.2">
      <c r="B28" t="s">
        <v>37</v>
      </c>
      <c r="C28">
        <f>((C27*1000)*20)/2^24</f>
        <v>3.2045507943630216E-2</v>
      </c>
      <c r="D28" t="s">
        <v>57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9"/>
  <sheetViews>
    <sheetView tabSelected="1" topLeftCell="P1" workbookViewId="0">
      <selection activeCell="W22" sqref="W22"/>
    </sheetView>
  </sheetViews>
  <sheetFormatPr baseColWidth="10" defaultRowHeight="16" x14ac:dyDescent="0.2"/>
  <cols>
    <col min="1" max="1" width="16" bestFit="1" customWidth="1"/>
    <col min="3" max="3" width="20" bestFit="1" customWidth="1"/>
    <col min="5" max="5" width="16" bestFit="1" customWidth="1"/>
    <col min="7" max="7" width="20" bestFit="1" customWidth="1"/>
    <col min="9" max="9" width="14.6640625" customWidth="1"/>
    <col min="11" max="11" width="16.6640625" customWidth="1"/>
    <col min="13" max="13" width="15.83203125" customWidth="1"/>
    <col min="15" max="15" width="19.33203125" customWidth="1"/>
    <col min="17" max="17" width="18.33203125" customWidth="1"/>
    <col min="19" max="19" width="20.33203125" customWidth="1"/>
    <col min="21" max="21" width="14" customWidth="1"/>
    <col min="23" max="23" width="13.33203125" customWidth="1"/>
    <col min="25" max="25" width="13.33203125" customWidth="1"/>
  </cols>
  <sheetData>
    <row r="1" spans="1:26" x14ac:dyDescent="0.2">
      <c r="A1" s="7" t="s">
        <v>22</v>
      </c>
      <c r="B1" s="7"/>
      <c r="C1" s="7"/>
      <c r="D1" s="7"/>
      <c r="E1" s="7"/>
      <c r="F1" s="7"/>
      <c r="G1" s="7"/>
      <c r="H1" s="7"/>
      <c r="I1" s="6" t="s">
        <v>92</v>
      </c>
      <c r="J1" s="6"/>
      <c r="K1" s="6"/>
      <c r="L1" s="6"/>
      <c r="M1" s="6"/>
      <c r="N1" s="6"/>
      <c r="O1" s="8" t="s">
        <v>31</v>
      </c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x14ac:dyDescent="0.2">
      <c r="A2" s="1" t="s">
        <v>70</v>
      </c>
      <c r="C2" s="1" t="s">
        <v>71</v>
      </c>
      <c r="E2" s="1" t="s">
        <v>81</v>
      </c>
      <c r="G2" s="1" t="s">
        <v>85</v>
      </c>
      <c r="I2" s="1" t="s">
        <v>93</v>
      </c>
      <c r="K2" s="1" t="s">
        <v>96</v>
      </c>
      <c r="M2" s="1" t="s">
        <v>97</v>
      </c>
      <c r="O2" s="1" t="s">
        <v>110</v>
      </c>
      <c r="Q2" s="1" t="s">
        <v>117</v>
      </c>
      <c r="S2" s="1" t="s">
        <v>58</v>
      </c>
      <c r="U2" s="1" t="s">
        <v>135</v>
      </c>
      <c r="W2" s="1" t="s">
        <v>137</v>
      </c>
      <c r="Y2" s="1" t="s">
        <v>139</v>
      </c>
    </row>
    <row r="3" spans="1:26" x14ac:dyDescent="0.2">
      <c r="A3" t="s">
        <v>75</v>
      </c>
      <c r="B3" s="5">
        <v>40157</v>
      </c>
      <c r="C3" t="s">
        <v>72</v>
      </c>
      <c r="D3" s="5">
        <v>39899</v>
      </c>
      <c r="E3" t="s">
        <v>82</v>
      </c>
      <c r="F3" s="5">
        <v>39899</v>
      </c>
      <c r="G3" t="s">
        <v>86</v>
      </c>
      <c r="H3" s="5">
        <v>39899</v>
      </c>
      <c r="I3" t="s">
        <v>94</v>
      </c>
      <c r="J3" s="5">
        <v>39525</v>
      </c>
      <c r="K3" t="s">
        <v>98</v>
      </c>
      <c r="L3" s="5">
        <v>39293</v>
      </c>
      <c r="M3" t="s">
        <v>104</v>
      </c>
      <c r="N3" s="5">
        <v>39293</v>
      </c>
      <c r="O3" t="s">
        <v>111</v>
      </c>
      <c r="P3" s="5">
        <v>40210</v>
      </c>
      <c r="Q3" t="s">
        <v>118</v>
      </c>
      <c r="R3" s="5">
        <v>39930</v>
      </c>
      <c r="S3" t="s">
        <v>128</v>
      </c>
      <c r="T3" s="5" t="s">
        <v>129</v>
      </c>
      <c r="U3" t="s">
        <v>136</v>
      </c>
      <c r="V3" s="5">
        <v>39524</v>
      </c>
      <c r="W3" t="s">
        <v>138</v>
      </c>
      <c r="X3" s="5">
        <v>39524</v>
      </c>
      <c r="Y3" t="s">
        <v>140</v>
      </c>
      <c r="Z3" s="5">
        <v>38669</v>
      </c>
    </row>
    <row r="4" spans="1:26" x14ac:dyDescent="0.2">
      <c r="A4" t="s">
        <v>76</v>
      </c>
      <c r="B4" s="5">
        <v>40183</v>
      </c>
      <c r="C4" t="s">
        <v>73</v>
      </c>
      <c r="D4" s="5">
        <v>39899</v>
      </c>
      <c r="E4" t="s">
        <v>83</v>
      </c>
      <c r="F4" s="5">
        <v>40183</v>
      </c>
      <c r="G4" t="s">
        <v>87</v>
      </c>
      <c r="H4" s="5">
        <v>39899</v>
      </c>
      <c r="I4" t="s">
        <v>95</v>
      </c>
      <c r="J4" s="5">
        <v>40312</v>
      </c>
      <c r="K4" t="s">
        <v>99</v>
      </c>
      <c r="L4" s="5">
        <v>39293</v>
      </c>
      <c r="M4" t="s">
        <v>105</v>
      </c>
      <c r="N4" s="5">
        <v>39293</v>
      </c>
      <c r="O4" t="s">
        <v>112</v>
      </c>
      <c r="P4" s="5">
        <v>40210</v>
      </c>
      <c r="Q4" t="s">
        <v>119</v>
      </c>
      <c r="R4" s="5">
        <v>39930</v>
      </c>
      <c r="S4" t="s">
        <v>130</v>
      </c>
      <c r="T4" s="5" t="s">
        <v>129</v>
      </c>
      <c r="U4" t="s">
        <v>202</v>
      </c>
      <c r="V4" s="5">
        <v>43643</v>
      </c>
      <c r="W4" t="s">
        <v>203</v>
      </c>
      <c r="X4" s="5">
        <v>43643</v>
      </c>
      <c r="Y4" t="s">
        <v>201</v>
      </c>
      <c r="Z4" s="5">
        <v>43643</v>
      </c>
    </row>
    <row r="5" spans="1:26" x14ac:dyDescent="0.2">
      <c r="A5" t="s">
        <v>77</v>
      </c>
      <c r="B5" s="5">
        <v>40517</v>
      </c>
      <c r="C5" t="s">
        <v>74</v>
      </c>
      <c r="D5" s="5">
        <v>40157</v>
      </c>
      <c r="E5" t="s">
        <v>84</v>
      </c>
      <c r="F5" s="5">
        <v>40553</v>
      </c>
      <c r="G5" t="s">
        <v>88</v>
      </c>
      <c r="H5" s="5">
        <v>40183</v>
      </c>
      <c r="I5" t="s">
        <v>190</v>
      </c>
      <c r="J5" s="5">
        <v>43643</v>
      </c>
      <c r="K5" t="s">
        <v>100</v>
      </c>
      <c r="L5" s="5">
        <v>39625</v>
      </c>
      <c r="M5" t="s">
        <v>106</v>
      </c>
      <c r="N5" s="5">
        <v>39625</v>
      </c>
      <c r="O5" t="s">
        <v>113</v>
      </c>
      <c r="P5" s="5">
        <v>40550</v>
      </c>
      <c r="Q5" t="s">
        <v>120</v>
      </c>
      <c r="R5" s="5">
        <v>40217</v>
      </c>
      <c r="S5" t="s">
        <v>131</v>
      </c>
      <c r="T5" s="5">
        <v>40550</v>
      </c>
    </row>
    <row r="6" spans="1:26" x14ac:dyDescent="0.2">
      <c r="A6" t="s">
        <v>145</v>
      </c>
      <c r="B6" s="5">
        <v>41675</v>
      </c>
      <c r="C6" t="s">
        <v>78</v>
      </c>
      <c r="D6" s="5">
        <v>40157</v>
      </c>
      <c r="E6" t="s">
        <v>151</v>
      </c>
      <c r="F6" s="5">
        <v>41675</v>
      </c>
      <c r="G6" t="s">
        <v>89</v>
      </c>
      <c r="H6" s="5">
        <v>40183</v>
      </c>
      <c r="K6" t="s">
        <v>101</v>
      </c>
      <c r="L6" s="5">
        <v>39625</v>
      </c>
      <c r="M6" t="s">
        <v>107</v>
      </c>
      <c r="N6" s="5">
        <v>39625</v>
      </c>
      <c r="O6" t="s">
        <v>114</v>
      </c>
      <c r="P6" s="5">
        <v>40550</v>
      </c>
      <c r="Q6" t="s">
        <v>121</v>
      </c>
      <c r="R6" s="5">
        <v>40217</v>
      </c>
      <c r="S6" t="s">
        <v>132</v>
      </c>
      <c r="T6" s="5">
        <v>40550</v>
      </c>
    </row>
    <row r="7" spans="1:26" x14ac:dyDescent="0.2">
      <c r="A7" t="s">
        <v>147</v>
      </c>
      <c r="B7" s="5">
        <v>41880</v>
      </c>
      <c r="C7" t="s">
        <v>79</v>
      </c>
      <c r="D7" s="5">
        <v>40550</v>
      </c>
      <c r="E7" t="s">
        <v>152</v>
      </c>
      <c r="F7" s="5">
        <v>41880</v>
      </c>
      <c r="G7" t="s">
        <v>90</v>
      </c>
      <c r="H7" s="5">
        <v>40550</v>
      </c>
      <c r="K7" t="s">
        <v>102</v>
      </c>
      <c r="L7" s="5">
        <v>40312</v>
      </c>
      <c r="M7" t="s">
        <v>108</v>
      </c>
      <c r="N7" s="5">
        <v>40312</v>
      </c>
      <c r="O7" t="s">
        <v>115</v>
      </c>
      <c r="P7" s="5">
        <v>40604</v>
      </c>
      <c r="Q7" t="s">
        <v>122</v>
      </c>
      <c r="R7" s="5">
        <v>40374</v>
      </c>
      <c r="S7" t="s">
        <v>133</v>
      </c>
      <c r="T7" s="5">
        <v>41484</v>
      </c>
    </row>
    <row r="8" spans="1:26" x14ac:dyDescent="0.2">
      <c r="A8" t="s">
        <v>13</v>
      </c>
      <c r="B8" s="5">
        <v>42045</v>
      </c>
      <c r="C8" t="s">
        <v>80</v>
      </c>
      <c r="D8" s="5">
        <v>40550</v>
      </c>
      <c r="E8" t="s">
        <v>16</v>
      </c>
      <c r="F8" s="5">
        <v>42045</v>
      </c>
      <c r="G8" t="s">
        <v>91</v>
      </c>
      <c r="H8" s="5">
        <v>40550</v>
      </c>
      <c r="K8" t="s">
        <v>103</v>
      </c>
      <c r="L8" s="5">
        <v>40312</v>
      </c>
      <c r="M8" t="s">
        <v>109</v>
      </c>
      <c r="N8" s="5">
        <v>40312</v>
      </c>
      <c r="O8" t="s">
        <v>116</v>
      </c>
      <c r="P8" s="5">
        <v>40604</v>
      </c>
      <c r="Q8" t="s">
        <v>123</v>
      </c>
      <c r="R8" s="5">
        <v>40374</v>
      </c>
      <c r="S8" t="s">
        <v>134</v>
      </c>
      <c r="T8" s="5">
        <v>41484</v>
      </c>
    </row>
    <row r="9" spans="1:26" x14ac:dyDescent="0.2">
      <c r="A9" t="s">
        <v>159</v>
      </c>
      <c r="B9" s="3">
        <v>42745</v>
      </c>
      <c r="C9" t="s">
        <v>141</v>
      </c>
      <c r="D9" s="3">
        <v>41675</v>
      </c>
      <c r="E9" t="s">
        <v>19</v>
      </c>
      <c r="G9" t="s">
        <v>153</v>
      </c>
      <c r="H9" s="5">
        <v>41675</v>
      </c>
      <c r="K9" t="s">
        <v>191</v>
      </c>
      <c r="L9" s="5">
        <v>43643</v>
      </c>
      <c r="M9" t="s">
        <v>193</v>
      </c>
      <c r="N9" s="5">
        <v>43643</v>
      </c>
      <c r="O9" t="s">
        <v>6</v>
      </c>
      <c r="P9" s="5">
        <v>41880</v>
      </c>
      <c r="Q9" t="s">
        <v>124</v>
      </c>
      <c r="R9" s="5">
        <v>40550</v>
      </c>
      <c r="S9" t="s">
        <v>157</v>
      </c>
      <c r="T9" s="5">
        <v>41675</v>
      </c>
    </row>
    <row r="10" spans="1:26" x14ac:dyDescent="0.2">
      <c r="A10" t="s">
        <v>167</v>
      </c>
      <c r="B10" s="5">
        <v>43306</v>
      </c>
      <c r="C10" t="s">
        <v>142</v>
      </c>
      <c r="D10" s="3">
        <v>41675</v>
      </c>
      <c r="E10" t="s">
        <v>170</v>
      </c>
      <c r="F10" s="5">
        <v>43306</v>
      </c>
      <c r="G10" t="s">
        <v>154</v>
      </c>
      <c r="H10" s="5">
        <v>41675</v>
      </c>
      <c r="K10" t="s">
        <v>192</v>
      </c>
      <c r="L10" s="5">
        <v>43643</v>
      </c>
      <c r="M10" t="s">
        <v>194</v>
      </c>
      <c r="N10" s="5">
        <v>43643</v>
      </c>
      <c r="O10" t="s">
        <v>7</v>
      </c>
      <c r="P10" s="5">
        <v>41880</v>
      </c>
      <c r="Q10" t="s">
        <v>125</v>
      </c>
      <c r="R10" s="5">
        <v>40550</v>
      </c>
      <c r="S10" t="s">
        <v>158</v>
      </c>
      <c r="T10" s="5">
        <v>41675</v>
      </c>
    </row>
    <row r="11" spans="1:26" x14ac:dyDescent="0.2">
      <c r="A11" t="s">
        <v>186</v>
      </c>
      <c r="B11" s="5">
        <v>43643</v>
      </c>
      <c r="C11" t="s">
        <v>143</v>
      </c>
      <c r="D11" s="5">
        <v>41770</v>
      </c>
      <c r="G11" t="s">
        <v>155</v>
      </c>
      <c r="H11" s="5">
        <v>41880</v>
      </c>
      <c r="O11" t="s">
        <v>12</v>
      </c>
      <c r="P11" s="5">
        <v>42045</v>
      </c>
      <c r="Q11" t="s">
        <v>126</v>
      </c>
      <c r="R11" s="5">
        <v>41484</v>
      </c>
      <c r="S11" t="s">
        <v>0</v>
      </c>
      <c r="T11" s="5">
        <v>41880</v>
      </c>
    </row>
    <row r="12" spans="1:26" x14ac:dyDescent="0.2">
      <c r="A12" t="s">
        <v>187</v>
      </c>
      <c r="B12" s="5">
        <v>43643</v>
      </c>
      <c r="C12" t="s">
        <v>144</v>
      </c>
      <c r="D12" s="5">
        <v>41770</v>
      </c>
      <c r="G12" t="s">
        <v>156</v>
      </c>
      <c r="H12" s="5">
        <v>41880</v>
      </c>
      <c r="O12" t="s">
        <v>11</v>
      </c>
      <c r="P12" s="5">
        <v>42045</v>
      </c>
      <c r="Q12" t="s">
        <v>127</v>
      </c>
      <c r="R12" s="5">
        <v>41484</v>
      </c>
      <c r="S12" t="s">
        <v>1</v>
      </c>
      <c r="T12" s="5">
        <v>41880</v>
      </c>
    </row>
    <row r="13" spans="1:26" x14ac:dyDescent="0.2">
      <c r="A13" t="s">
        <v>208</v>
      </c>
      <c r="B13" s="5">
        <v>43844</v>
      </c>
      <c r="C13" t="s">
        <v>146</v>
      </c>
      <c r="D13" s="5">
        <v>41852</v>
      </c>
      <c r="G13" t="s">
        <v>17</v>
      </c>
      <c r="H13" s="5">
        <v>42045</v>
      </c>
      <c r="P13" s="5"/>
      <c r="Q13" t="s">
        <v>2</v>
      </c>
      <c r="R13" s="5">
        <v>41675</v>
      </c>
      <c r="S13" t="s">
        <v>8</v>
      </c>
      <c r="T13" s="5">
        <v>42045</v>
      </c>
    </row>
    <row r="14" spans="1:26" x14ac:dyDescent="0.2">
      <c r="A14" t="s">
        <v>207</v>
      </c>
      <c r="B14" s="5">
        <v>43844</v>
      </c>
      <c r="C14" t="s">
        <v>149</v>
      </c>
      <c r="D14" s="5">
        <v>41852</v>
      </c>
      <c r="G14" t="s">
        <v>18</v>
      </c>
      <c r="H14" s="5">
        <v>42045</v>
      </c>
      <c r="P14" s="5"/>
      <c r="Q14" t="s">
        <v>3</v>
      </c>
      <c r="R14" s="5">
        <v>41675</v>
      </c>
      <c r="S14" t="s">
        <v>59</v>
      </c>
      <c r="T14" s="5">
        <v>42194</v>
      </c>
    </row>
    <row r="15" spans="1:26" x14ac:dyDescent="0.2">
      <c r="C15" t="s">
        <v>148</v>
      </c>
      <c r="D15" s="5">
        <v>41880</v>
      </c>
      <c r="G15" t="s">
        <v>19</v>
      </c>
      <c r="Q15" t="s">
        <v>4</v>
      </c>
      <c r="R15" s="5">
        <v>41880</v>
      </c>
      <c r="S15" t="s">
        <v>180</v>
      </c>
      <c r="T15" s="5">
        <v>43306</v>
      </c>
    </row>
    <row r="16" spans="1:26" x14ac:dyDescent="0.2">
      <c r="C16" t="s">
        <v>150</v>
      </c>
      <c r="D16" s="5">
        <v>41880</v>
      </c>
      <c r="G16" t="s">
        <v>20</v>
      </c>
      <c r="H16" s="5">
        <v>42069</v>
      </c>
      <c r="Q16" t="s">
        <v>5</v>
      </c>
      <c r="R16" s="5">
        <v>41880</v>
      </c>
      <c r="S16" t="s">
        <v>181</v>
      </c>
      <c r="T16" s="5">
        <v>43306</v>
      </c>
    </row>
    <row r="17" spans="3:20" x14ac:dyDescent="0.2">
      <c r="C17" t="s">
        <v>14</v>
      </c>
      <c r="D17" s="5">
        <v>42045</v>
      </c>
      <c r="G17" t="s">
        <v>21</v>
      </c>
      <c r="H17" s="5">
        <v>42069</v>
      </c>
      <c r="Q17" t="s">
        <v>10</v>
      </c>
      <c r="R17" s="5">
        <v>42045</v>
      </c>
      <c r="S17" t="s">
        <v>197</v>
      </c>
      <c r="T17" s="5">
        <v>43643</v>
      </c>
    </row>
    <row r="18" spans="3:20" x14ac:dyDescent="0.2">
      <c r="C18" t="s">
        <v>15</v>
      </c>
      <c r="D18" s="5">
        <v>42045</v>
      </c>
      <c r="G18" t="s">
        <v>19</v>
      </c>
      <c r="H18" s="5"/>
      <c r="Q18" t="s">
        <v>9</v>
      </c>
      <c r="R18" s="5">
        <v>42045</v>
      </c>
      <c r="S18" t="s">
        <v>198</v>
      </c>
      <c r="T18" s="5">
        <v>43643</v>
      </c>
    </row>
    <row r="19" spans="3:20" x14ac:dyDescent="0.2">
      <c r="C19" t="s">
        <v>160</v>
      </c>
      <c r="D19" s="5">
        <v>42745</v>
      </c>
      <c r="G19" t="s">
        <v>171</v>
      </c>
      <c r="H19" s="5">
        <v>43306</v>
      </c>
      <c r="Q19" t="s">
        <v>174</v>
      </c>
      <c r="R19" s="5">
        <v>42702</v>
      </c>
      <c r="S19" t="s">
        <v>199</v>
      </c>
      <c r="T19" s="5">
        <v>43643</v>
      </c>
    </row>
    <row r="20" spans="3:20" x14ac:dyDescent="0.2">
      <c r="C20" t="s">
        <v>161</v>
      </c>
      <c r="D20" s="5">
        <v>42745</v>
      </c>
      <c r="G20" t="s">
        <v>172</v>
      </c>
      <c r="H20" s="5">
        <v>43306</v>
      </c>
      <c r="Q20" t="s">
        <v>175</v>
      </c>
      <c r="R20" s="5">
        <v>42702</v>
      </c>
      <c r="S20" t="s">
        <v>200</v>
      </c>
      <c r="T20" s="5">
        <v>43643</v>
      </c>
    </row>
    <row r="21" spans="3:20" x14ac:dyDescent="0.2">
      <c r="C21" t="s">
        <v>168</v>
      </c>
      <c r="D21" s="5">
        <v>43306</v>
      </c>
      <c r="Q21" t="s">
        <v>176</v>
      </c>
      <c r="R21" s="5">
        <v>42702</v>
      </c>
      <c r="S21" t="s">
        <v>211</v>
      </c>
      <c r="T21" s="5">
        <v>43844</v>
      </c>
    </row>
    <row r="22" spans="3:20" x14ac:dyDescent="0.2">
      <c r="C22" t="s">
        <v>169</v>
      </c>
      <c r="D22" s="5">
        <v>43306</v>
      </c>
      <c r="Q22" t="s">
        <v>173</v>
      </c>
      <c r="S22" t="s">
        <v>212</v>
      </c>
      <c r="T22" s="5">
        <v>43844</v>
      </c>
    </row>
    <row r="23" spans="3:20" x14ac:dyDescent="0.2">
      <c r="C23" t="s">
        <v>188</v>
      </c>
      <c r="D23" s="5">
        <v>43643</v>
      </c>
      <c r="Q23" t="s">
        <v>177</v>
      </c>
      <c r="R23" s="5">
        <v>43306</v>
      </c>
    </row>
    <row r="24" spans="3:20" x14ac:dyDescent="0.2">
      <c r="C24" t="s">
        <v>189</v>
      </c>
      <c r="D24" s="5">
        <v>43643</v>
      </c>
      <c r="Q24" t="s">
        <v>178</v>
      </c>
      <c r="R24" s="5">
        <v>43306</v>
      </c>
    </row>
    <row r="25" spans="3:20" x14ac:dyDescent="0.2">
      <c r="C25" t="s">
        <v>209</v>
      </c>
      <c r="D25" s="5">
        <v>43844</v>
      </c>
      <c r="Q25" t="s">
        <v>179</v>
      </c>
      <c r="R25" s="5">
        <v>43306</v>
      </c>
    </row>
    <row r="26" spans="3:20" x14ac:dyDescent="0.2">
      <c r="C26" t="s">
        <v>210</v>
      </c>
      <c r="D26" s="5">
        <v>43844</v>
      </c>
      <c r="Q26" t="s">
        <v>195</v>
      </c>
      <c r="R26" s="5">
        <v>43643</v>
      </c>
    </row>
    <row r="27" spans="3:20" x14ac:dyDescent="0.2">
      <c r="Q27" t="s">
        <v>196</v>
      </c>
      <c r="R27" s="5">
        <v>43643</v>
      </c>
    </row>
    <row r="28" spans="3:20" x14ac:dyDescent="0.2">
      <c r="Q28" t="s">
        <v>195</v>
      </c>
      <c r="R28" s="5">
        <v>43844</v>
      </c>
    </row>
    <row r="29" spans="3:20" x14ac:dyDescent="0.2">
      <c r="Q29" t="s">
        <v>196</v>
      </c>
      <c r="R29" s="5">
        <v>43844</v>
      </c>
    </row>
  </sheetData>
  <phoneticPr fontId="4" type="noConversion"/>
  <pageMargins left="0.75" right="0.75" top="1" bottom="1" header="0.5" footer="0.5"/>
  <pageSetup paperSize="0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Load Cells</vt:lpstr>
      <vt:lpstr>DCDT</vt:lpstr>
      <vt:lpstr>PressureIntensifiers</vt:lpstr>
      <vt:lpstr>Calibration History</vt:lpstr>
    </vt:vector>
  </TitlesOfParts>
  <Company>psu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Scuderi</dc:creator>
  <cp:lastModifiedBy>Srisharan Shreedharan</cp:lastModifiedBy>
  <dcterms:created xsi:type="dcterms:W3CDTF">2014-02-11T21:18:07Z</dcterms:created>
  <dcterms:modified xsi:type="dcterms:W3CDTF">2020-01-16T16:17:12Z</dcterms:modified>
</cp:coreProperties>
</file>