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yueyng/ml/reddit-disease-tagging/data_result/"/>
    </mc:Choice>
  </mc:AlternateContent>
  <xr:revisionPtr revIDLastSave="0" documentId="13_ncr:1_{40204211-0008-DE4A-AE8F-689D29C34CEC}" xr6:coauthVersionLast="45" xr6:coauthVersionMax="45" xr10:uidLastSave="{00000000-0000-0000-0000-000000000000}"/>
  <bookViews>
    <workbookView xWindow="0" yWindow="460" windowWidth="51200" windowHeight="28340" xr2:uid="{00000000-000D-0000-FFFF-FFFF00000000}"/>
  </bookViews>
  <sheets>
    <sheet name="Sheet 1 - Applicatio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01" i="1" l="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<sst xmlns="http://schemas.openxmlformats.org/spreadsheetml/2006/main" count="6155" uniqueCount="4113">
  <si>
    <t>ID</t>
  </si>
  <si>
    <t>Title</t>
  </si>
  <si>
    <t>Body</t>
  </si>
  <si>
    <t>Score</t>
  </si>
  <si>
    <t>Comments</t>
  </si>
  <si>
    <t>Link</t>
  </si>
  <si>
    <t>Date</t>
  </si>
  <si>
    <t>flair</t>
  </si>
  <si>
    <t>fh3an0</t>
  </si>
  <si>
    <t>Clear fluid from nose during ear/sinus infection, much different from usual runny nose. Could I have a CSF leak?</t>
  </si>
  <si>
    <t>Note: Currently not an emergency, have already seen GP. 
24, female, 5’4/255lbs. Hx of chronic ear infections and ear tubes, currently have one in right ear but am in between tubes in the left ear. Also have slightly elevated HR and BP due to taking Vyvanse and Trintellix. 
2 weeks ago I began having symptoms of sore and swollen throat/tonsils. Saw GP who took one look and said it was strep. She also saw fluid behind left eardrum but said it was not infected—I didn’t have any symptoms there anyway. She prescribed 10 days of Amoxicillin. 
I took them per instructions and felt much better, and I finished the full course, but not a day or two later I developed a sore throat again. The next day I woke up with intense sinus and middle ear pressure on the left side. I could tell this time that fluid was draining into my throat and irritating it. I know the sensation of an ear infection well from years of chronic issues but since it popped up after a full course of abx I went to the GP again. They confirmed ear infection, prescribed me Bactrim, and sent me on my way. 
Here’s the weird thing though: I have clear fluid leaking from that left nostril every so often right now, since this morning. I don’t always get a runny nose when sick, I get super thick mucus and swollen passages which I *also* have at the moment. But the fluid is just happening kind of randomly. It doesn’t really line up with CSF leak symptoms other than that it’s happening while sitting up/bending over. I did feel a bit of head pain in the back when I bent over to grab something this AM but otherwise no actual headache. But I did see that high BP and obesity can contribute to risk....I also had some fluid in right ear canal but that makes sense as I have a tube so it drains as intended. 
I know I’m likely being a hypochondiac atm but I’m just super weirded out by a) developing another infection so soon after abx and b) having my nose run while being so swollen inside and full of thicker mucus too.</t>
  </si>
  <si>
    <t>2020-03-11 13:00:05</t>
  </si>
  <si>
    <t>Physician Responded</t>
  </si>
  <si>
    <t>fh3njv</t>
  </si>
  <si>
    <t>Does twitching come up on an EEG/is it significant?</t>
  </si>
  <si>
    <t>Sup peeps, a few months back something happened and it’s been happening ever since. Doctores don’t know what it is but my doc sent me to a neurologist just to be sure it’s not epilepsy. 
I’ve had 3 EEGs so far. First one was lights flashing, last one (today’s) was sleep deprived. During all 3 of these I started randomly twitching. Most common in my legs\arms but I also noticed sometimes my pectorals would contract/ sometimes I’d be small movements in my eyebrow etc. 
Today though, I was told “try to take a nap” it’s kinda difficult to seep when you’re not used to sleeping face up/no blanket etc but again, sleep deprived so I started falling asleep at around 7ish minutes in. When I was drifting off, almost to the point of being asleep all of a sudden my leg jerked like a lot to the point of waking me up. 
The tech said he couldn’t discuss the results with me since he was just the tech/not the actual neurologist etc so I’m going to have to wait
Question is, would these show up in the results? Do they have any significance when talking about epilepsy/seizures/EEGs?
Male 21 5’11 175</t>
  </si>
  <si>
    <t>2020-03-11 13:21:45</t>
  </si>
  <si>
    <t>fh5zpb</t>
  </si>
  <si>
    <t>Should I be concerned my symptoms are the corona virus?</t>
  </si>
  <si>
    <t>Hi Reddit!
I’m a 23 year old female, 5’8 140lbs. No medication I’m on, I do smoke and vape though. 
I can’t tell if I am being dramatic and whiny, or if I should be concerned with my health. I have had a shallow cough for over a week. I had the flu in January and it was a very phlegmy cough so I could easily distinguish the difference. My throat has been hurting for about four days, and for the last 2 or 3 my chest has been very very tight. I am a smoker but have tried to significantly cut down while being sick to not irritate my throat or chest more. I don’t have a fever which I know was a distinguishable symptom. I’m starting to get kind of concerned my symptoms match up. There haven’t been any confirmed cases in my immediate area, though I work customer service and interact with I’d say hundreds of people a day, touching their money interacting closely with them. I know</t>
  </si>
  <si>
    <t>2020-03-11 15:47:27</t>
  </si>
  <si>
    <t>fh6cne</t>
  </si>
  <si>
    <t>Measuring body temperature without a thermometer</t>
  </si>
  <si>
    <t>24M. How can I do to verify if I have a fever without a thermometer? Is it possible through an Android Phone, in an approximative manner? Are there other ways?</t>
  </si>
  <si>
    <t>2020-03-11 16:11:00</t>
  </si>
  <si>
    <t>fjr7eq</t>
  </si>
  <si>
    <t>Is there any evidence that years of drinking out of plastic bottles/cups or paper cups increase risk of colon cancer?</t>
  </si>
  <si>
    <t>29 Male, 240 lbs, no medical issue directly pertinent to this question, no medical history or meds.</t>
  </si>
  <si>
    <t>2020-03-16 12:53:37</t>
  </si>
  <si>
    <t>fjraqh</t>
  </si>
  <si>
    <t>Pulse oximeter showed spo2 value of 90, then 99, then 80, then back to 97, then back down to 80. What’s going on here...?</t>
  </si>
  <si>
    <t>25f, 5’7, 125lbs, Caucasian, non-smoker, no health conditions aside from asthma
I have been trying to establish a baseline for my spo2 levels and I’m always between 95-100. Today I’ve felt a little under the weather so I decided to take it and it went as low as 90, I switched fingers and back to 99, switched fingers, 80, etc etc. Now it’s consistently reading at a 95-100 but I was admittedly pretty spooked so I’m definitely taking in some excess oxygen. Is this an error, potentially due to movement? I was walking around for one of the readings. Do spo2 levels drop when moving/exercising? Could it be due to anything else or should I go see a doctor?</t>
  </si>
  <si>
    <t>2020-03-16 12:58:53</t>
  </si>
  <si>
    <t>fjtxna</t>
  </si>
  <si>
    <t>My wife [34F] is 33 weeks pregnant, is the best case scenario for her to contract the Coronavirus now to give the baby passive immunity or to try to avoid contracting it but risk the new born contracting it?</t>
  </si>
  <si>
    <t>Hi, I know this subreddit is inundated with Coronavirus posts but I didn’t know where else to ask. As the title says, my wife is 33 weeks pregnant with our second child. We’re due to have a C-section and so far everything is perfectly fine with mum and baby. 
We’re obviously very concerned with everything going on I was hoping someone could advise us. Firstly, we live in the UK and currently neither of us has any symptoms of the virus, however the likelihood of us contracting it is particularly high because I’m a paramedic and my wife is a pharmacist. 
Obviously, we have no intention of intentionally contracting the virus but we were considering what would be the more ideal scenario; for my wife to contract the virus and then to pass on her immunity to the baby via passive immunity, or to just try to avoid contracting the virus at all but then the baby potentially contracting it immediately after birth?
As I’ve said, that chances of avoiding it altogether are slim due to our jobs. My wife will be going on maternity leave in 2 weeks but I will be working through out.</t>
  </si>
  <si>
    <t>2020-03-16 15:36:34</t>
  </si>
  <si>
    <t>fjtz5z</t>
  </si>
  <si>
    <t>I have wolff Parkinson white syndrome, am I at risk from covid19</t>
  </si>
  <si>
    <t>I was born with WPW syndrome they "cured" me and put me on beta blockers for the first 2 years of my life, but I've always been told it can return.
I have moderate anxiety and my brain is going a million miles an hour. 
Do i have too self isolate myself because of Covid? Am I classed as vulnerable? 
I'm a 29F, smoke, . I have propranolol for my anxiety but can't take it during the day as I drive and it makes me sleepy (like it did when I was a child) 
I'm not sure if my anxiety is just causing me to over think and I don't actually have to worry. I will speak to my GP but it's 10.30pm so thought I'd ask here. TIA</t>
  </si>
  <si>
    <t>2020-03-16 15:39:12</t>
  </si>
  <si>
    <t>fjur81</t>
  </si>
  <si>
    <t>Been to the doctors twice regarding itchiness in groin (picture below)</t>
  </si>
  <si>
    <t>2020-03-16 16:27:53</t>
  </si>
  <si>
    <t>fke3hi</t>
  </si>
  <si>
    <t>Brain eating amoeba</t>
  </si>
  <si>
    <t>Hello I’m a F age 24 5’2” and 115 lbs. I don’t take any medications right now. I don’t drink or smoke either. I am concerned with a certain issue. A couple nights ago I used some saline spray that I’ve had maybe for about a year now. It’s the arm &amp;amp; hammer stuff so it’s literally just saline solution. I sprayed it up my nose and practically snorted it and had a little bit off a headache from it. It went away and now three days later I’m having a little bit of sore neck. It might be from the stress, or from actually having the coronavirus. It could be from the way I’ve been laying in bed. I guess my question is if I can get brain eating amoeba from a saline spray if I’ve had it for longer than supposed to? I am very worried</t>
  </si>
  <si>
    <t>2020-03-17 15:05:57</t>
  </si>
  <si>
    <t>fkexxp</t>
  </si>
  <si>
    <t>Is my mum at high risk of Covid19? Age 62,breast cancer 7years ago</t>
  </si>
  <si>
    <t>Everyone keeps mentioning cancer patients as high risk but does that include those who are in remission as well?
Thank you</t>
  </si>
  <si>
    <t>2020-03-17 15:57:51</t>
  </si>
  <si>
    <t>fkuuz5</t>
  </si>
  <si>
    <t>These are worsening symptoms since adolescence. I'm 22 years old and female.</t>
  </si>
  <si>
    <t>Extremely sensitive to heat, even small temperature changes in hot or cold directions. 
Bad spatial awareness I'm always hitting things with my shoulders and arms. Coordination is not the best. 
Small blood spots appear on my skin if I've done any sort of movement. Lately they are they even when I just wake up. 
My cheeks hurt sometimes, not the skin, it's a pain in the bone? This one I have no idea about 
I feel sick constantly, I always feel like I'm getting/coming off of the flu or cold 
The vision in my left eye has gotten so bad in the last couple years. My right eye has perfect vision but my left is incredibly blurry now (no glasses to having glasses) 
My sense of smell can't be as good as others. I feel like I never notice smells? Only rarely. 
I don't think my hearing is necessarily bad, but I can't comprehend what people are saying sometimes. I like to leave subtitles on to read while I listen or I probably won't get it 
Long term memory barely exists, and my short term is going too 
My skin inflames very easily as well as bruises. 
Any insight is greatly appreciated</t>
  </si>
  <si>
    <t>2020-03-18 11:52:21</t>
  </si>
  <si>
    <t>fkx98h</t>
  </si>
  <si>
    <t>25F - [DESPERATE] - Ten Ingrown Fingernails (onychocryptosis) - No doctor seems to be able to help</t>
  </si>
  <si>
    <t>2020-03-18 14:10:04</t>
  </si>
  <si>
    <t>fkyhek</t>
  </si>
  <si>
    <t>Weird crusty skin flakes behind ears from some sort of liquid secretion 30M</t>
  </si>
  <si>
    <t>30M - For a while now behind both of the crease of my ears, I will wake up  with a lot of crusty build up that I wipe away using a paper towel or  something. Usually after this I experience some form of secretion that  is transparent and has a slippery sort of slimy texture to it. Lately  its been a little worse. Wiping my ears of the crust causes them to  become red because the crusty stuff feels like dried skin and has an  abrasive texture so I figure its causing irritation when I wipe it. When  I wake up and wipe my ears, there does tend to be a mild odor  associated with it but no other time is there any odor. I can't really  find any information though, the best I can tell is it could be some  type of fungal infection but information is extremely lacking. All I  know for sure is its been happening for a long time now. Its never been  nothing more than a small annoyance but there are days where the  secretion of whatever the transparent and usually odorless liquid are  worse after wiping the crust from my ears and usually depends on the  amount of crusty stuff I have to wipe to begin with. All of it can be  pretty variable but I would say generally there is always at least some  amount of crust or liquid secretion. I am assuming the liquid secretion  is what turns into the crusty stuff, but it don't feel like sweat and is  a secretion that happens exclusively behind my ears. I thought it was a  result of not cleaning well enough behind my ears but being sure to pay  extra attention when I shower does not seem to have made any  difference. What is this and what should I do to resolve this issue?</t>
  </si>
  <si>
    <t>2020-03-18 15:22:23</t>
  </si>
  <si>
    <t>fli4yd</t>
  </si>
  <si>
    <t>What can I do about shortness of breath?</t>
  </si>
  <si>
    <t>19M Ive had a dry cough and shortness of breath for about 3 or 4 days. I find myself barely being able to breath sometimes and I dont know what to do.</t>
  </si>
  <si>
    <t>2020-03-19 14:23:50</t>
  </si>
  <si>
    <t>fljmpg</t>
  </si>
  <si>
    <t>Severe facial swelling 22m</t>
  </si>
  <si>
    <t>2020-03-19 15:51:44</t>
  </si>
  <si>
    <t>fljwjm</t>
  </si>
  <si>
    <t>19m, why am I losing my hearing?</t>
  </si>
  <si>
    <t>19, male
5'10
~170
White
This has been an ongoing issue for a few months now. I noticed it while performing a headphone test that I routinely perform to make sure my equipment is in working order. Previously I could hear from around 24 Hz to ~22 Khz (exceptionally good). I checked recently and it was down to ~16.5 khz with the volume raised increased to safe levels. 
I realize my issue isn't classified as hearing loss but it is nevertheless detrimental to my audio-engineering job and is abnormal for someone my age. 
I don't listen to loud music except for occasionally in the car, but never anywhere near full volume, and for only brief periods of time. I have friends with significantly better hearing than me that crank their headphones up to 80-90% volume, while my windows volume is at 8% all the time. I have no exposure to explosions. Why am I losing my hearing?? My fear is that this is some progressive disability that will continue until I lose my hearing, and therefore the ability to pursue my passion, which is working with audio.</t>
  </si>
  <si>
    <t>2020-03-19 16:08:03</t>
  </si>
  <si>
    <t>flk4bk</t>
  </si>
  <si>
    <t>What is going on with my finger?!</t>
  </si>
  <si>
    <t>2020-03-19 16:21:34</t>
  </si>
  <si>
    <t>flkjga</t>
  </si>
  <si>
    <t>Had a different Coronavirus...will that help?</t>
  </si>
  <si>
    <t>39F White United States. If I had a different Coronavirus (HKU1) within the last few months, would it give me any protection at all for the new Coronavirus due to the antibodies produced?</t>
  </si>
  <si>
    <t>2020-03-19 16:46:33</t>
  </si>
  <si>
    <t>fpdl9d</t>
  </si>
  <si>
    <t>Child Weight/Nutrition</t>
  </si>
  <si>
    <t>My son is 4 years old and one month. He's 39.36 inches tall and weighs 40 pounds even. According to bmi he is obese. I am asking what would be good numbers of calories and nutrients to feed him? He's very active so I'm not concerned about excercise. Also his pediatrician says his weights fine and that bmi's don't always work right for children, is that accurate? Should I just not worry because a growth spurts close?
I'm prone to worrying when there's no problem so maybe the doctors right? The only reason I'm even doubting the doctor is because he is, at a guess 375-400 pounds, and I worry he is more okay with obesity than he should be.
My son was 9 ppunds and 8.9 ounces at birth, caucasian, non-Hispanic. If that's relevant
Edited to add: He has just gotten over pneumonia twice and has low IGG, we are seeing an immunologist soon to figure out why. So taking him places to figure out calories and nutrients isn't really possible right now because we are staying inside. Just hoping for advice until I can take him out, thank you :)</t>
  </si>
  <si>
    <t>2020-03-26 08:37:26</t>
  </si>
  <si>
    <t>fpdt66</t>
  </si>
  <si>
    <t>Am I the asshole for insisting on imaging prior to PT?</t>
  </si>
  <si>
    <t>35F with 6 months pain in right leg. Nonsmoker, no meds currently, 5'7" 140lbs. Somewhat muscular with a little chub. No other health problems other than severe bursitis in my left 2nd and 3rd metatarsals. 
I've had pain in my right hamstring and glute area for 6 months. Hurts to drive, run. Pain every single day nonstop. It's mild most of the time, but I can no longer run much at all. NSAIDS do nothing. I rested for months (no running or leg days), no improvement. My doc took an x-ray, nothing. She says I have to go to PT for 4 weeks (which is closed during coronavirus), then I can be referred to sports medicine after that if it's still a problem. However, there's no diagnosis other than "buttock pain" on my chart. Shouldn't something like an MRI be done before I dick around with 4 weeks of PT (which I won't even be able to start for months due to backlog)? It just seems like so much time would be wasted - waiting Coronavirus out, then waiting to get in with PT, putting in 4 weeks of PT, then...? What if it's a problem physical therapy won't fix? They don't know what the problem is, but want to spend months throwing shit at the wall to see what sticks? Am I being an asshole for insisting on imagine before investing months in PT?
Either way, I will still wait until this coronavirus thing dies down since this isn't a medical emergency.</t>
  </si>
  <si>
    <t>2020-03-26 08:49:41</t>
  </si>
  <si>
    <t>fpdv1z</t>
  </si>
  <si>
    <t>[14M] I’m low on iron and supposed to take supplements for a little bit. Is this too much to take? How much should I have?</t>
  </si>
  <si>
    <t>So there are these iron pills that we have and I’m just wondering if they’re too much for me to take, because they’re an adult dosage but I’m low on iron so I need to take supplements. I’ll list how much iron it is below. I know there are different types of iron, I just want to make sure this isn’t too much for me to take. I can always do half of a pill daily or get different ones.
Specifics is in this pill (technically a capsule): 35 mg iron (ferrous glycinate) and other small portions that I’m not concerned about. Just wondering if this is too much for me.</t>
  </si>
  <si>
    <t>2020-03-26 08:52:42</t>
  </si>
  <si>
    <t>fpe43e</t>
  </si>
  <si>
    <t>I can’t retract my foreskin, and I feel a stretching pain in my frenulum if I try get it over [NSFW]</t>
  </si>
  <si>
    <t>I’m a 15M, about 160cm and 57kg
I’m am currently on dupilumab
This info irrelevant but I’m putting it on anyways
If I try to get it over the head, I feel a pulling feeling and pain in my frenulum area. My main concern is that I am beginning to see white stuff under the foreskin and a bad smell is developing. I’m scared that it will end badly. Btw, I’m still a teen and my mum is an emergency doctor, but idk wether to tell and let her check it out. So idk if it’s phimosis or a short banjo string
Fyi: I have retracted it a couple of times when soft
Edit: I’m not sure what happened on the title</t>
  </si>
  <si>
    <t>2020-03-26 09:06:39</t>
  </si>
  <si>
    <t>fpe6lq</t>
  </si>
  <si>
    <t>Orthopedic question: Fractured capitellum in elbow - what exercises can I still do?</t>
  </si>
  <si>
    <t>Age: 19, Sex: Male, Height: 180cm, weight: 60kg, condition: fractured capitellum in the elbow.
About 6 months ago I fractured the capitellum in my left elbow after coming over the handlebars on my bike. For various reasons it wasn't assessed by a professional for quite some time by which point we assume the bone fragment had most likely died. In my particular case there are only a few activities which i have mild discomfort in doing such as fully extending or contracting the elbow joint and certain household chores.
I've spoken to an elbow specialist who said they would normally just reattach the bone fragment but that could cause complications given how long its been and possibly mean a second operation to undo it if it was unsuccessful. In the end he suggested that we leave it for the time being, keep monitoring it and do something about it if it becomes an issue e.g. It gets more painful.
The specialist suggested I am likely to develop arthritis (maybe 15-20 years down the line) at which point they'd probably see if there was anything they could do in an operation to help.
Question: I'd still like to exercise my left arm but the specialist said that doing heavy lifting is likely to accelerate the process of me getting arthritis. Are there any exercises or resources you could recommend that wouldn't put too much of a strain on the elbow joint but would still enable me to build upper arm muscle?</t>
  </si>
  <si>
    <t>2020-03-26 09:10:11</t>
  </si>
  <si>
    <t>fpe7m4</t>
  </si>
  <si>
    <t>Blood while in the toilet</t>
  </si>
  <si>
    <t>I (17F) was getting my faecal substances out of my body in the very normal way, suddenly I saw lots of blood dripping from my lower back. I couldn't identify where exactly it was coming from. it's not my menstrual cycle. 
My medication: PrevaMig (75 mg), Dienille (dienogest 2mg/ethyinylestradiol 0.03mg), Maxi D (10,000 IU)  [if this might help].
I would like to know what it could be. I'm going to the doctor in the next few days, but I'd like to know earlier. Thank you for your help!</t>
  </si>
  <si>
    <t>2020-03-26 09:11:41</t>
  </si>
  <si>
    <t>fpecos</t>
  </si>
  <si>
    <t>Do I have diabetes plz help</t>
  </si>
  <si>
    <t>I'm [age][sex]16M,181 cm,81.6 kg I am indian , my parents say I have been tested for diabetes before but I don't remember, I have know previous medical conditions and have bouts of peeing every 30-40 min a few times a day(this has been happening since as long as I can remember),I don't wake up at night to pee but my urine is always clear and once I skipped dinner and felt lightheaded the next day, I also keep getting boils on my thighs,whenever I sit to poop on the pot my feet go to sleep, when I don't eat food I don't get to much peeing, my parents aren't believing me for getting tested because of me being a hypercondrac (which I don't disagree with) but this has caused me a great deal of anxeity I also had a breakdown please help me. Also I will not be able to visit doctor till after this pandemic
Sorry for the text I am in a hurry</t>
  </si>
  <si>
    <t>2020-03-26 09:19:49</t>
  </si>
  <si>
    <t>fpeeog</t>
  </si>
  <si>
    <t>What could cause low B-12?</t>
  </si>
  <si>
    <t>25F 5’6 190
Don’t smoke or do drugs, rarely drink.
I went to the doctor yesterday for fatigue that’s lasted almost two weeks. The test results came back and I’ve got a very low to low b-12 count and the doctor recommends b-12 shots. I know it’s not my diet as I eat a lot of what are considered b-12 rich foods (meats and the like). What could be causing this as I’ve had this problem for a good part of my adult life and was already taking b-12 sublingual supplements?</t>
  </si>
  <si>
    <t>2020-03-26 09:22:53</t>
  </si>
  <si>
    <t>fpes0i</t>
  </si>
  <si>
    <t>Can gastritis or an ulcer cause intermittent chest/back pain and cough like feeling?</t>
  </si>
  <si>
    <t>Male / 28 / prior history of stomach diseases. 
So basically I've been constipated for a month or so. With a lot of stomach burn, reflux, etc. I have to admit I've been eating lots and lots of fat and spicy food. I also vape. 
Anyway a week ago I started getting some chest pains when I breathe (not always) when I drink a big glass of water or eat something.
Also I've been getting a cough like feeling, like irritation under my throat and in my upper chest.
I'm very anxious about my health, but I'm pretty sure this isn't normal at all. I wish to know if this symptoms seem normal for someone with reflux and what can I do to treat this. I'm very scared because chest pain is something new for me and my dad recently died from cancer in that area.</t>
  </si>
  <si>
    <t>2020-03-26 09:43:08</t>
  </si>
  <si>
    <t>fpesdc</t>
  </si>
  <si>
    <t>[M24] Is a new average body temperature a concern?</t>
  </si>
  <si>
    <t>In the past year, my normal body temperature, when taken orally, has dropped from 97.6 degrees F to 96.6 degrees F. I have remained the same weight and height and have not started any new medications or developed any new conditions. My body fat percentage is still the same as well.</t>
  </si>
  <si>
    <t>2020-03-26 09:43:40</t>
  </si>
  <si>
    <t>fpeurl</t>
  </si>
  <si>
    <t>[21M] is a resting heart rate of 85bpm bad?</t>
  </si>
  <si>
    <t>Age and sex is in title, non smoker, 77kgs, take Zoloft/sertraline for anxiety. I'm currently experiencing shortness of breath and dull pain if I inhale to much accompanied with some wheezing; apparently those symptoms with a rapid heart rate is a sign of a pulmonary embolism?</t>
  </si>
  <si>
    <t>2020-03-26 09:47:16</t>
  </si>
  <si>
    <t>fpewp6</t>
  </si>
  <si>
    <t>Mystery stomach illness- please help</t>
  </si>
  <si>
    <t>20 years, female, 152 lbs, 5’4”, Colorado, vape but no cigarette smoking, used to be on mono-linyah (sprintec generic) but I switched to Larin age in an effort to get rid of my stomach issues.
- never had serious health issues, im 20, and try to be as healthy as i can. but this has been going on for now around 7-8 months ans i dont know what else to do anymore.
around september of 2020, i moved into a new apartment. a few weeks later, i started developing loose stool, abdominal cramps, gas, rumbling stomach, and general pain. As 20 year olds do, i ignored the problem for months until it completely altered my quality of life. the same symptoms with no consistent bowel movement or color over months.
i assumed it was a food intolerance!! so i kept a food diary, and started cutting out common allergens/intolerances. I have experimented with cutting out soy, FODMAPS, eggs, gluten, dairy. all seem to help for a week or so then back to old symptoms. so no help there- still not eating eggs or dairy.
i went to a GI doctor - after a thyroid function blood test, test for celiac, stool sample test for all sorts of things - everything came back normal??? so i went to my local clinic, got an std test and general bloodwork to rule out all options. once again, negative and normal.
so on paper i look perfectly healthy.
at this point doctors are no help. I assume it is ibs or stress related. so i take probiotics, prebiotics, and start meditating to calm anxiety. no help. i take digestive enzymes. no help.
I then think it is environmental-maybe mold in the new apartment. So I get an air purifier for the bedroom and anti mold dehumidifiers for the bathroom. No change.
please, someone - if you have ANY CLUE as to what the hell is going on, please help me out here. I'm honestly begging, i just want this to be over, or some way to control it. if i have to eat spinach only for the rest of my life, so be it, i just need something.</t>
  </si>
  <si>
    <t>2020-03-26 09:50:08</t>
  </si>
  <si>
    <t>fph4pc</t>
  </si>
  <si>
    <t>Abnormal Blood Tests Every Time</t>
  </si>
  <si>
    <t>Hi!
I’m 23F, 5’7, 260, White. I smoke cigarettes and drink socially. I’m on Prozac 40mg, Risperdal 2mg, Mini Press 2mg, Gabapentin 300mg and Zofran as needed. 
I currently suffer from random  nausea waves (not pregnant, been going on for years). I also just found out I am allergic to wheat, walnut foods, corn, sesame, soybean, and peanuts. I also have HPV but that’s new. 
For at least a few years, as long as I can remember, every blood test I get comes back with the following numbers just slightly high; WBC, Neutrophil Absolute, Monocyte Absolute, Monocytes, Lymphocytes. I also always have blood in my urine, WBC, and bacteria but no UtI or infection. 
No doctor ever mentions this, I find out on my own. I assume because the numbers aren’t anything to worry about if it’s a single time, but EVERY test is like this. What causes this?</t>
  </si>
  <si>
    <t>2020-03-26 11:46:13</t>
  </si>
  <si>
    <t>fpib3o</t>
  </si>
  <si>
    <t>Why is it Hypochondria and not Hyperchondria?</t>
  </si>
  <si>
    <t>22M
Doesn't medical nomenclature generally follow 'Hyper' for something excessive? Why is excessive health anxiety Hypochondria?</t>
  </si>
  <si>
    <t>2020-03-26 12:51:28</t>
  </si>
  <si>
    <t>fpib42</t>
  </si>
  <si>
    <t>24F Chronic vomiting and abdominal pain. (Definitely not Pregnant)</t>
  </si>
  <si>
    <t>24F, 5’7”/170cm, 160lbs/72.5kg/11.7stone, caucasian/white, non-smoker, ~2 alcoholic drinks/week
Medications: Sprintec, Trintellix/Vortioxetine (20mg/day), Paxil/Paroxetine (20mg/day), Esomeprazole DR/Nexium (40mg/day), Xanax/Alprazolam (0.25mg, as needed)
Existing Conditions: Anxiety, depression, joint pain (likely from old sports injuries)
This all started the first week of November 2019. I have seemingly random attacks of vomiting and abdominal pain. The typical progression is: 
* Mild (3/10), poorly localized upper abdominal pain. Pain is gnawing or drilling in nature. More like a feeling of pressure and discomfort.
* Pain increases over the course of several hours to 9/10, inability to function. All I can do is curl up in bed or in the bottom of the shower. 
* Pain localizes to one of two spots: either under the left ribs in upper left abdomen or ~2” right of center in upper abdomen.
* I feel a shifting sensation in my upper abdomen and pain localizes, I vomit. It is intense vomiting, every 20-30 minutes for 2-4 hours. Everything in my stomach empties and lots of bile. It is so intense, I am completely exhausted afterwards and my abdominal muscles are sore.
* Often have fast heart rate and palpitations during attacks. Sometimes sweating/chills. Never fever. No nausea, it’s just like the pain makes me vomit.
* Symptoms are not relieved or made worse by urinating, defecating, hot, cold, changing positions, eating, drinking, etc.
These attacks initially were only 1-2 day events with a week or two in between. They have been getting more frequent and without gaps in between, now 3-4 days per week.
I live in a rural area, so the health system is limited. All of the doctors (my primary care, a surgeon, and an anesthesiologist) and nurses I’ve seen have never seen a case like it. 
Testing so far:
* CBC was normal, as were thyroid, liver and pancreatic enzymes in blood
* Everything normal on physical exam
* Abdominal ultrasound (kidneys, liver, gallbladder, spleen, etc) was normal
* Upper GI endoscopy was normal, with the exception of gastritis and esophagus damage. Biopsy was normal and negative for h. Pylori. We’ve tried 2 different PPIs and neither has helped.
* Abdominal CT with contrast was normal 
* Annual Gyno exam was normal
I’m scheduled to see a GI specialist in mid May, but that has already gotten pushed back several weeks and will likely get pushed back again.
Please help me figure out what this is, I’m desperate. I can’t work, I can barely keep up with classes. It’s so painful and is completely changing my life. I’m hoping my primary care doctor will actually see me next week like they say they will, but all they can do at this point is great symptoms and run more tests.
I guess some questions: What do you think might be wrong with me? What further testing do you think is appropriate? What kinds of symptom management might work if nausea isn’t causing the vomiting?</t>
  </si>
  <si>
    <t>2020-03-26 12:51:29</t>
  </si>
  <si>
    <t>fpiqks</t>
  </si>
  <si>
    <t>Purple Glans after BM</t>
  </si>
  <si>
    <t>Information:
39 year-old male
5'11
Non-smoker
Suffering from CPPS for apprx 7 months. I had a cystoscopy in December.
Problem
Hey everyone,
So, I've been suffering with CPPS and HF for months now, but I have a question/symptom I definitely haven't seen addressed.
After using the washroom, having a bowel movement, my penis turns purple - mostly the glands. It turns a shade of purple that it never has in the past (before having this syndrome). It's as though it's trying to get oxygen but not able to.  After a few minutes it subsides and returns to normal, but it has me a bit worried. In addition to this my doral vein has a bulb near the base and is predominant throughout the penis. I assumed that was part of the CPPS/HF but now I'm uncertain. 
Anyone had this happen?</t>
  </si>
  <si>
    <t>2020-03-26 13:14:24</t>
  </si>
  <si>
    <t>fpz3v5</t>
  </si>
  <si>
    <t>Low creatinine in urine</t>
  </si>
  <si>
    <t>Hello, i'm a thin guy , 6"2 for  130 lbs ,  i had foamy urine sometimes, my doctor asked for a  albumin /creatinine ratio  !
&amp;amp;#x200B;
albumin level : &amp;lt;5mg /L
Creatinine  0.42 g/L  
I drink  a lot of water before the test and my pee was almost clear   and didnt eat before the test 
My gfr is normal ( 114) 
&amp;amp;#x200B;
does this low level indicate any issue ?</t>
  </si>
  <si>
    <t>2020-03-27 08:41:25</t>
  </si>
  <si>
    <t>fpz5y2</t>
  </si>
  <si>
    <t>58 F white 130 lbs 5’3” USA unexplained chest pain</t>
  </si>
  <si>
    <t>Conditions: high blood pressure. Undiagnosed anxiety. 
Meds: azithromyicin
My mother doesn’t have reddit so here I am. She  has been sick the last 9 days or so. Initially she had a fever, headache, all symptoms of a flu. She went to urgent care, was tested for COViD 19, it was negative. They gave her an antibiotic anyway as she was sick. 
The cough has subsided as well as all other symptoms. However she still feels chest pressure and feels cold. She has high blood pressure, and numbers are normally great. From what I understand they didn’t test her for pneumonia. She will have a couple days where she feels fine, and then she says the chest pressure comes back. When she first wakes up, her chest is tight and breathing is labored. As she moves around more it somewhat subsides and she coughs a bit. 
Frankly, I’m tired of hearing about this shit and she won’t go to a doctor again. Any idea what this could be?</t>
  </si>
  <si>
    <t>2020-03-27 08:44:38</t>
  </si>
  <si>
    <t>fpzfmx</t>
  </si>
  <si>
    <t>Should I cancel my doctor's appointment to make sure I don't bring home covid19 to my sick family?</t>
  </si>
  <si>
    <t>Age 19
Sex Male
Height 5 ft 2
Weight 140 lbs
Race White
Duration of complaint Next Week
Location NYC
Any existing relevant medical issues t1 Diabetes, Neuropathy
Current medications Methadone, Insulin
Include a photo if relevant Not relevant
Honestly none of the above medical information is relevant. I just wanted to go to a doctor's appointment next week to get a refill of painkillers. If I don't know then I cant get painkillers and I won't be able to move around much.
But I'm also super worried because my doctor interacts with dozens of people every day and there may be a chance that he could pass along covid19 to me.
My father is on targeted therapy for cancer right now and has been really sick already for a while.
Is there anything I could do to guarantee that I don't get covid even if I get exposed to it? Or would it be better to just forgo painkillers for a while.
My doctor doesn't seem to be concerned about this at all and has said that old and sick people should take it onto themselves to isolate themselves and was criticizing the lockdowns when I went to see him for refills 3 weeks ago, so his attitude towards all this scares me as well as it seems that he's not even concerned about passing it onto patients.</t>
  </si>
  <si>
    <t>2020-03-27 08:58:28</t>
  </si>
  <si>
    <t>fq0p0h</t>
  </si>
  <si>
    <t>How to calculate Mortality Rate + What is the current mortality rate on average for COVID19?</t>
  </si>
  <si>
    <t>Hey everyone, so I know there is a specific calculation for reporting mortality rates due to certain causes... such as infant deaths, homicide related deaths, and etc. I have two questions.. bare with me.
&amp;amp;#x200B;
&amp;amp;#x200B;
&amp;amp;#x200B;
First question - How do you calculate the current mortality rate of COVID 19 overall (so not specific by age and such)? Also, why is there a formula?
&amp;amp;#x200B;
Current info as of 3/27 12:59pm-
&amp;amp;#x200B;
Coronavirus Cases
&amp;amp;#x200B;
ACTIVE CASES 418,497
&amp;amp;#x200B;
Currently Infected Patients 418,497 
(95%) in Mild Condition (396,856)
21,641 (5%)Serious or Critical
&amp;amp;#x200B;
CLOSED CASES 156,332
&amp;amp;#x200B;
Cases which had an outcome:
&amp;amp;#x200B;
129,965 (83%) Recovered / Discharged
26,367 deaths
&amp;amp;#x200B;
&amp;amp;#x200B;
Second question- If there are 156,332 CLOSED cases, and 26,367 deaths world wide, then wouldn't the current mortality rate be around 17% on average currently? Rather than the low percentage people are saying?
&amp;amp;#x200B;
Thanks!</t>
  </si>
  <si>
    <t>2020-03-27 10:00:04</t>
  </si>
  <si>
    <t>fq0tcy</t>
  </si>
  <si>
    <t>Help Me Understand Covid19 Symptoms Better</t>
  </si>
  <si>
    <t>22, male, 5’5, about 160~. No medications.
I need more clarification on the COVID19 symptoms. 
When the symptoms of the virus mention “hard to breath” how do you know what they mean? 
Is it like... similar hard to breath of a panic attack like when you can’t catch your breath? 
Is it... when you feel like you have an anvil on your chest? And like bad feelings in your stomach? (This is what I’m currently feeling). 
Or when you’re running and you’re just out of breath like “exhausted” out of breath? 
How do you know what kind of “out of breath” do they mean?</t>
  </si>
  <si>
    <t>2020-03-27 10:05:45</t>
  </si>
  <si>
    <t>fq0vkv</t>
  </si>
  <si>
    <t>Should we still go to urgent cares if we have non-COVID symptoms?</t>
  </si>
  <si>
    <t>* 28/female/USA - Boston 
* I am taking spironolactone daily 
* I have migraines and anxiety 
* duration: 2 days 
* location: belly button area, possible directly behind or a little to the right. 
I have been having a strange, vague abdominal discomfort. It feels like a fullness, or like I’m bloated. There is maybe very MINOR “pain” if I press into my belly button area - I use quotations because it doesn’t hurt enough to stop me from sleeping or walking or anything. I just feel very aware of my abdomen at the moment. 
No fever. Normal bathroom movements. No blood. Eating normally. No nausea. No bump inside belly button to suggest hernia. 
I requested an appointment with my PCP, probably enough tele health but haven’t heard back. Does this sound urgent? 
Thanks!</t>
  </si>
  <si>
    <t>2020-03-27 10:08:37</t>
  </si>
  <si>
    <t>fq2evt</t>
  </si>
  <si>
    <t>Daily Bouts of Headache and Fatigue Lasting 6 Weeks</t>
  </si>
  <si>
    <t>26 year old Male. Relatively fit, active, and eat decently well. Pescatarian. No smoking, occasional drinking. History of poor mental health (depression, anxiety), but no other health issues. 
I've never had symptoms continue for so long before so it's concerning to me. It's difficult to explain what I'm experiencing beyond Headaches and Fatigue. They both come in waves throughout the day with periods where I experience neither, but out of nowhere there is a sudden onset of both and I feel so tired that I can barely bring myself to do anything. My whole body feels limp and weak and my breathing feels kind of heavier. 
It feels similar to the fatigue you might get during a depressive episode, but I don't feel any worse mentally than I have for the last two years. And in those cases if I forced myself to get out and do something the fatigue would go away, but now it persists even if I try to do something active.
The headache is on my temples and forehead, and it's less a pressure pain and more dull and lingering. It is easier to forget about than the fatigue. 
Around when the symptoms started I was having a very stressful couple of weeks at work and I had assumed thst was the cause, but I am now laid off (and not in any financial issue due to it) because of CoVid-19 and the symptoms are still recurring every day.</t>
  </si>
  <si>
    <t>2020-03-27 11:23:09</t>
  </si>
  <si>
    <t>fqo96w</t>
  </si>
  <si>
    <t>STD concern - red bumps on pelvis</t>
  </si>
  <si>
    <t>2020-03-28 10:18:24</t>
  </si>
  <si>
    <t>fqp58q</t>
  </si>
  <si>
    <t>Pill stuck in throat.</t>
  </si>
  <si>
    <t>22M, A pill I took 48 hours ago is still stuck in my throat. It's not blocking my breathing, I can swallow food, no irritation but just generally bothered by it. I'm drinking fluids, eating food, but it's still there. Please help.</t>
  </si>
  <si>
    <t>2020-03-28 11:05:00</t>
  </si>
  <si>
    <t>fqpevs</t>
  </si>
  <si>
    <t>I sweat too much!</t>
  </si>
  <si>
    <t>16F
This has happened to me for years, I sweat very often and the same thing happens with one of my brothers. It’s not a case of I have to shower or I’m exercising too much. I could be doing anything and I’ll sweat like mad. This especially happens when I wake up and I’m just sitting in bed for a few minutes. I sweat on my feet, armpits and hands.
Whenever it goes away it only stays away for a matter of minutes or even seconds. My brother told me the best thing to do is ignore it but it’s pretty damn hard to ignore the fact that everything I touch suddenly has sweat all over it. 
This effects me when I’m doing something like writing. Probably because I’m focusing on using my hand it starts to sweat A LOT. 
Does anyone know why this happens? Is there a medical condition based on excessive unexplainable sweating? It’s so annoying!!
*Note* - it’s cold sweat :/</t>
  </si>
  <si>
    <t>2020-03-28 11:19:09</t>
  </si>
  <si>
    <t>fqppqz</t>
  </si>
  <si>
    <t>Can a non-diabetic’s blood sugar get too low or too high and occasionally cause minor issues?</t>
  </si>
  <si>
    <t>This is a question I have about my wife. It’s not exciting I’d just like a doctor’s opinion on this. My wife, 37, 5’6”, 135 pounds, no drugs or cigs, medium drinker, gets extremely shaky, sweaty, and a little agitated sometimes, maybe once every other week, and says her blood sugar is low, and needs to eat something to get it up. Not a lot, just until she feels better. 
She is in what I’d call good health and is neither diabetic or pre-diabetic. No history in her family either. Anyway, this is what she tells me and I have no reason to disbelieve her. She’s worked in hospital administration and for Medicaid for 15 years. So while not really a healthcare professional, she knows a lot more than most. 
So anyway, I believe what she’s telling me, but I’d just like to know if that’s probably what it is. Wouldn’t want it to be anything else. 
tl;dr :  do even non-diabetics need to regulate their blood sugar or could they possibly show effects similar to diabetics?</t>
  </si>
  <si>
    <t>2020-03-28 11:35:16</t>
  </si>
  <si>
    <t>fqqn6r</t>
  </si>
  <si>
    <t>I popped a pimple in the danger triangle.</t>
  </si>
  <si>
    <t>15M. I popped a pimple in the danger triangle today and I'm really anxious about that. Do I need to go to the doctor and how big chance is that this could be bad</t>
  </si>
  <si>
    <t>2020-03-28 12:24:54</t>
  </si>
  <si>
    <t>fqr355</t>
  </si>
  <si>
    <t>One nostril is always clogged</t>
  </si>
  <si>
    <t>17 yo male. Is this normal? Whenever I notice, one of my nostrils is almost always clogged.  I can barely exhale air through it, but can't inhale very well.
Is this normal? The clogged nostril goes from left to right and this is like a 24/7 thing.
I also sometimes find myself running out of breath while sleeping and I would wake up, panicking and catching my breath.</t>
  </si>
  <si>
    <t>2020-03-28 12:48:47</t>
  </si>
  <si>
    <t>fqrcq9</t>
  </si>
  <si>
    <t>Dark, red Blood in stool</t>
  </si>
  <si>
    <t>18f, healthy weight, no health problems 
I’ve never had something like this happen before. I started getting some minor stomach cramping and I thought it was just because it was the morning and I hadn’t pooped yet. After I pooped when I wiped there was a good amount of blood.(definitely not on my period, not coming from my vagina) After I wiped a few times it went away but it wasn’t like hemorrhoid blood where it was just a few bright red spots- it was dark red blood. I’m not sure if I should be worried? My primary care office is closed and I don’t think this is serious enough to go to the hospital right? No fever, no vomitting, no other symptoms.</t>
  </si>
  <si>
    <t>2020-03-28 13:02:48</t>
  </si>
  <si>
    <t>fqrjub</t>
  </si>
  <si>
    <t>Can you have normal peak flow and oximeter levels but still be short of breath?</t>
  </si>
  <si>
    <t>I have moments where I feel short of breath. I’ll check my oximeter and it’s 97-99% every time. My peak flow is in normal range (green) and normal for my height/age. 
I of course panic when this happens and it feels worse then I take a Xanax and then I calm down and it subsides a bit. So then I’m like it has to be anxiety. 
The only thing that really concerns me is my lower back (lower lungs) feels sore/heavy. My chest also feels tight but more so in a I’m worried way. Every time I think about the virus it gets tighter.
Last night I had it pretty bad what I’m assuming was either a panic attack or legit shortness of breath.
I am not coughing. I actually wish I could cough to relieve some pressure. I can only force myself to cough (coughs haven’t been involuntary or continuous more clearing the chest) if that makes sense,
Any insight? Anyone have similar symptoms?</t>
  </si>
  <si>
    <t>2020-03-28 13:12:53</t>
  </si>
  <si>
    <t>fqrnue</t>
  </si>
  <si>
    <t>Have recently noticed these small circular patches of reddish, dried/dead skin on my arm. Should I be worried?</t>
  </si>
  <si>
    <t>2020-03-28 13:18:41</t>
  </si>
  <si>
    <t>fqrpkl</t>
  </si>
  <si>
    <t>Could this be gluten intolerance/celiac?</t>
  </si>
  <si>
    <t>Female, 21, Asian, 100lbs, and 5’1”
I have tried the gluten free diet and notice that I don’t have these symptoms (sometimes. I say sometimes because some have cross contamination  and I still get the symptoms) but I just want to make sure. I haven’t gone to a doctor just yet and now isn’t the right time.
Symptoms:
•eczema on hands (it’s now on my neck)
•feeling SUPER tired after eating anything that’s bread/breaded
•Dark stools
•pain in my lower right area
•constipation sometimes 
•weak bones
•slow thinking
•ulcerative colitis</t>
  </si>
  <si>
    <t>2020-03-28 13:21:16</t>
  </si>
  <si>
    <t>fqrpy5</t>
  </si>
  <si>
    <t>can I be in trouble?</t>
  </si>
  <si>
    <t>male 14, 60+ kilos, native american.  don't know height.  
Took a vitamin C tablet for 500 mg... Can I be in trouble????</t>
  </si>
  <si>
    <t>2020-03-28 13:21:47</t>
  </si>
  <si>
    <t>fqruyl</t>
  </si>
  <si>
    <t>Painful full body rashes</t>
  </si>
  <si>
    <t>2020-03-28 13:29:21</t>
  </si>
  <si>
    <t>fqsdyb</t>
  </si>
  <si>
    <t>High frequency hearing loss jeopardizing my career in audio</t>
  </si>
  <si>
    <t>20m
5'10, 165 LBs
Have been on: Sertraline (current)
Seroquel (previous, 75mg max, 12mg minimum taper)
Minocycline (for acne, around a year)
To give a baseline, at age 15 my hearing range was 18hz to 22 Khz, which is about as good as human hearing can get. I first noticed issues with hearing while running pure tone tests on a new pair of studio grade headphones. My hearing no longer extended to 22khz; I was limited to around 18khz. Normally this could be interpreted as an equipment error, but this is impossible. I have a professional studio setup with a proper sound card, excellent studio monitors and 1000 dollar headphones. There is no potential for aliasing or equipment failure. I would go as far as to say that my equipment is probably more accurate than audiology grade equipment, and can produce a greater tonal range. Just to be sure, I checked on multiple devices, including the same pair of headphones, computer, and operating system I used when I could hear 22 khz. I got the same results.
I NEVER listen to loud music, or am exposed to loud sounds: my Windows OS volume is capped at 8/100, to put things in perspective. Still, I immediately invested in etymotic earplugs, stopped listening to music in the car, and immediately avoided loud areas. The loss in hearing has continued to progress since then.
I now can hear nothing over 15khz, which means in 5 years, with no exposure to loud music, I've lost 7khz. I felt that my career was jeapardized enough to warrant a trip to an audiologist, and was dismayed when they tested only 500hz to 12khz. I was told my hearing was immaculate and that there was no evidence of hearing loss. While the audiologist agreed that my self-test was probably accurate, she could only rule out conductive hearing loss.
Now I'm coming to you, r/askdocs , to try and unearth the cause for my rapidly progressive hearing loss. I've been checking my hearing weekly since I originally discovered my missing frequencies, and I'm pretty sure I'm losing about 50-100 hz every 2-3 weeks. I've already had to quit audio engineering, since I can no longer hear frequencies most individuals under 40 can hear. I'm now wondering whether it's time to prepare myself financially for the loss of my music career as well, because at the rate my hearing loss is progressing, I have about a year or two left before I can no longer effectively design sounds.
I have no known family history of hearing loss, although my father suffers hearing loss due to a lifetime of loud noise exposure. My mom is 60 and can hear up to 18khz using the same equipment I tested myself with.
Is there a potential solution to this problem? Or am I just screwed?</t>
  </si>
  <si>
    <t>2020-03-28 13:57:00</t>
  </si>
  <si>
    <t>fqsdz4</t>
  </si>
  <si>
    <t>Can Illness be transmitted through Second-Hand Smoke?</t>
  </si>
  <si>
    <t>22M, 160lbs, 5'10, white, sports-induced asthma  
A friend of mine is sick, but also a smoker. If the smoke filters through his lungs and is exhaled in a large area, would it carry the germs normally transmitted through other respiratory expulsions like coughing?  Theoretically, could someone else catch his illness through second-hand smoke? Should I stay away from him when he is smoking? 
Thank you!</t>
  </si>
  <si>
    <t>2020-03-28 13:57:03</t>
  </si>
  <si>
    <t>fqsjsg</t>
  </si>
  <si>
    <t>Cravings are getting worse. Reposting due to no answer from any doctor.</t>
  </si>
  <si>
    <t>2020-03-28 14:05:31</t>
  </si>
  <si>
    <t>fqslp6</t>
  </si>
  <si>
    <t>Insensitive erogenous areas — is it worth going to a doctor for?</t>
  </si>
  <si>
    <t>22M 
Since I started having sex when I was 16, I’ve noticed that a lot of things that were pleasurable physically to other people weren’t pleasurable to me. I don’t feel anything if someone tries to play with my nipples, if someone tries to give me a handjob it ranges from numbness to pain, and if someone tries to give me a blowjob I only feel pleasure if I’m being deepthroated — I barely feel anything if someone tries to lick something down there. Same thing with (tmi) rimjobs - I’ve heard they’re supposed to feel amazing and there are a ton of nerves back there but I don’t feel anything at all when someone gives me more. The only thing that gives me physical pleasure is penetrative sex and masturbation.
I did dry masturbate a lot when I was younger, but I don’t anymore and that doesn’t explain the non-sensitivity of my other body parts. I also had a hernia surgery when I was 12, so I’m not sure if that had anything to do with it. I was thinking that I had a lot of painful and long-lasting erections during my teenage years, but that also still doesn’t explain my lack of pleasure in other areas.
This has always been really inconvenient and annoying for me but it seems like there’s nothing that can actually be done for me. Because nerve damage is pretty much unfixable right (like nerve pain might be able to be fixed but I don’t think nerve numbness can). Is it worth me spending money to see a doctor about this or get any tests done?
EDIT: I didn’t think it was relevant but I will mention that I do have a history of anxiety, depression, and adhd</t>
  </si>
  <si>
    <t>2020-03-28 14:08:13</t>
  </si>
  <si>
    <t>fqsx77</t>
  </si>
  <si>
    <t>Keep testing for low iron with anemia symptoms even though I eat plenty of red and lean meat, anemia symptoms seem to lessen when I take vitamins. Why does it seem like I can’t get enough iron from diet alone?</t>
  </si>
  <si>
    <t>20, F, 131 pounds, 5’9. Not very active, eat lots of grilled foods, especially chicken and steak.</t>
  </si>
  <si>
    <t>2020-03-28 14:25:11</t>
  </si>
  <si>
    <t>fqve41</t>
  </si>
  <si>
    <t>My neck is so itchy and it’s killing me</t>
  </si>
  <si>
    <t>2020-03-28 16:41:14</t>
  </si>
  <si>
    <t>fr9sme</t>
  </si>
  <si>
    <t>Nightscratcher</t>
  </si>
  <si>
    <t>Sometimes  when I'm in bed, I get really itchy. It's usually my arms or  legs or  feet, sometimes combinations. Last night it happened with my  legs and  feet, and a little on my arms, and kept me up for hours.  Sometimes  witch hazel or hydrocortisone helps, but last night neither  did. I  decided to put on jammy bottoms  (I usually only sleep in boxers) and  this stopped the itching after a few minutes (although as I type my  right foot is now itching). It stopped another night after switching from sleeping under my sheets to over my blankets. Could I be allergic to my sheets? But why  wouldn't it happen every night and all over my body? This has been happening too long for me to remember exactly when it  started, but I  think it started when I moved in to my new apartment and  got a new sheet set in June 2017. It didn't happen anywhere else I've lived.
39M, 5'7", 140lbs, black, no other medical issues, no drugs, illegal or otherwise.</t>
  </si>
  <si>
    <t>2020-03-29 10:41:47</t>
  </si>
  <si>
    <t>fr9tzf</t>
  </si>
  <si>
    <t>Unknown lesion on the shaft of my penis.</t>
  </si>
  <si>
    <t>I'M THE GIRLFRIEND. Please good people of Reddit help my boyfriend and I by UPVOTING and COMMENTING on this post to help it gain traction and reach someone who could help solve this problem. We are both INSANELY HORNY and just want to smash but can't out of fear of reinfecting one another AGAIN (HSV-2). It's been 5 weeks of celibacy and we feel like teenagers dry humping all over the place. Help my man and I get rid of these bumpies so we can bump ass once again!!!!!
Bellow is the reddit post my boyfriend /u/CityHond011 posted on r/AskDdocs 
\-----------------------------------------------------------------------------------------------------------------------------------------------------
\[23\] \[Male\]
This is a complex situation and has me both worried and perplexed.
I contracted genital herpes from my current girlfriend about a month and a half ago ( approximately 5th of feb ).
In an effort to curb the effects I took 3 days worth of my girlfriend’s Anviro. A dose of 500mg 3 times a day for 3 days.
I went to the doctor anyway and was prescribed Valasiklovir ( Anviro 500 tablets ). She advised that seeing as I had already taken 3 days worth that I stop and keep the prescription and take it if another breakout happens. The dose from my girlfriend’s stash cleared the initial infection.
We ( my girlfriend and I ) then had unprotected sex about a week later and one of us reinfected the other. Bare in mind we had no visible lesions at this time. The next morning I had lesions in a new spot.
I then started to take my prescription, however I didn’t read the dosage recommended by my doctor on the package. I was prescribed 500mg twice a day for 5 days ( a total of 10 pills ). I followed my girlfriend’s prescription and took 6 a day for 5 days ( a total of 30 ). The lesions cleared up, but a cluster of other bumps began to appear on the shaft of my penis. Not wanting to take more of the pills I left the cluster be.
I haven’t had sex since and the cluster is still there. In my frustration I decided to take some more pills ( between 21 and 23 of feb ). A dosage of 500mg twice a day.
The cluster is still there and I have what look like herpes sores dotted around my pubic area. Neither the cluster on my shaft nor the other sores have been at all itchy or sore.
Weirdly, the cluster I’m referring to was mildly visible at the time of the very first infection ( it was almost invisible ). It disappeared and then reappeared as mentioned above. Now the strange part is months ago before any of this I had quite severe chafing where the cluster is now ( from sex with underwear pulled to the side ).
I will send photos of the sores/cluster if requested. ( cropped appropriately of course ).
What is this cluster? Why won’t it react to the Anviro? Does the fact that I had chafing there have anything to do with it? Please help!</t>
  </si>
  <si>
    <t>2020-03-29 10:44:09</t>
  </si>
  <si>
    <t>fra4k5</t>
  </si>
  <si>
    <t>I've had stomach problems for a long time, please help me. I dont know what to do anymore.</t>
  </si>
  <si>
    <t>Canada
16
Male
150-160pounds
5'8-5'9
Asian background
No significant health issues other than grandfather had galstones and father had appendicitis.
Healthy person generally. 
At this point I've just been so depressed lately because of this. It's been half a year now maybe more. I had Hplyori over the summer got rid of it, took another test to make sure I didn't have it, it said I was fine. Now, since then I've never been the same, my appetite has gone down, there's always this dull and uncomfortable pain in my stomach. I get random waves of nausea, that can be mild to severe. I was a pretty healthy person, I did exercise almost every other day. My diet  could've had a bit more vegetables but other than it was a decent diet. Nowadays, I don't really exercise and I'm just sitting around playing games. I've gotten 2 XRAY and ultrasounds to see if something was wrong, everything was fine except for I had mild constipation, so I took Metamucil for that. But i was still feeling the same way, maybe a bit better. But just not the same. My most recent XRAY and ultrasounds were a few months ago, everything was fine. I still feel I have some constipation. Yesterday, i had a huge wave of nausea and weakness (mostly in my legs). I still feel a lot of weakness and fatigue today and strong smells make me nauseous. What's wrong with me, I've been to the doctors, took my tests, they say I'm fine but I'm not. I don't know what to do anymore. Could it be worms? Maybe my H pylori came back? Maybe some type of gastritis, stomach cancer? Something psychological? Should i get a endoscopy? Please anything. I'm scared for my life.</t>
  </si>
  <si>
    <t>2020-03-29 11:01:18</t>
  </si>
  <si>
    <t>frbxt9</t>
  </si>
  <si>
    <t>(26 M) Are these worms in my stool?</t>
  </si>
  <si>
    <t>2020-03-29 12:46:22</t>
  </si>
  <si>
    <t>frbz6l</t>
  </si>
  <si>
    <t>Skin cancer or just injury?</t>
  </si>
  <si>
    <t>2020-03-29 12:48:40</t>
  </si>
  <si>
    <t>frc0yb</t>
  </si>
  <si>
    <t>Do I have hemorrhoids or something else going on back there?</t>
  </si>
  <si>
    <t>2020-03-29 12:51:35</t>
  </si>
  <si>
    <t>frc5rq</t>
  </si>
  <si>
    <t>Difficult to answer heart question</t>
  </si>
  <si>
    <t>26 male 150 lbs
Ive posted a few times and never gotten any answers. The issue i have is i will randonely get periods where my heart beat is not very strong feeling like difficult to feel in neck or wrist. And it feels prolonged instead of a quick beat it feels like the actual contraction of the heart motion is happening quite a bit more slowly then a quick nornal heart beat. I will check it cause ill notice myself feeling very out of it and kinda off and dizzy. Have had a lot of chest pain accompanying it. Sometimes like today though there was not much chest pain. Ive had a cardiac work up for it but its hard to know cause i have never been in a current episode of it when the tests were performed. Can a cardiologist explain why my heart beat sometimes is so weak and elongated. It freaks me out a lot and makes me feel kinda sick. Eithwr due to the issue or accompanying anxiety. Wonder if its random drops in blood pressire or stroke volume issue or something. Plz let me know if you have an idea.
Also will include. The cardiac work up was fine besides one occasuon on a stress test the doc aaid there was a change on the ekg and made me stop. Felt dizzy and not good. Had another one with dye and said arteries were clear. But my gp said the doctor that conducted the failed one said it looked like a possible vasospasm. Could that be causing these synptoms? I have it like once or twice a week or bi weekly sometimes.</t>
  </si>
  <si>
    <t>2020-03-29 12:59:17</t>
  </si>
  <si>
    <t>frcb0z</t>
  </si>
  <si>
    <t>I have always had a lot of difficulty breathing, and chest pain, doctor's don't really assess and just say it's asthma but I'm certain it's not asthma.</t>
  </si>
  <si>
    <t>I'm 23 F caucasian in Canada, I weigh 116lbs at 5'6". I'm an avid rock climber and so in great shape except for my cardio for the obvious reason. I like to hike but it can be very difficult for me, I still do it. I don't smoke anything, no drugs, I do drink but not heavily, more so now because of quarantine but even then it's not daily or more than maybe two beers in a day. This has been my whole life but it's gotten progressively worse and thus more noticeable in the last few years. I am not on any medication right now. I was prescribed an inhaler but stopped using it cause I found it didn't help. 
Basically, I can't really breathe very well. Deep breaths don't exist for me, it's as though I have half the lung capacity of an average person. If I'm laying down, stretching (doing yoga), or wearing a heavy pack breathing becomes EXTREMELY shallow, and so it's much more rapid. If I slow it down it doesn't help and just makes me desperate for air. If I'm doing any stretches that involve my chest or wear a heavy pack it feels as though my chest has become so tight I actually can't breathe. As though there's something actively stopping my air halfway down my sternum. 
Training cardio doesn't help: when I was 17 I tried to run 5k, I trained for 6 months and could never run longer than three minutes because my lungs couldn't handle it. I can't go faster than a fast walk for longer than three minutes now because I can't handle it, doesn't matter how much I train, my lungs give out. The coppery taste you get in your mouth when you run I have from the get go, and the chest pain becomes unbearable about a minute in. After three minutes of jogging it feels as though I sprinted for a kilometer I'm in so much pain when I breathe, and it takes an hour for it to go away. If I try to do other cardio in a gym, I get incredibly faint (stairmaster, elliptical, bike) if I'm doing actual aerobic activity I feel like I'm going to faint within five minutes.
When I was born my lungs were messed up (underdeveloped despite being born late) and I had a surfactant dysfunction. I grew up randomly using inhalers but they never helped, and I had never actually received a diagnosis of asthma, I received inhalers to try and none really did anything for me. 
Last year I went for a lung test (breath test idk what it is) basically I breathe into or breathe in from a tube and it tests the capacity or something. It was incredibly painful, holding my breath was painful during it, breathing in deep wasn't possible and when I'd be told I needed to breathe in more for the test it would be extremely painful, like tears in my eyes. When I take an actual deep breath and fill my lungs it's very little I can take in, I was being asked to take more in because I should have been able to and I thought my lungs were going to explode. Blowing out all the air in my lungs is laughably a little amount. I was told there were problems in my test but not told what they were or heard any more about it, I had to call my doctor repeatedly to get an update and then I was just given a prescription for an inhaler that didn't help. 
When I speak of chest pain it's not even looked at because I'm too young for there to be anything wrong, and it's not my heart I'm certain, it's my lungs that hurt so I get it's not as serious, but doctor's don't really take this seriously when I speak to them they just say it's asthma and do no tests. 
It's getting to be quite annoying because it limits what I can do actively. I'm wondering if I still have a surfactant issue as I read that it's possible to retain it into adulthood. I can't do anything about it now because of covid, but I would like to at least know what to ask for when I can go in because I'm tired of being brushed aside because I'm too young to have any problems and they don't want to test me. It's affecting my quality of life, I have to take breaks when walking from class to class in college because my backpack restricts my breathing. It's not ideal.</t>
  </si>
  <si>
    <t>2020-03-29 13:07:29</t>
  </si>
  <si>
    <t>frcbvv</t>
  </si>
  <si>
    <t>Is it safe to masturbate post concussion of a week or less. [17F], 5’7, 255 pounds, Caucasian, pre-existing medical problem migraines, vertigo, anxiety.</t>
  </si>
  <si>
    <t>I hit my head really hard a little over a week ago, I didn’t black out or have any severe symptoms, but I wasn’t able to go to the doctors because of the current COVID-19 pandemic. I know it might sound really ridiculous, but I’m kind of worried I may have seriously impacted the concussion. After listed I have a headache and I’m nauseous.</t>
  </si>
  <si>
    <t>2020-03-29 13:08:48</t>
  </si>
  <si>
    <t>frce1z</t>
  </si>
  <si>
    <t>95, Female , Dementia no medications - stopped feeding herself</t>
  </si>
  <si>
    <t>I have been the primary caregiver for my mom for over a decade now, she lives with me and I care for her while also working a full time job. I have a family member with her during the day while I am at work.  Her dementia has progressed to where she is now bed /chair bound , she does not talk at all. 
Starting two weeks ago she has stopped feeding herself, she also took her false teeth out and refuses to put them back in.  I used to be able to put a tray of food in front of her and she would eat it , now it is like she has forgotten how. If I put a spoon in her hand , her whole hand kind of shakes/trembles and she does nothing with it.  If you feed her like you would a baby she will eat, which is what I have been doing .All soft foods and ensure drink. 
She is on no medications and at her last check up a few months ago was fine except for the dementia and a diaper rash on her bottom. She has been completely incontinent for ten years now.She has also been sleeping so much I feel if I did not wake her up she would just stay asleep. I try to keep her up and awake for 6-8 hours. 
&amp;amp;#x200B;
I do not ever want to put her in a nursing home.  I have heard hospice can give advice but am leery of them and of course due to the pandemic do not want strangers coming into the house.
&amp;amp;#x200B;
1) Is her not feeding herself due to the dementia?  do you think she had a stroke? (her heart has always been good)
2) Should I feed her baby food and ensure? She never wanted to live with dementia , she has DNR orders but I think no feeding is in regards to feeding tubes?  I am not sure where medical professionals draw the line. 
3)Her diaper rash has gotten really bad, she is pretty raw in spots . the dermatologist told me to use powder and destin which I have been . I have tried every over the counter diaper cream available Any suggestions or advice would be appreciated.
&amp;amp;#x200B;
thank you all</t>
  </si>
  <si>
    <t>2020-03-29 13:12:02</t>
  </si>
  <si>
    <t>frcf8l</t>
  </si>
  <si>
    <t>M19 weight - 140 pounds. (H)5’ 11”. Nurses and doctors fight COVID-19, how do you deal with itches considering you’re covered from head to toe in protective gear that would make it hard to itch?</t>
  </si>
  <si>
    <t>The first part is only to get past the auto mod. Genuine question. What do you do, just ignore it? What happens when the itch gets so bad it begins to impede your concentration?</t>
  </si>
  <si>
    <t>2020-03-29 13:13:51</t>
  </si>
  <si>
    <t>frcfp6</t>
  </si>
  <si>
    <t>Nails changing, concerned</t>
  </si>
  <si>
    <t>2020-03-29 13:14:33</t>
  </si>
  <si>
    <t>frcmo2</t>
  </si>
  <si>
    <t>Doc says go to ER (Not Covid)</t>
  </si>
  <si>
    <t>Age: 33
Sex: Male 
Country: USA
Region: Southern California Orange County 
Smoker: Yes 
Length of Complaint: 13 years 
Surgeries: 2
I&amp;amp;Ds: Many 
Ethnicity: South Asian 
I have recurring abscesses for which I have sought care for a very very long time. Most recently I had a Fistulotomy which was completely messed up by the surgeon as he operated in the wrong area. 
Since then I have had two flare ups. They put me up for surgery again but it ruptured on its own an hour before the surgery so they told me to let it go and consult a surgeon again. 
My appointment with the surgeon was recently postponed due to the current health crisis but I got another flare up which has again grown too big and too painful. I spoke with a doctor in an e-visit (telephone) and she told me to head over to the ER. 
My concern obviously is the Covid crisis and how the testing is far behind in our area. So far I have been isolated completely but this really puts me at risk. 
The pain is unbearable. If I just wait it out, am I risking too much? Like am I at risk for any medical emergency? Should I just put on a mask and go? 
Thanks</t>
  </si>
  <si>
    <t>2020-03-29 13:26:03</t>
  </si>
  <si>
    <t>frcr0b</t>
  </si>
  <si>
    <t>Baby coughing/choking and fussing at night time</t>
  </si>
  <si>
    <t>Female, 10 months old, 15.5 pounds, 28 inches tall
Our baby seems to have a random cough. It is very mild during the day, almost non-existent, but it worsens at night. Even if she is sitting up being rocked or laying down.
2 nights ago she suddenly woke up and started coughing/choking to the point of throwing up multiple times. Vomit was formula, saliva, and baby food. 
She is acting fine, no fever, no runny nose, normal stools, normal urinating, happy
She is however getting her first tooth so she is chewing on everything, allot of drool, and some extra fussiness. 
If this is not the sub for this question please point me in the right direction.</t>
  </si>
  <si>
    <t>2020-03-29 13:32:53</t>
  </si>
  <si>
    <t>frcweu</t>
  </si>
  <si>
    <t>Weird mental health experience, need help understanding it.</t>
  </si>
  <si>
    <t>I'm 27F, Chinese, 5'4 and 125 lbs. I have a history of infrequent panic attacks and mild anxiety, no official mental illness diagnosis. No drug allergies, not on prescription. No drinking, smoking, nor recreational drugs. 
I was reading up on dissociative identity disorder (DID) a few weeks ago and experienced some weird symptoms later on that night? I don't know what's the right name for these symptoms and what caused it. 
It felt like someone detached me from a physical conversation I was having at that time. I found it really hard to build thoughts and reply. It's as if a plugged pulled from my mind. It blanked out and I was miles away. Took me a while to recover but I was fine after that, just a bit shaken and jumbled. I felt so weird after that because the only time I 'blanked out' was once many years ago in a stress induced situation. There wasn't stress that night, I was relaxed and chatting.
I took a break from reading DID related content and tonight I went back into it again unknowingly. My mind felt like disconnecting from the world again and it took some effort to keep it focused on what I'm doing instead of letting it space out again.
Don't know what to feel about this. I'm really confused as to whats causing this trigger. Is it some mirroring neurons firing off? It's baffled me and I'm hoping someone can help me make sense of it. What do you call this and any idea why this happens? 
TL;DR Reading up on DID triggers some weird blanking out experience for me. Only mental health issue I suffer from are panic attacks and mild anxiety. I don't understand what's going on.</t>
  </si>
  <si>
    <t>2020-03-29 13:41:38</t>
  </si>
  <si>
    <t>frd6sn</t>
  </si>
  <si>
    <t>Meloxicam vs naproxen</t>
  </si>
  <si>
    <t>45 y/o female, no allergies, meds: hrt, Claritin. PMH: early menopause 130 lbs, 5’3” social drinker, non-smoker, no illicit drug use.
I’m suffering from left hip tendinopathy and was wondering if there is an advantage between meloxicam and naproxen? I know both are NSAIDs but does one work better with the type of pain and inflammation I am experiencing?</t>
  </si>
  <si>
    <t>2020-03-29 13:58:47</t>
  </si>
  <si>
    <t>frdbp3</t>
  </si>
  <si>
    <t>24F Blood in stool/UTI</t>
  </si>
  <si>
    <t>Very dark yellow/reddish urine and nausea F24
F24. Height 5 feet. Weight about 115lb. Social drinking, non smoking. Medications: lithium and birth control. 
About a week ago, I went to the ER for a severe UTI. I was given antibiotics and pain meds. Initially, my urine was red or VERY dark yellow. After a few days of taking the pills, my urine was normal again and I only had a little discomfort so it seemed to be going away. 
Today is the last day of my antibiotics, and my urine was red again yesterday. It went back to normal but then, earlier today, I noticed a little blood in my stool. When I wiped, there was fresh red blood as well but only a little. The area also feels sore. 
I have no idea what to do at this point as I know it’ll be hard to get medical help with how things are right now so I wanted to see if anyone knows what this could possibly and if I do need to seek medical attention? Thank you so much I’m advance</t>
  </si>
  <si>
    <t>2020-03-29 14:06:23</t>
  </si>
  <si>
    <t>frdcqd</t>
  </si>
  <si>
    <t>Coronavirus and steroids?</t>
  </si>
  <si>
    <t>35M. Hey everyone. Have had the shortness of breath symptom of COVID-19 the last 4 days with no fever. I did a televisit with a doctor today and he prescribed an inhaler and prednisone, which after taking made my symptoms better. I am now reading steroids may make the coronavirus worse over the long run by suppressing the immune system? Is taking these steroids a good idea, or should I let it run it’s course?</t>
  </si>
  <si>
    <t>2020-03-29 14:08:02</t>
  </si>
  <si>
    <t>frdndz</t>
  </si>
  <si>
    <t>Can Anti-psychotics kill me?</t>
  </si>
  <si>
    <t>Someone posted in r/schizophrenia that Anti-psychotics can shorten life expectancy by 30 years, and that it can cause brain damage and kill you instantly at any time. Is this true??
&amp;amp;#x200B;
I am almost 29 years old, female, I am 4'11 and 145 lbs. I have had Schizophrenia for the past 8 years now, it runs in my family. I do not drug or smoke. I am on Abilify 10mg and Trazadone 50mg. I want to start taking Latuda, Haldol, and Hydroxozine though when I see my new Psychiatrist next month. 
&amp;amp;#x200B;
I am really worried about this. I know going off my medication is a bad idea... but if they can hurt me, I have to stop.</t>
  </si>
  <si>
    <t>2020-03-29 14:25:36</t>
  </si>
  <si>
    <t>frdnyb</t>
  </si>
  <si>
    <t>My doctor recently told me I had borderline levels of Liver Antibodies that weren't significant and not important. Can anyone elaborate on what these things are and why I have them?</t>
  </si>
  <si>
    <t>Male, 27, 60 KG, 175 cm,  no drug or medication use except moderate alcohol consumption. No known health issues except Vitamin D deficiency.
My doctor recently told me that my recent blood test results shows that I had "borderline" levels of Liver Antibodies but concluded they weren't important. All my blood tests including FBC, Electrolytes, Thyroid function, Ferritin, C Reactive Protein and other things were normal but I had elevated Eosinophils and Lymphocytes.  In regards autoimmune conditions, my grandmother has Alzheimer's and her son (my father's brother) has Vitiligo but that's it. My previous tests for Celiac, Hashimoto's and ANA were negative. My doctor has seen every result and concluded no action is needed.
So can anyone here elaborate: Why would I have borderline levels? Aren't these things attacking my Liver even at low levels? Does this even really matter right now or in the future?
Thanks.</t>
  </si>
  <si>
    <t>2020-03-29 14:26:34</t>
  </si>
  <si>
    <t>fre1ur</t>
  </si>
  <si>
    <t>I tried jumping over a tennis court net at full speed and my feet got caught so I ate it pretty bad</t>
  </si>
  <si>
    <t>I’m a male and I’m 17 years old living in Georgia I landed on my left arm pretty bad and I can’t fully extend or bend my left arm so I was wondering if It will heal on its own but when I have both my arms at rest my left arm is like held up a little and won’t rest completely please let me know if you need additional information</t>
  </si>
  <si>
    <t>2020-03-29 14:49:15</t>
  </si>
  <si>
    <t>fren35</t>
  </si>
  <si>
    <t>Still can't smell or taste! Its been ages! Any advice?</t>
  </si>
  <si>
    <t>Hi there,
I posted on March 22nd (exactly a week ago) that I had completely lost my sense of taste and smell the week before (on March 15th, exactly 2 weeks ago). This was after developing a cough and shortness of breath on March 10th.  I have since learned that loss of smell and taste is a new major symptom for cases of the coronavirus, which is concerning. I have been in self isolation since March 11th due to the  cough and shortness of breath, and wasn't even aware until posting last week that loss of taste and smell was a symptom.
It has now been exactly two weeks to the day since I lost my smell and taste, and I was just making this post to see if there is any more information on this symptom.
I am very aware that if I did/do have coronavirus, I have had it very easy, and this post is not me complaining about my situation.
I am just really concerned that it has been over 2 weeks of me not tasting or smelling anything, and was wondering when it would come back/what I can do to help it. I'm not sure what to do and not having these senses is disconcerting as I have never experienced this. I still have a cough that appears to have gotten a lot worse in the last 2-3 days, but my shortness of breath is slowly getting better. 
Any advice would be greatly appreciated. Stay safe everyone!
Thanks!:)
\- 19M, 220lbs, 6ft 0in, non-smoker. UK.</t>
  </si>
  <si>
    <t>2020-03-29 15:24:12</t>
  </si>
  <si>
    <t>frfzc7</t>
  </si>
  <si>
    <t>Broken Pinky Toe Gone Septic?! Please Help!</t>
  </si>
  <si>
    <t>A couple days ago I was walking down the hallway in my house and accidentally kicked my brother’s pull up bar he left on the ground. I let out quite the yell because I immediately felt surging pain all over my right foot. I originally just thought I hit it really hard but now it’s swollen pretty bad. It’s purplish on the bottom and left side of the pinky toe on my right foot. Then bright red everywhere else on the toe. It almost looks like the blood/bruise or fluid I’d spreading to the toe to the left of it, giving it a purple hue. I’m 20 years old and in general a decently healthy adult. I’m just concerned that it feels pretty numb and looks like the color is spreading whatever it is wether it be blood or another type of fluid. It isn’t cold, instead it is kinda hot in comparison to my other toes. I’m really trying to not have to go to Urgent Care/ER with this whole Coronavirus Pandemic going on. Please help!!! Much love!</t>
  </si>
  <si>
    <t>2020-03-29 16:43:41</t>
  </si>
  <si>
    <t>fse9y9</t>
  </si>
  <si>
    <t>17M, Infrequent blood in urine (Every few months)</t>
  </si>
  <si>
    <t>Height - 5'11
Race - Caucasian
I have never smoked and don't take any medication
Duration - I've had pain during urination since puberty, but the blood has started maybe mid 2019, possibly 2018.
&amp;amp;#x200B;
This has happened twice, but every 4-6 months or so, I urinate and see small amounts of blood come up through my Urethra afterwards. I have been to the doctors, and hospitals, multiple times. They have run blood tests and urine tests, and once a prostate exam, on me and could not find anything wrong with me. I have not had an endoscopy, as the doctor advised against it, but presented it as an option. I have no idea what is wrong with me, and no one else seems to either.  
Edit: I have been prescribed anti-biotics for this multiple times</t>
  </si>
  <si>
    <t>2020-03-31 07:53:11</t>
  </si>
  <si>
    <t>fsfawt</t>
  </si>
  <si>
    <t>[21M] Paronychia?</t>
  </si>
  <si>
    <t>2020-03-31 08:50:10</t>
  </si>
  <si>
    <t>fsfci8</t>
  </si>
  <si>
    <t>Teeth staining with doxyclycline?</t>
  </si>
  <si>
    <t>20M  diagnosed with orchitis, pain in right testicle. Prescribed doxycycline 3/30.
130 lb
United States
I just got diagnosed with orchitis after a painful 10 days. The doctor prescribed me 100 mg doxycycline antibiotics twice daily for two weeks.  I'm worried about the possible side effect of permanent teeth staining but from what I've found it mostly occurs in small children whose teeth are still coming in.  There have been some rare cases of young adults who have experienced teeth staining, which is kind of worrying.  I'm just wondering what the chances are of that.
I also ate a cheese burrito yesterday before my first dose, which I later learned is a huge no-no.  the package says it was 193 mg of calcium. What did I do to my stomach by combining antibiotics and dairy?
Thank you.</t>
  </si>
  <si>
    <t>2020-03-31 08:52:32</t>
  </si>
  <si>
    <t>fsg06i</t>
  </si>
  <si>
    <t>Sudden flaky skin</t>
  </si>
  <si>
    <t>2020-03-31 09:27:35</t>
  </si>
  <si>
    <t>fsg3ml</t>
  </si>
  <si>
    <t>Why do I have a headache every day of my life?</t>
  </si>
  <si>
    <t>Every day, without fail, I wake up with a headache and it’s always in the same place - the base of my neck and skull. I should add that I also live with constant neck pain and the two are consistent with one another. No amount of Tylenol, Ibuprofen, or Excedrin helps to relieve the pain.  I am absolutely miserable.  
I’m a 22 year old female with no underlying health conditions. I recently had an x-ray done on my neck and everything looked normal. So if it’s not bone related, what could it be? 
Thank you in advance.</t>
  </si>
  <si>
    <t>2020-03-31 09:32:38</t>
  </si>
  <si>
    <t>fsgbhd</t>
  </si>
  <si>
    <t>Is what happened to me normal? Ct scan</t>
  </si>
  <si>
    <t>22 years male ..nonsmoker..no drink 177 lbs I felt the rays in my body. Is this normal I felt like scratching my brain. I do not think it is not psychological because I was very calm.</t>
  </si>
  <si>
    <t>2020-03-31 09:44:31</t>
  </si>
  <si>
    <t>fsgigo</t>
  </si>
  <si>
    <t>Please help - 28F, never experienced constipation before and I’m currently at 3 1/2 weeks no BM with excessive regimen of meds including 2 gallons of GoLytely. I’m an RN, have tried everything I know. Have had flat plate X-ray and CT.</t>
  </si>
  <si>
    <t>Like the title says, I’ve tried every nursing trick I can think of. 34g Miralax TID, 100mg Colace BID, daily enemas - have tried fleet, soap suds, mineral oil, dulcolax suppositories, mag citrate, Senna. 
Went to urgent care Thursday and was prescribed a gallon of Golytely. Passed it all as brown water. A couple more days, tried a rectal exam myself and felt nothing, continued with my regimen, had increasing nausea and hyperactive LOUD upper bowel sounds. 
Went to ED on Saturday, had rectal exam (no stool in rectum) and CT. CT showed no blockage but stool throughout the entire colon and into the ileum. Prescribed another gallon of Golytely along with continued Miralax, Colace, and daily enemas. Same results from Golytely, passed all as water with flecks of undigested food in it. 
I am miserable, nauseous, eating makes me feel horrible. I called a gastroenterologist and based on the CT results and the fact that they are taking limited pts due to COVID-19 they refused to see me. 
A physician friend at work kindly prescribed me lactulose, I’m going to try that today but I’m not hopeful. I am at an absolute loss. 
My abdomen is extremely distended, and worryingly I am actually 3 lbs lighter than I was at the beginning of March. I’ve been eating very little since it makes me feel worse if I do eat.</t>
  </si>
  <si>
    <t>2020-03-31 09:54:51</t>
  </si>
  <si>
    <t>fsgs7t</t>
  </si>
  <si>
    <t>Vomiting blood?</t>
  </si>
  <si>
    <t>20F, New Zealand, asthma, Ibs, endometriosis. 
I drank way too much and I started vomiting liquid that looks like blood, what do I do? I feel too stupid to call for an ambulance but I’m pretty worried thanks !</t>
  </si>
  <si>
    <t>2020-03-31 10:08:59</t>
  </si>
  <si>
    <t>fshn8q</t>
  </si>
  <si>
    <t>My friend 15F has something wrong going with her brain, does anyone know what exactly is happening to her ?</t>
  </si>
  <si>
    <t>Her symptoms are 
While she is only walking, for about of approximately 10 seconds 
1.she casually lose her eye site (her vision turns black)
2.she loses control over her body (like a drunk person)
3.She feels pain in her head for like a second
After about 10seconds every thing goes back to normal 
She said she used to have this rarely before but it has increased recently, this mouth (march 2020) she had 4 of this events</t>
  </si>
  <si>
    <t>2020-03-31 10:54:39</t>
  </si>
  <si>
    <t>fsii57</t>
  </si>
  <si>
    <t>17F why is it hard for people to get replied to in this sub</t>
  </si>
  <si>
    <t>People can’t go to the hospital because of the coronavirus issue so they are reliant on the internet. It’s really hard for people to get replied to if they aren’t in critical condition.</t>
  </si>
  <si>
    <t>2020-03-31 11:39:09</t>
  </si>
  <si>
    <t>fsjh37</t>
  </si>
  <si>
    <t>What is this?</t>
  </si>
  <si>
    <t>2020-03-31 12:29:02</t>
  </si>
  <si>
    <t>fsjk5l</t>
  </si>
  <si>
    <t>27F, my thyroid test came back normal, but there are two other things on the report I'm curious about.</t>
  </si>
  <si>
    <t>27 y/o female, white, 5'2" 160lb, non-smoker, very seldom drink and just one when I do.
I experienced significant weight gain (about 25lb) and fatigue last year, which I suspected to be from my antidepressant (75mg Effexor XR) so my doctor switched me to something else, but had me get a thyroid test just to check nothing else was going on there. He said the result came back normal and the nurse gave me a copy on my way out. A few weeks later I glanced at it just out of curiousity.
I'm not a medical professional so I can't make heads or tails of it, but it seems my "MPV" is flagged as low, at 9.1 (reference is 9.4-12.3fL) and my "basophil %" is high at 1.5 (reference is 0.1-1.2fL). Everything else on the test was within the "reference" range.
When I had the blood test, I was feeling well and had no symptoms of illness or otherwise.
I'm just curious about what that may indicate, partially because I believe I might have an autoimmune disorder, something along the lines of Behcet's. When my body is under above average stress (physically and/or emotionally), I develop multiple aphthous ulcers in my mouth and have twice developed incredibly painful genital sores that last 2-3 weeks. I have been tested for pretty much every STD imaginable and all have come back negative. The multiple doctors I went to during my last genital sore outbreak basically brushed me off and misdiagnosed me. By the time I found a doctor who would listen to me, the outbreak had healed and she said unless I'm showing symptoms there was nothing she could do at that time. She has since moved to another state, so I dread the next time this happens to me and having to start all over in the process.
Anyway, sorry for the long winded post, but I'm just hoping to get some answers. Thanks in advance!</t>
  </si>
  <si>
    <t>2020-03-31 12:33:26</t>
  </si>
  <si>
    <t>fsjpfy</t>
  </si>
  <si>
    <t>Inconclusive covid-19 test.</t>
  </si>
  <si>
    <t>My husband 37M, Atlanta,GA, early onset parkinsons and history of sinus issues, was tested for covid-19 on 3/16. We got the results on 3/28 from the ER saying they were positive. He called his PCP on Monday requesting a doctors note from work as they were requesting one. His doctor got the results back from the ER and they say inconclusive, not positive. So now his PCP is wanting to release him back to work tomorrow? Even though he is still VERY short of breath, running a low grade fever, coughing, and incredibly exhausted. He’s an “essential employee” (works at a car dealership so that’s apparently essential 🙄). His doctors office doesn’t want him to come in, but wants him to go back to work because he has no diagnosis. 
Oh but they think it’s somehow sinusitis because he has a history of that? Um. What? Since when does sinusitis cause you to be unable to catch your breath?! But then they go on to say lots of false negatives out there and that he should go back to the ER. I think the fuck not. Every single ER would be PISSED he came in because he is NOT in an emergent need. He’s ok. He’s just not ok to go back to work and if he has covid-19, then he is VERY much so contagious. What do we do here?!?</t>
  </si>
  <si>
    <t>2020-03-31 12:41:08</t>
  </si>
  <si>
    <t>fsjq2s</t>
  </si>
  <si>
    <t>Fever and BPM</t>
  </si>
  <si>
    <t>Went to bed this morning and woke up an hour later with a very bad fever in terms of my body temp feeling extremely cold. I didn't take my temp until it got a lot better 2 hours later and my temp was 100.3. I feel a lot better now, although my resting BPM has been 115 for the past 5 hours and would like to know if this will eventually lower by getting rid of the fever or if I should go in and get checked out.
18, Male, 258lb, 6'4"</t>
  </si>
  <si>
    <t>2020-03-31 12:42:07</t>
  </si>
  <si>
    <t>fsk13y</t>
  </si>
  <si>
    <t>My doctor called me to visit office in person to discuss test results. How concerned should I be?</t>
  </si>
  <si>
    <t>Hi, I'm 27F, white, 5'7" and 220 lb. I have officially diagnosed ADHD and fibromyalgia, for which I take 50 mg Vyvanse and 90 mg Cymbalta. I also take OTC Claritin every day and OTC Benadryl every night for allergies, as well as 400 mg magnesium supplement to prevent migraines (all recommended by my doctor).
So in late February before things with COVID kicked off in my area, I had a physical with a new GP. My main concern has been whether I'm having allergy or asthma problems, because I've been noticing some shortness of breath and what I could only describe as deep, down-to-the-bone itchiness, particularly after exertion outside or at night. My doctor ordered some metabolic and lipid panels, CBCs, and a few other blood tests related to allergy concerns.
I assumed with everything going on that at most, my doctor would call me if something was abnormal. I'm in California under a shelter-in-place order and the recommendation is to have non-urgent medical visits over the phone whenever possible, which makes sense.
However, I got a call from her office yesterday that she wants me to come in person to discuss the test results. The phone call was with the receptionist, so all she could confirm when I asked was that the doctor definitely wanted to have the conversation in person. I have an appointment next week, so I assume it's nothing that'll kill me, but the fact she wants me there in person rather than making a telephone appointment is making me nervous. 
Med professionals of Reddit: I'm not looking for an exact diagnosis here, but what kind of discussion should I prepare for with these results?
**Abnormal test results**
Cholesterol, total = 225 (ref &amp;lt;200 mg/dL)
LDL cholesterol = 139 (ref &amp;lt;100 mg/dL)
Non HDL cholesterol = 167 (ref &amp;lt;130 mg/dL)
Red blood cell count = 5.44 (ref 3.80-5.10 million/uL)
MCV = 79.6 (ref 80.0-100.0 fL)
MCH = 25.7 (ref 27.0-33.0 pg)
**Borderline or maybe-relevant test results (to my eye anyway)**
HDL cholesterol = 58 (ref &amp;gt;= 50 mg/dL)
Triglycerides = 146 (ref &amp;lt; 150 mg/dL)
Hematocrit = 43.3 (ref 35.0-45.0%)
MCHC = 32.3 (ref 32.0-36.0 g/dL)
Bilirubin, total = 0.3 (ref 0.2-1.2 mg/dL)
Sodium = 138 (ref 135-146 mmol/L)
Sed rate by modified westergren = 17 (&amp;lt;= 20 mm/h)
I'm not sure if the test results solidly in normal range would be relevant to this, but I can provide if they are.
A couple other pieces of relevant background: first, I knew and I told my doctor right off the bat that my cholesterol has been very high since I was literally 12 years old, when my BMI was actually in what was considered a "healthy" range and I was exercising regularly; no matter what my diet or weight has looked it, it has always been the same level as above, plus or minus 5 units. She told me that it's likely genetic, since it's pretty uncommon for a preteen to have levels like that.
Also, regarding my weight: yes, I'm aware that I'm fat. Without getting into detail, the combination of fatigue and joint pain from fibromyalgia combined with a highly stressful couple of years resulted in weight gain. I've lost about 35 lbs over the past 9 months to put me at my current total, but it's plateaued. What I had to do to get lower than 215 had numerous health complications themselves and was not maintainable. The best health and happiness results for me have come from changing to a pescatarian diet, focusing on getting the nutrition that I need, cutting way back on the emotional eating, speed-walking and yoga daily, and most importantly *not focusing on the precise number on a scale*. I am aware of and have experience with the concepts of calorie counting, macro counting, intermittent fasting, paleo, keto, and the million different apps to track all of these things. My fasting glucose and A1C are currently well within healthy range, but I'm keeping a close eye on it since I have a family history of type 2 diabetes.</t>
  </si>
  <si>
    <t>2020-03-31 12:58:40</t>
  </si>
  <si>
    <t>fsk3ju</t>
  </si>
  <si>
    <t>[35M] Long recovery from Flu B? (Asthmatic)</t>
  </si>
  <si>
    <t>I have asthma (controlled with very rare rescue inhaler usage... as in less than 2-3 times/month).
About 3 weeks ago I was diagnosed with Flu B in the hospital. I did a few nebs, but my chest still felt really tight and I had a nasty wheeze. A few weeks later, after using the nebulizer at home and regular inhaler (albuterol), I no longer have a wheeze. I have no cough. I have no fever.
Nevertheless, the chest tightness and back pain, while more mild than before, have persisted. I am still, in fact, feeling quite reliant on my inhaler too. Some days are better than others, but overall my breathing is not where it was prior to Flu B. When I exhale, I can feel some strain that makes my breath feel 'shaky' as it comes out. Again, no wheeze, just strain and shakiness. My pulse ox is always 97 and above.
Is this some sort of post viral inflammation that's messing with my lungs as an asthmatic or should I be more concerned there's something else going on? I have heard it mentioned that sometimes a nasty flu can take weeks to resolve (but how many weeks?)
Thanks!</t>
  </si>
  <si>
    <t>2020-03-31 13:02:10</t>
  </si>
  <si>
    <t>fskb5k</t>
  </si>
  <si>
    <t>What could possibly happen?</t>
  </si>
  <si>
    <t>Hello age 14 and for some reason for the past 2 days I have not been able to taste anything or smell anything and I don’t know why could someone please tell me I do have a stuffy nose so that might be it but I’m able to breathe just fine anyways someone please inform me of could have happens thank you</t>
  </si>
  <si>
    <t>2020-03-31 13:12:56</t>
  </si>
  <si>
    <t>fskhcg</t>
  </si>
  <si>
    <t>Does Coronavirus make you dizzy, tired and have concntration and focus problems?</t>
  </si>
  <si>
    <t>18F,  Non-Smoker, Approximately 130lbs, 5ft 11,  no underlying health issues, living in the UK
Two days ago I woke up with a fever, and yesterday I had really itchy eyes and a tickly throat. I felt awful and stayed in bed all day, I was tired and was having concentration issues. I was dizzy and could barely form sentences. My entire family had similar symptoms, except my dad had a dry cough too. 
My dad is a key worker (teacher) and had been in contact with students who possibly have had the virus, but this would've been at least 2 weeks ago. My fever is getting better and I haven't coughed at all, but I'm finding the dizziness and confusion quite alarming considering this isnt a symptom I've been told about. My entire family has felt extreme tiredness, so its possible the dizziness could be from the tiredness, but the concentration issues and everything else makes me worried that this isn't coronavirus, and could be something in the house thats causing the symotoms.
So is it possible for coronavirus to cause extreme weakness, fatigu, concentration issues and dizziness, all without having a cough?</t>
  </si>
  <si>
    <t>2020-03-31 13:21:53</t>
  </si>
  <si>
    <t>fskp1r</t>
  </si>
  <si>
    <t>Omeprazole side effects?</t>
  </si>
  <si>
    <t>•Male
•23 Y/O
•207 Lb’s
•5’ 8”
•non smoker
•no medication
So some time back I went to get a pretty bad cough checked out and the doc said I had bronchitis and gave me antibiotics, I finished the course and still was coughing pretty bad + constant vomit taste so I went back and she prescribed me Omeprazole 40mg and said I had GERD. Since I’ve started taking it I’ve felt like I can feel my heart constantly racing even though I’m sitting down, dizzy, have a hard time seeing/focusing, and weak. Are these known side effects?</t>
  </si>
  <si>
    <t>2020-03-31 13:32:51</t>
  </si>
  <si>
    <t>fskwgf</t>
  </si>
  <si>
    <t>Can this rad grandpa still smoke even though I’m infected with the carona virus?</t>
  </si>
  <si>
    <t>47m, 265lbs, 6’6”, Mexican.</t>
  </si>
  <si>
    <t>2020-03-31 13:43:53</t>
  </si>
  <si>
    <t>fskyq9</t>
  </si>
  <si>
    <t>[Case Study] Case Study for a Class, any help would be appreciated.</t>
  </si>
  <si>
    <t>M.B., a 55 year old right-handed woman, was referred to the clinic by a social worker at the assisted care centre where Ms. M.B. is currently living. The social worker and other members of the medical team expressed concerns about possible onset of psychotic episodes. She reported that M.B. had become somewhat non-communicative, but when engaged, she related increasingly improbable anecdotes about her earlier life as a concert pianist. While the content of these stories was somewhat impoverished, the details she was able to convey included stories of concert tours with several well-known orchestras. Ms. M.B. was accompanied to the appointment by a personal care worker. She was appropriately groomed although she appeared somewhat disheveled. Her care worker indicated that she has to be reminded daily to maintain her personal hygiene. She was cooperative and pleasant when directly engaged, however, she was quiet and did not spontaneously engage in conversations. She appeared generally unconcerned about the reasons for the clinical referral. M.B. has been living in the assisted living facility for about 6 months and has been estranged from her family for the last several years. According to the care worker, Ms. M.B. does have two close female friends who visit regularly. While the details are unclear, it appears that her position as a concert pianist ended about a decade ago for reasons related to her unreliability, and inconsistency in her performances. Her employment records since that time have been spotty. Recent medical history was positive for pneumonia and there was a brief note in the medical record suggesting that malnutrition was suspected at one point, prompting action to have her admitted to the assisted living facility. Hospital records revealed that she was admitted to the emergency department approximately 1 month ago, following a visit with one of her friends. She was found lying on the floor of her room incoherent and disoriented, and there was suspicion of alcohol toxicity. Examination in the E.R. revealed abnormal eye movements. She was released from the emergency within 24 hours and returned to the assisted living facility. Medical history since that time was unremarkable. Upon examination, overall intellectual functioning was revealed to be in the high average range. Vocabulary and spatial reasoning were both high average. Other tests of verbal ability, for example naming objects appeared to be normal. On a brief measure to assess overall cognitive status (mini-mental status exam) M.B. was unable to recall any of three words presented five minutes earlier, although she gave a long list of incorrect words, stating with considerable conviction that she recalled hearing them. Subsequent testing revealed that M.B. had significant difficulty recalling a more extensive (16 word) list after a 20-minute delay. Indeed, when questioned she did not recall being presented with a word list. Again, she had numerous intrusions (stating words that were not on the original list). However, she performed above chance on a forced choice word list. On a word stem completion test, M.B. selected a disproportionate number of previously studies target words even though she did not recall studying the word list. When testing her spatial memory, her ability to reproduce a 2-dimensional spatially figure from memory after a 30-minute delay was severely impoverished. As with the word list, she did not recall studying the figure. On a test, of executive function and processing speed (Trails A &amp;amp; B), M.B. had difficulty switching categories from letter to numbers, however, her performance was most notable for her severely slow response times. On another measure of processing and motor speed, the Finger Tapping Test, her performance was in the impaired range for both hands. Neuroimaging revealed global cortical atrophy with a notation of abnormal, although unspecified, appearance of the diencephalic structures. Despite a general absence of spontaneous speech, it is notable that at the end of the testing session M.B. became animated while relating a story from her former career as a pianist where she performed with Leonard Bernstein at Carnegie Hall. On follow-up she indicated that she had played in many of the world’s greatest concert halls and is frequently invited back for performances even to this day. 
&amp;amp;#x200B;
1.Name and describe the signs, symptoms and potential syndrome(s) 
2.Determine cognitive domain(s) impacted and possible brain damage localization (be specific!). Also describe other areas of cognitive functioning that you think might be impacted based on cognitive neuroscience research. Describe other clinically relevant data you would like to obtain (e.g. neuroimaging, neuropsychological reports etc.). 
 3.Provide potential diagnoses - list 2-3 possible diagnoses that you feel should be considered based on the facts of the case. Then narrow your reasoning down to what you feel is the most likely diagnosis 
Case study for a class, looking for some insight and assistance thank you for your help and time :)</t>
  </si>
  <si>
    <t>2020-03-31 13:47:12</t>
  </si>
  <si>
    <t>fsl9m8</t>
  </si>
  <si>
    <t>Should I stop taking my HBP medication during COVID19 outbreak?</t>
  </si>
  <si>
    <t>Male 21 5’10” 190 lb non smoker occasional drinker 10mg lisinopril + 25 mg hydrochlorothiazide for HBP 
Hi Docs,
There have been many articles that link lisinopril to increase risk of contracting coronavirus and having complications as a result of the disease. My BP readings were at 140-90 about a year ago so I started to take the medication to control it. In that time I’ve gone from about 180 pounds at diagnosis to 200 pounds back down to 190 and still losing weight. The only explanation for the high readings is genetics and my weight. To reduce my blood pressure I am dieting moderately. I’ve cut down caffeine dramatically to about 2 cups of coffee a day to maybe 2 cups a week with no other caffeine intake. I’m doing 3 hour walks/runs about 5 days a week with some light lifting with dumbbells  that I have in my house and other fitness activities I can do inside. My BP readings on the medication are consistently 125-130/75-85 range, with a few high outliers that are probably due to some stress in these times. I am considering calling my doctor to see if I should stop taking it for a few months because the medication I’m on puts me in risk of getting COVID-19. Any thoughts?</t>
  </si>
  <si>
    <t>2020-03-31 14:02:47</t>
  </si>
  <si>
    <t>fsm7ja</t>
  </si>
  <si>
    <t>At home DVT test?</t>
  </si>
  <si>
    <t>28, Female, approx 245 pounds, 5'3", currently on Xarelto, smoker:
I am prone to clotting (factor 5 disorder). I have had them a few times. But i have also wasted. A LOT of money on hypochondria as a result of this disorder (i always think any pain in my extremities or chest is a clot).
Right now, i have some pretty wicked leg pain, where my hip connects my leg to my body. I have a stint in that leg, on the other side (at my groin, not my hip). I feel like i probably just sat on it wrong for too long.
Is there some kind of at-home test i can do to see if it really is something i should go to the ER for? I'm pretty sucm of wasting hindreds of dollars on being wrong.</t>
  </si>
  <si>
    <t>2020-03-31 14:53:28</t>
  </si>
  <si>
    <t>fsmmdp</t>
  </si>
  <si>
    <t>(24F) Drank way too much last night, not sure if I need to get IV fluids or something at the hospital.</t>
  </si>
  <si>
    <t>It’s been 12 hours since I stopped drinking and I still feel like absolute trash. I can’t keep water down, I puke it back up. Haven’t even tried to eat. I’m dizzy and shaking/twitching. I don’t remember being this badly hungover ever before. Just not sure if I need to just ride this out or if I should get professional care.</t>
  </si>
  <si>
    <t>2020-03-31 15:15:03</t>
  </si>
  <si>
    <t>fsn2kz</t>
  </si>
  <si>
    <t>Brain damage regarding Cannabis abuse</t>
  </si>
  <si>
    <t>I decided to quit smoking pot for a number of reasons. I'm going back to school, want to lose weight, and (might be bro-science) I don't want to weaken my lungs with COVID-19 being everywhere.
Ironically enough, my concentration has gotten slightly worse since I've stopped. It's been about 5 weeks and I have trouble reading novels at night(for some reason, I can read on reddit for hours). I'll lose my concentration several times and it will take me about 30 mins to read 4-5 pages of a regular nonfiction book (12 rules for life - Jordan Peterson).
I'm guessing this is due to a number of things but can't help but think it's mainly due to the withdrawals. I've been a casual smoker (cycles of smoking a joint every couple days to 3 joints per day) for about 8 years. I'm 29 and starting college again in the summer to finish my degree and am concerned that if my concentration doesn't get better in the next month I may not be ready to take summer classes.
On a side note, I've been taking medication for ADHD and depression for about a year now (Bupropion 150mg). And I drink about 3-4 shots of espresso throughout the day. And I'll usually try reading after a long day of work (new job).
How long can I expect my attention to be this bad? Can I work at it like a muscle or is it just something I'm permanently stuck with from having smoked too much pot over the years? Sorry I'm rambling and my stress is getting the better of me :)</t>
  </si>
  <si>
    <t>2020-03-31 15:39:10</t>
  </si>
  <si>
    <t>fsnoqo</t>
  </si>
  <si>
    <t>Bovine Ovary/Adrenal/Pituitary/Thyroid Extract</t>
  </si>
  <si>
    <t>F22/5'4/132 lbs/caucasian
Hello medical professionals. 
I was recently in a high end supplement store and asked the clerk what I should do if I am having trouble sleeping. She said "it must be your hormones" and said I should take Symplex F from Standard Process. It contains Bovine Ovary, Adrenal, Pituitary, and Thyroid extracts (with thyroxine removed). She told me to take 4 pills at bed time and I didn't really feel comfortable taking that many. 
Over the course of 3 or 4 weeks I've taken one or two a few nights a week. I looked up the drawbacks of bovine extracts and now I'm scared. My period has also not come yet, I'm about 4 days late. Could taking those extracts, even if not regularly, cause this? Did I ruin my adrenals/ovaries/pituitary glands by taking this? I plan on tossing out the bottle. I'm so scared and downright angry that I was told to take something by someone I was supposed to be able to trust.</t>
  </si>
  <si>
    <t>2020-03-31 16:14:08</t>
  </si>
  <si>
    <t>fsns2n</t>
  </si>
  <si>
    <t>Nausea, bloating, reactions to foods ruining my life. Gastroenterologist says he doesn't know why.</t>
  </si>
  <si>
    <t>Summary:
* Nausea while eating/after eating for several hours
* Bloated/fullness/tight stomach feeling after eating
* Wake up at night seemingly at random with increasing waves of nausea and anxiety attacks
* Eating too much causes similar nausea and anxiety attacks
* Same bloated feeling after drinking even moderate amounts of water
* Have had episodes of acid reflux
* Weight loss - lost 10kg in about 1.5 months
* Endoscopy with biopsy showed no H. Pylori, mild gastritis, no conditions of oesophagus or duodenum
* No gallstones present
* Small abnormality in liver - likely a hemangioma
* Bloodwork comes back normal apart from Vit D deficiency which I'm taking supplements for.
A little history: For about 4 years I've had occasional bouts of waking up at night with nausea that comes in waves, increasing and usually culminating with me feeling like I'll throw up but never getting to the point of retching or vomiting. This is accompanied by a panic attack of sorts, elevated heartrate and sweating. I have some form of emetophobia which does not help. This was occurring maybe every 3 months or so for a few years. Last year it started to happen more often, at first every couple months, then every month, punctuated with a few episodes of it occurring several nights in a week. I never had any such symptoms during the day.
In early December last year I remember being in the car driving to a restaurant for lunch with my partner and feeling this strange nauseated feeling that concerned me. In the month that followed, I began waking up at night often with the same nausea attacks in addition to nausea during the day, usually while eating or after meals but sometimes also on an empty stomach. This culminated in a 3 day/night stretch of nausea nearly all day and being up with horrible nausea every night while away camping over new years. That prompted me to see a doctor, who diagnosed me with GERD/GORD and put me on a PPI. 
Initially this seemed to help my night time nausea attacks greatly as I had about a week of good sleep. Then I changed my dose from 2x a day to 1x a day as instructed after a week and it all came back. I went back to the doctor who told me to increase the dose, but my day and night symptoms continued. Around this time I had an ultrasound which showed **no gallstones but some abnormality in my liver (for which I've yet to be scanned, but doctors said it's likely a hemangioma).** 
After about a month, I made an appointment with a gastroenterologist who scheduled me in for an endoscopy. **The scope showed mild gastritis but no conditions of the oesophagus or duodenum.** By this point I had found a few foods which seemed to upset me less (but not completely negate my symptoms) and the advice I was given was essentially 'keep eating those things and I'll see you in a month'. I saw some improvement by sticking to the few things I could eat, mostly rice with chicken, cereals with almond milk, sushi. But never an elimination of symptoms (apart from a few glorious days here and there). The gastroenterologist says that the degree of inflammation in my stomach should not cause the symptoms I'm experiencing.
* Age: 27
* Sex: M
* Height: 198cm
* Weight: was 92kg, now 80kg
* Race: Caucasian 
* Duration of complaint: 4 months
* Location (Geographic and on body): stomach/abdomen
* Any existing relevant medical issues (if any): no
* Current medications (if any): Nexium 20mg</t>
  </si>
  <si>
    <t>2020-03-31 16:19:34</t>
  </si>
  <si>
    <t>fsnuv6</t>
  </si>
  <si>
    <t>Elderly landlord (77M) fell and hit the back right side of his head on the floor. If he is lucid and able to stand, should we call EMS? What symptoms should we watch for?</t>
  </si>
  <si>
    <t>**THEY'RE OFF TO HOSPITAL THANK YOU FOR YOUR ADVICE**
He was able to answer my questions immediately and has decent grip strength in both his hands, and able to move his toes (and feel them). I helped him to his feet and got him into a chair, and he was able to participate in a meaningful manner in a conversation between himself, his wife and I for the next 45 minutes (5-50 min post fall).
He has a slight abbrasion on the back of his head, but the bleeding stopped within \~20 min.
 So far he has taken a 400mg Ibuprofen for the swelling (at my direction - Not a doctor but not completely ignorant of physiology, have a biochem degree, my bad if thats a no-no on this sub this is my first time posting)
I am worried that he may suffer some intracranial swelling as he has a fairly large bump on the back of his head. As of 15 min ago, the bump is fairly large, but is visibly not filling with blood, and is slightly pink. It is roughly 5cm horizontal X 8cm vertical ( 2 in h x 3 in v) and protruding ~0.5-0.75cm (0.2 - 0.37 inches) from the rest of his scalp on the most posterior part of the right side of his skull.
**due to the ongoing covid19 situation, his wife would rather avoid having paramedics come to the house to take him to the emergency dept. In my province (ontario, Canada) there is a nurse hotline where we can ask for advice, but it is overloaded with covid19 callers at the moment**
**1) Should this get checked out regardless? As far as we can tell he does not appear concussed**
**2) what symptoms should we look out for in the next couple of hours to make sure his condition is not going to deteriorate further overnight?** 
SO FAR: I have recommended that:
- he sleep with his head as elevated as possible
-his wife stay in contact/interact with him to make sure his mental state is not getting worse
-they apply ice to the affected area (15 min ON, 30-45 min OFF) 
As I said earlier, I am not completely ignorant of mammalian physiology, feel free to use your big words, I would just like some advice as to how to proceed and what to watch for. 
Also feel free to chastise me, I give zero fucks how wrong I am, unimportant at the moment.
Thanks a bunch in advance
**THEY'RE OFF TO HOSPITAL THANK YOU FOR YOUR ADVICE**</t>
  </si>
  <si>
    <t>2020-03-31 16:24:11</t>
  </si>
  <si>
    <t>fsoa3v</t>
  </si>
  <si>
    <t>Is my anxiety a symptom of another health issue?</t>
  </si>
  <si>
    <t>28m, 6 feet 215 lbs. Smoker. I've been struggling with anxiety for a little over 2 years now but I'm worried that my anxiety may be a symptom of another health issue. I.e. diabetes or a thyroid issue. My logic towards this is that nothing really is needed to set my anxiety off however if I drink coffee or alcohol I  get heart palpitations and feel incredibly anxious. Or sometimes after i eat.  My issue is that the tests for other health concerns involve blood work which causes me to have panic attacks and faint. I still have yet to have blood tests done and I'm in my late 20s. I'm asking for your input to see if this is a general anxiety disorder  Or if I should get other testing done... hopefully without blood work if avoidable.</t>
  </si>
  <si>
    <t>2020-03-31 16:49:11</t>
  </si>
  <si>
    <t>fsobbo</t>
  </si>
  <si>
    <t>Can Miralax cause hormone changes?</t>
  </si>
  <si>
    <t>18F; 5'6"; 117 lbs; white
Primary complaint: period irregularity/skipped periods.
I take regular doses of ibuprofen and aleve as needed for joint pain (scoliosis), period cramps, and migraines. I have the (truly) occasional drink and do not smoke or use recreational drugs.
I've had hard stool all my life, even as a baby, regardless of diet or water intake. I had never seen a doctor about it until recently.
I recently had a BM with a concerning amount of blood (water in the bowl turned red). I went to my general pediatrician who ran many tests, including extensive bloodwork, inspection, and sample. I have a family history of polyps and irritable bowels. None of the tests came back with anything conclusive except confirmation that there had been blood in my stool. My doctor recommended I start taking Miralax daily to aid with my stool texture. I take half a capsule/adult dosage a day and it truly has done wonders for me. I did gain about 8 lbs, but this was welcome as I was underweight before. I'm not sure if this is a side effect of the Miralax because I also had a broken wrist at the time which significantly reduced my activity. However, when I forget a dose I do notice a slight drop in my weight.
I followed up with a GI specialist who concluded that the blood was likely due to a tear during a particularly hard BM. The GI also recommended continued use of Miralax.
However, I have not had a period since before I started the medication. I am typically very regular and have never had a skipped period. Very rarely does my period come more than a few days late. My average cycle is about 33 days with a 4 day period. I have not had a period in 56 days, and my ovulation occurred when I would normally have expected it to. I have not noticed a second ovulation, but I have had my typical pre-period/ovulating symptoms of cramping and back pain every now and again. There is no possibility of pregnancy. Is it possible that Miralax can cause irregular/skipped periods or hormone changes? Is this something I should be concerned about?</t>
  </si>
  <si>
    <t>2020-03-31 16:51:09</t>
  </si>
  <si>
    <t>fsohs2</t>
  </si>
  <si>
    <t>think I’m having an allergic reaction but I’m not sure</t>
  </si>
  <si>
    <t>[male,21, weight 180 pounds]
I have a weird feeling when I eat certain food and nuts. For food the food would smell good and it would be normal like chicken but something in it makes me have that weird feeling once it is in my mouth. When it is in my mouth I would feel like I’m eating the most disgusting thing like I want to throw up or something, then once it goes in my throat I would feel like my throat is trying to reject it and then some stomach pain and my body would start to sweat a lot and I would feel like there is something stuck in my throat. This has been happening since I was a child and I usually would but my finger in my throat just to stop this. A year ago this happened and I felt that something in my throat then overtime it felt like it was getting bigger to the level that eventually I couldn’t breathe from my mouth. It was painful and in the end I throw up and the thing in my throat felt like it was never there. 
Sorry if this is too long or confusing.
And thanks for reading this.</t>
  </si>
  <si>
    <t>2020-03-31 17:01:45</t>
  </si>
  <si>
    <t>fsp0wx</t>
  </si>
  <si>
    <t>What are these small clear looking bumps on the underneath the head of my Penis?</t>
  </si>
  <si>
    <t>2020-03-31 17:34:48</t>
  </si>
  <si>
    <t>fsp9vy</t>
  </si>
  <si>
    <t>What does this mean?</t>
  </si>
  <si>
    <t>(16m, 240, 5’6”)
I know that I am very overweight and am currently trying to fix this issue but for now my question is, can my dark knuckles be a sign of developing diabetes?
All my knuckles are not dark just my middle and pointer finger on my right hand. They are cracked and very dry, could this just because I have really dry skin? 
I just wanna know cause I’m very scared of ever developing diabetes and trying to lose weight so I don’t.</t>
  </si>
  <si>
    <t>2020-03-31 17:49:49</t>
  </si>
  <si>
    <t>fspy30</t>
  </si>
  <si>
    <t>I'm 32 years old and male, since the beginning of the quarantine I have been measuring my temperature everyday and realized that is a little on the low side. It's normally 95,9°F but today I measured more than once and is lower than normal, 94,82°F. Should I be worried by this?</t>
  </si>
  <si>
    <t>I didn't make any changes to my routine today. It's normal to have a body temperature lower than 96,8°F? I don't have any health problems, I was never admitted to a hospital or had to take IV, never had anything worst than a cold. My family has a medical history of thyroid problems and some heart issues but my last heart check up came clean. Should I go to a specialist to see why I have this body temperature? Can be something related to the thyroid? I don't take a blood exam since 10 years ago, so I don't know if I should ask for one. Thanks for any recommendation.</t>
  </si>
  <si>
    <t>2020-03-31 18:31:44</t>
  </si>
  <si>
    <t>fuagi7</t>
  </si>
  <si>
    <t>Pls educate me</t>
  </si>
  <si>
    <t>18 m, 5'11 height, 100 kgs. Was eating dinner, after eating I found a cockroach moving at d edge of the plate. Will I get worms or bacteria from the cockroach being near my food.  It was a small back cockroache. Pls educate me on how a person gets worm. I recently suffered from e coil and never want to experience anything like it again. Thanks.</t>
  </si>
  <si>
    <t>2020-04-03 08:32:24</t>
  </si>
  <si>
    <t>fuc76i</t>
  </si>
  <si>
    <t>Is it a bad idea for me (17F) to go for a walk? Am I putting people at risk? Is it selfish?</t>
  </si>
  <si>
    <t>Hi! So obviously we all must stay 6 feet away from people we don’t live with, but I was wondering if it’s okay for me to go for a walk alone.
It’s selfish to hang out with people, and selfish to go outside and around others when you don’t need to, so I’ve gathered. But, I usually walk a few miles a day just to keep myself going, and this has been especially difficult. I’ve had trouble focusing and doing work, and have been driven crazy.
Am I risking people’s lives if I go on a walk? If I am, I won’t do it obviously. I just want to get outside and walk, but wanted to hear doctors opinions on it first.</t>
  </si>
  <si>
    <t>2020-04-03 10:08:48</t>
  </si>
  <si>
    <t>fucxdr</t>
  </si>
  <si>
    <t>Will Celebrex Alter My MRI Results?</t>
  </si>
  <si>
    <t>21f, 5’7”, 170lbs, white, American. I’m waiting for an official diagnosis of axial spondyloarthritis. I’m getting an mri next week of my si joints/hip area and if it shows inflammation I will *finally* get my dx after suffering a long time. 
My question is: I just started Celebrex yesterday 100mg 2x a day... will taking this alter my mri by reducing inflammation making it read “unremarkable”? Should I discontinue its use until after my scan? 
Also would diet affect my mri as well? Should I load up on the carbs or something so it shows up? I really need this dx so I can get treatment. 
Thank you!</t>
  </si>
  <si>
    <t>2020-04-03 10:48:43</t>
  </si>
  <si>
    <t>fue6ku</t>
  </si>
  <si>
    <t>HPV/Genital Warts - Need them removed urgently, what to do??</t>
  </si>
  <si>
    <t>2020-04-03 11:57:29</t>
  </si>
  <si>
    <t>fue6xy</t>
  </si>
  <si>
    <t>(34F) Terry's nails or normal? Autoimmune connection?</t>
  </si>
  <si>
    <t>2020-04-03 11:58:04</t>
  </si>
  <si>
    <t>fufapo</t>
  </si>
  <si>
    <t>MALE, 21: My psych is an NP and told me Adderall and SSRI's don't interact. Is it wrong to question her judgement on my meds?</t>
  </si>
  <si>
    <t>2020-04-03 12:58:51</t>
  </si>
  <si>
    <t>fufh1d</t>
  </si>
  <si>
    <t>The bottom of my legs have been swollen/red for weeks and it looks like it is getting worse. No doctor will see me till tuesday. Please help me, I don't want to lose my legs :(</t>
  </si>
  <si>
    <t>2020-04-03 13:08:29</t>
  </si>
  <si>
    <t>fuwpb1</t>
  </si>
  <si>
    <t>Osteoporosis or cancer?</t>
  </si>
  <si>
    <t>Hi. I’m here to seek opinions about my dad’s potential health problems related to a broken finger. 
My dad [59M] fractured his finger about a week ago after a drill twisted his hand around in a funny way. He went to the doctor, got an x ray done, and got a call a few days later. The radiologist had found a legion (s?) on his finger bone that he suspected was either related to osteoporosis or multiple myeloma. My dad has gone in for a blood test and given a urine sample, which we are currently waiting to hear back on. I am freaking out a bit right now, as I’ve already lost one parent to cancer. Is multiple myeloma at all likely? Could it be nothing at all? 
History: smoked from age 16 up until his early thirties. Alcohol dependant, usually drinks half a bottle of red wine per night (used to be a lot more). Only other pre existing health conditions are high cholesterol and depression.</t>
  </si>
  <si>
    <t>2020-04-04 09:35:59</t>
  </si>
  <si>
    <t>fuxlrl</t>
  </si>
  <si>
    <t>Need Advice For My Mom: Had A Laser Procedure Done on Left Eye Yesterday, But Now She Can't See Out of The Right Eye</t>
  </si>
  <si>
    <t>Demographic: Female, age: 60-65 (I'm not sure, she was adamant about me not knowing her age growing up), 120 lbs., has a macular hole in her left eye, she was forming one in the right, but she was able to stop it in it's tracks early on.
So my mom has a macular hole in her left eye, and it renders her half blond usually in the real sense. According to her, she can (or now could) see perfectly out of her right eye, but can't see well out of her left eye. It got worse last week when her eyesight was blocked by blood. 
Yesterday (Friday) she went into her usual doctor for a laser treatment to stop or slow the bleeding in the left eye. Today she woke up crying because she can't see well in neither eyes. 
Idk if it's important to mention, but she did this procedure last year before.
My question is, what could have went wrong with the procedure that would mess up the eye that wasn't touched?
Is this just a part of the healing process? Is this (somewhat) normal? 
One thing that she mentioned that she did differently than last time was that she didn't allow them to put the numbing agent (?) in her eyes. Could that have affected the results?
I told her to calm down and wait until Monday (because she can't do much now that it's Saturday), but she's still so worried and afraid that now she's fully blind. 
I personally feel like maybe it's too early to tell reckoning that she did it just yesterday. But may this wasn't supposed to happen.
If anyone has dealt with this before in their patients, have they healed? Even if it was only just a little. If anything, I want to give her some assurance, and if this situation that I described sounds bad to y'all I'll like to give her some advice. Thank you in advanced just in case I can't reply back.</t>
  </si>
  <si>
    <t>2020-04-04 10:27:16</t>
  </si>
  <si>
    <t>fuy0w3</t>
  </si>
  <si>
    <t>My PCP is doing all 2020 annual physicals via telemedicine</t>
  </si>
  <si>
    <t>34F, 5'11", 160lbs, no medical problems or complaints. No medications. Non-smoker.
My PCP's clinic notified us that they are doing all annual physicals via telemedicine through the end of the year.
For a young-ish healthy person, do these phone calls have any value?
The clinic is pretty adamant on having have my annual physical without delay. I'm thinking I should wait 4-6 months and find another PCP who can do an in-person physical exam. My assumption is that telemedicine would just be "No problems? No medication? Great. Call you next year." but that may be unfair.</t>
  </si>
  <si>
    <t>2020-04-04 10:51:08</t>
  </si>
  <si>
    <t>fuy75d</t>
  </si>
  <si>
    <t>Zinc Overdosing</t>
  </si>
  <si>
    <t>I have been taking 50mg of zinc every other day for some months. I do realize the suggested intake of zinc is 11mg for me as a male of 19 years. The question is, even though I believe I am overdosing, why I have not yet suffered from any side effects of taking more than the daily value. Is it because I am seriously deficient in zinc? I do not think the zinc supplement I am taking is not working as my inflammation were relieved after I started taking them. Please enlighten me on this topic🙏🏻</t>
  </si>
  <si>
    <t>2020-04-04 11:01:02</t>
  </si>
  <si>
    <t>fuys72</t>
  </si>
  <si>
    <t>19F to M - how likely is it that my gp would refer me for a hysterectomy?</t>
  </si>
  <si>
    <t>I'm 19, female to male transgender. 120lbs 5'4" white smoker occasional drinker, taking methylphenidate for ADHD, living in the UK. Have been treated for anxiety, depression, eating disorder.
I have never had sex, and I am unable to have sex because of my fear of pregnancy.
Ever since I was 16 I have been terrified of pregnancy. It's one of, if not my biggest fears. I absolutely 100% do not want children. I know that something like the implant and condoms are very good at preventing pregnancy, but even then I read about how people have been using BC and condoms and STILL got pregnant. I know that abortion is an option, but that also terrifies me. If I got pregnant, and were unable to abort, I would kill myself. No joke. I know that getting your tubes cut/tied is also an option, but even that carries the risk of pregnancy. I lay awake at night absolutely terrified of the idea of pregnancy. I would love to be sexually active, but i just can't. 
I also plan to go on testosterone in the future, but NHS waiting lists are 3 years long, even longer considering the current climate. Once I'm on testosterone, after a good few years I'll likely need a hysterectomy anyway. But this is ages away.
I also have really, really heavy periods. I use incontinence pads to absorb it all and it causes me to feel the effects of blood loss from time to time. 
The only way I'd feel safe enough to have sex and stop fretting all night(and also be able to stop wearing incontinence pads) is if I were to have a hysterectomy. I'll need one later in life anyway, so, given the circumstances, how likely is it that my GP would let me get a hysterectomy? I honestly really, really need one. It would not only help me get over my pregnancy fears but also alleviate some gender dysphoria and stop these god awful periods. I know I'm only 19 and haven't used any other method of contraception, but I just can't have sex until I'm certain I'll never ever get pregnant. I know it's a major procedure, but I really feel like I need it. Thank you.</t>
  </si>
  <si>
    <t>2020-04-04 11:34:51</t>
  </si>
  <si>
    <t>fuz4nf</t>
  </si>
  <si>
    <t>[16F] How often is it okay to take Ibuprofen?</t>
  </si>
  <si>
    <t>I get migraines a lot and sometimes take ibuprofen to help the pain. I take a few a month (like ~4 pills), will that cause long term problems or is that okay?</t>
  </si>
  <si>
    <t>2020-04-04 11:55:08</t>
  </si>
  <si>
    <t>fuzo5o</t>
  </si>
  <si>
    <t>Intermittent fever for over a month. I’m scared.</t>
  </si>
  <si>
    <t>Me: 26, female, 96lbs, 5’3”
Diagnoses: LQTS, inappropriate sinus tachycardia, anxiety, depression, OCD
Medication: buspirone, metoprolol
Duration: A little over a month.
I should start by saying my normal body temperature is around 97.6F. In late February, I started developing low-grade fevers each evening (around 99.2F). On February 26, I went to my PCP as I had a very slight cough (pretty much just clearing my throat) and some green mucus in my nose. She told me it sounded like I was getting over an upper respiratory infection. My appointment was at 11:30am, and my temp was 98.8F. 
The next day on February 27, I went to the ER for a bad panic attack (heart rate of 175, high BP). I was admitted at 9am, and my temp was 98.3F at that time. They gave me fluids and some Ativan to calm me down, and my vitals returned to normal. All of my tests came back normal, including CBC, metabolic panel, x-ray, and EKG. *My WBC was 6.5.* 
On March 2 I followed up with my PCP. Concerned about my low-grade fever, she ordered a urinalysis to rule out a UTI even though I didn’t exhibit any symptoms. The urinalysis showed “trace leukocyte esterase,” but it came back with a negative urine culture (no significant growth after 16 hours). 
On March 6 I returned to my PCP’s office, but saw a different doctor. At this point my temp is still going up to 99.4-99.6F every evening. They ran another CBC, and everything was still within normal limits, but my *WBC was 8.7.* 
At this point my temp would return to normal (97.2-97.6F) when I’d wake up and check it at night.
Now it’s April 4 and my intermittent fever still hasn’t gone away. For the past few days, it’s getting as high as 99.7-99.9F each evening. At night when I wake up and check it, it’s at 98.1-98.3F. 
The only other symptom I had in March was some diarrhea, but I attributed that to stress and not eating well (I lose my appetite when I’m anxious). 
TLDR: I’m really at my wit’s end. My temperature goes up to around 99.9F each evening, but returns to a relatively normal temp when I’m sleeping. I hadn’t tried to lower the fever until yesterday evening when I took one dose of Tylenol. I’m terrified I have an undiagnosed infection like endocarditis, or I’ve developed sepsis. I have an appointment with my PCP on Monday but I’m scared that’s too far away. 
I really don’t know what to do and I’m scared.</t>
  </si>
  <si>
    <t>2020-04-04 12:26:50</t>
  </si>
  <si>
    <t>fuztor</t>
  </si>
  <si>
    <t>Prolapse and Vaginal Laxity. Will surgeries make me normal?</t>
  </si>
  <si>
    <t>23F. I was obese for many years and on top of that i had/have chronic coughing because of bronchitis. my whole pelvic floor has been very weakened because of this. I cant stop pee mid peeing. pee comes out throughout the day so i always have to wear a pad, especially when going out. I cant have sex since i have extreme laxity in my vagina. I started using larger and larger sex toys because i couldnt feel any friction, and it stretched my vagina tissue even more. I can at any time when im not even aroused insert 3-4 fingers without much resistance. i cant feel my muscles very well, and i cant grip my fingers while squeezing almost no matter how many fingers i use. it feels like there is literally no tissue left to be stretched. It's like it's been streched as much it can. same with the muscles. they are so streched and weak. I am pretty sure i have Cystocele (Bladder prolapse) and Rectocele (Rectum prolapse) as i can feel them bulge into the vagina most times because of the stretched tissue and muscles. I feel extremely insecure about this. I do a lot of kegel exercises every day and have been doing them since i was 16. I know i will need surgery for this and probably multiple. i will need vaginoplasty to tighten up my vagina and to also fix prolapse. I will also need Sphincteroplasty to tighten the rectum sphincter muscles as they are also weak. Will these surgeries be able to make my vagina normal again even tho it's so damaged? I can't imagine it being able to return me to my original tightness. Have any of you experienced something like this to this extreme and what did you do and what were the results?</t>
  </si>
  <si>
    <t>2020-04-04 12:35:45</t>
  </si>
  <si>
    <t>fv0pcx</t>
  </si>
  <si>
    <t>15M, My normal temp is about 97 degrees, is this normal?</t>
  </si>
  <si>
    <t>I've taken my temperature daily for a few months, and its always been between 96.9 and 98.2 degrees. I have two questions: is this normal and also does this change the threshold in which I have things like hypothermia or a fever? Its seemed to have lowered after I started exercising more than 4 times a week, but I dont feel any different besides my feet being a little cold when I'm barefoot, so whats going on?</t>
  </si>
  <si>
    <t>2020-04-04 13:27:53</t>
  </si>
  <si>
    <t>fv0zcj</t>
  </si>
  <si>
    <t>Removing nail fungus</t>
  </si>
  <si>
    <t>20f. About 6 months ago I was given terbinafine for a fungal toenail and it did nothing. Is this normal? How do I get rid of it permanently? It's been there for about a year and the whole toenail is infected.</t>
  </si>
  <si>
    <t>2020-04-04 13:45:01</t>
  </si>
  <si>
    <t>fv126d</t>
  </si>
  <si>
    <t>just finished cancer treatment -- and I high risk for COVID?</t>
  </si>
  <si>
    <t>F49 went through low-dose weekly taxol this fall, followed by double mastectomy in January and just finished 16 doses of radiation a week ago. I'm still on Herceptin. My radiation oncologist checked out my latest blood tests from a month ago and said they look great and I am not immune-compromised.  But the breast cancer sites I've visited say that we should all consider ourselves high risk. I'm average weight, non smoker, no other health problems. 
I'm very scared of getting the virus. After a rough surgery and long recovery I don't think I could handle being hospitalized again. I'm careful to self isolate, but have been reading about people in NYC who did everything right, self isolated for the past month and still got it. 
Any opinions about whether someone like me is high risk? Thank you.</t>
  </si>
  <si>
    <t>2020-04-04 13:49:53</t>
  </si>
  <si>
    <t>fv15iy</t>
  </si>
  <si>
    <t>This appeared on my finger a few days ago. It's entirely flat and feels just like the rest of the skin there. What is it? [17M]</t>
  </si>
  <si>
    <t>2020-04-04 13:55:27</t>
  </si>
  <si>
    <t>fv2oyw</t>
  </si>
  <si>
    <t>Dogs as corona 19 carrier?</t>
  </si>
  <si>
    <t>I 46M have a friend M49 who lives by himself and is climbing up the walls from being alone for so long. Unlike me, he does not actually work from home.  So there's only TV and internet for him.  He asked if he could come buy and take my dogs for a walk a few times during the week so he can get out if the house.
Is it possible for covid-19 to spread through dogs (I know aparently they don't get sick from it), but say my friend is sick, he plays with the dogs, gets the virus on their fur, they come home, shake themselves all over the place and launch corona virus onto us.
From all I have heard, this is unlikely, but being an asthmatic, therefore higher risk individual, I figured I'd ask just to be extra safe before telling him yes/no.
Thanks in advance!</t>
  </si>
  <si>
    <t>2020-04-04 15:28:54</t>
  </si>
  <si>
    <t>fv2x7q</t>
  </si>
  <si>
    <t>Hematologists please?</t>
  </si>
  <si>
    <t>23f, 5’1, about 115lbs. Somewhat active, ex- light smoker. Occasional drink. Unsure of any medical diagnosis.
Any hematologists here?
I've always had shockingly vivid red blood, and I don't know how blood is supposed to flow, but I feel like mine compares to water.
At my past job, we got our blood drawn annually. Here, I discovered that I have a high platelet count, as well as a high RBC. Conversely, I have low hemoglobin. That explains the visuals.
But these three things together... what could they suggest? Are they to be concerned about? Are they normal? Should I look into anemia, or something more serious?
I haven't been able to take it up with a doctor, as specialists are expensive... but I figure if I can gauge the significance of these things, I may bite the bullet and go.
Tl;dr-  hematologists, what do low hemoglobin, high rbc, and high platelet count suggest?</t>
  </si>
  <si>
    <t>2020-04-04 15:42:47</t>
  </si>
  <si>
    <t>fv35m2</t>
  </si>
  <si>
    <t>Itchy Red Toe</t>
  </si>
  <si>
    <t>2020-04-04 15:57:34</t>
  </si>
  <si>
    <t>fv3d0h</t>
  </si>
  <si>
    <t>Concenred about white lumps on outer ear</t>
  </si>
  <si>
    <t>2020-04-04 16:10:18</t>
  </si>
  <si>
    <t>fv3d0y</t>
  </si>
  <si>
    <t>Is this red spot on my leg a cause for concern? (22/F)</t>
  </si>
  <si>
    <t>2020-04-04 16:10:19</t>
  </si>
  <si>
    <t>fv3kxq</t>
  </si>
  <si>
    <t>Rash on knee of my neighbor</t>
  </si>
  <si>
    <t>2020-04-04 16:24:23</t>
  </si>
  <si>
    <t>fv44vm</t>
  </si>
  <si>
    <t>I’m a kidney donor am I at risk for covid 19 ?</t>
  </si>
  <si>
    <t>I am a 58-year-old woman in good health 115 pounds.
I donated a kidney to my brother 22 years ago we are both doing fine.
I know I am at risk due to age what about having one kidney?
I know my brother is at a super high risk but what about me?
Thanks</t>
  </si>
  <si>
    <t>2020-04-04 17:00:52</t>
  </si>
  <si>
    <t>fvf7j8</t>
  </si>
  <si>
    <t>Brain fog with POTS</t>
  </si>
  <si>
    <t>Age: 16
Height: 5'11
Weight: 160   
Gender: male 
I was diagnosed with POTS a two years ago. My main symptom right now, which if I didn't have I would be completely better, is brain fog. Every since my pots started, I have dealt with onset of weird cognitive symptoms like depression, anxiety, memory issues, and derealization. While I realize some of these symptoms could be from depression, these all came together right when I got POTS. I constantly feel like I'm in a dream state or my head feels "swimmy". A neurologist said they thought it was from the anxiety + depression, but I think the anxiety etc is a symptom of pots or another underlying issue.</t>
  </si>
  <si>
    <t>2020-04-05 08:10:38</t>
  </si>
  <si>
    <t>fvgbwe</t>
  </si>
  <si>
    <t>Severe abdominal pain for months. DESPERATE FOR ANSWERS</t>
  </si>
  <si>
    <t>19M, 5'6", 205 lbs
I've been dealing with severe abdominal pain since November. It is constant, 24/7 pain. Other symptoms are alternating diarrhea and constipation, loss of appetite (leading to weight loss), nausea, vomiting (rare). After several doctor visits, I was finally diagnosed with IBS when I went to the ER like a month or so ago. Then a week later I saw a GI specialist who wasn't convinced it was IBS and was looking more towards gallbladder and Crohn's. He set up several tests, ultrasound, upper GI, colonoscopy. All of them were cancelled because of Covid. He told me to go to the ER if I had to. Which I did. And they refused to treat me. They refilled my meds and did absolutely nothing else because this isn't a life or death situation. I called a different hospital before I went in and they told me the same thing. They won't test me or do anything for me. 
I've been on a few different meds, none have worked. Including prescription and over the counter. Before, when I was actually able to see a doctor, I was told to change my diet. I've switched completely to soy milk, that seems to work. I've cut out most greasy foods. When I do eat something greasy, it will make it worse if I eat a lot of it. Pop makes it worse. My diet has mainly consisted of a lot of fish, turkey, and chicken, plus soy milk, juices and teas. None of these make it worse but it's definitely not making it better. I'm desperate for any kind of help. I still am supposed to work, because I'm considered "essential" but I haven't been able to work much, so I'm gonna end up losing my job anyways. I can barely sleep because the pain is too much. Please anything to help.</t>
  </si>
  <si>
    <t>2020-04-05 09:17:32</t>
  </si>
  <si>
    <t>fvgcnx</t>
  </si>
  <si>
    <t>Get light headed and don't feel better until I eat something, but blood sugar is normal?</t>
  </si>
  <si>
    <t>I'm 30, Male, quick things:
* I've had GERD / stomach acidity for nearly 10 years now. I have quit caffeine and cut down on junk food to battle this.
* I also have anxiety, especially medical anxiety. I always feel like something is wrong with me.
Last week I had a full-blown panic attack because I felt like I was going to pass out. I got a dizzy and lightheaded feeling and quickly had to eat something, and only then I felt better. Since then, I started checking my blood sugar. My fasting blood sugar is always below 100 (88, 94, etc.) and my sugar 2 hours after eating is always below 140 (108, 120, etc.) . Today, again I felt a little light headed and realized I should eat something. Before I ate, I checked my glucose and it was 78. Seems normal. Diabetes does run in the family, but I try to workout and eat healthy and my a1c is always below 5.7 . So what gives?
I keep feeling like it's the acidity in my stomach that concentrates and starts making me feel a vasovagal episode. I just don't know, but it's extremely unsettling to go through this. It happens to me all the time and no doctor has been able to explain it.</t>
  </si>
  <si>
    <t>2020-04-05 09:18:47</t>
  </si>
  <si>
    <t>fvgsuj</t>
  </si>
  <si>
    <t>Dangers of anal sex?</t>
  </si>
  <si>
    <t>For reference I’m a 24 year old male just wanting more insight on this topic. I wouldn’t want to cause any irreparable harm to a girlfriend.
So I ran into this post on r/FemaleDatingStrategy a while back but for some reason I’m not able to crosspost it here. I’m just wondering how medically accurate this post is and what things might have been left out. The OP seems rather biased.
“I’m a retired registered nurse. I worked in ICU/trauma in a major metropolitan Level I facility for over a decade. Let me be clear: anal sex is high-risk sexual behavior for a reason. It invariably causes physiological damage, particularly when practiced repeatedly over time. Back in the day my fellow LGB friends/allies were often angry if we asked about their sexual practices, particularly anal sex. In this case it’s not homophobic, although there is certainly room to discuss the real homophobias that do exist in the health delivery system. Rather, we asked because anal sex is very high risk and the lower GI tract was not designed for sexual penetration.
Anal sex causes fissures and other small wounds because there is no lubrication in the rectum. It’s designed to expel feces and not for fucking. It will damage rectal sphincter tone, which eventually leads to fecal incontinence, stress leakage, and urinary tract infections from E. coli (because the shit leaking out of your ass will migrate into your vagina and urethra). Chronic inflammation and injury can lead to internal and external bleeding hemorrhoids, rectal prolapse (collapse and protrusion of the rectum externally through the anus) and rectocele (the collapse of the rectum into the vagina). The retrograde exposure to previously expelled feces and urine, along with any lovely bacteria Pornsick Paul is toting in his urethral meatus, can lead to serious systemic bacterial infection. Continued damage to the mucosal structure of the most distal GI tract (this occurs because these structures are not designed to be penetrated and don’t produce lubrication like a vagina does) can create fistulas, which is an opening that erodes between two organs or sterile spaces in the body. In this case, it means feces will leak from the lower intestine into, say, the vagina.
All of these issues are very serious; some are life-threatening. Many require surgery, and longterm antibiotics, and pain, and permanent impact on sexual function. I have personally seen it in my clinical practice and it is heartbreaking. I love a gentle finger in my ass on a wild Saturday night but that is a hard limit, and even that’s not very often.
Ladies please DO NOT mutilate your bodies for these pornsick pieces of shit. They won’t even remember what you look like in 10 years but you could end up shitting in a bag for the rest of your life.
Love and power to you all. Except the LVM reading this shit and jerking off to the thought of women suffering for your amusement. Fuck you. We’re onto you and we’ve figured out that you know it hurts us: that’s exactly why you like it. And that’s why you won’t ever get it until you’ve given it up to my 8-inch strap on a few times first. Punk ass booty bitches.”</t>
  </si>
  <si>
    <t>2020-04-05 09:45:08</t>
  </si>
  <si>
    <t>fvh9qb</t>
  </si>
  <si>
    <t>Question about my testies</t>
  </si>
  <si>
    <t>A really good friend of mine recently lost one of his testis to testicular torsion and he said it happened because he had something called bells clapper where his testicle could spin freely. I have really bad anxiety and have been freaking  out worrying that I may also have this bells clapper that he says like 10%of guys have. Is there anyway to tell if I have this condition without getting tested by a physician or does anyone have any insight on the condition because google doesn’t offer too much. I’m a healthy 17 year old male 150pounds and I’m very worried thanks.</t>
  </si>
  <si>
    <t>2020-04-05 10:12:18</t>
  </si>
  <si>
    <t>fvhr5y</t>
  </si>
  <si>
    <t>[23M] Is it okay to dissolve Raniditine 150mg in water?</t>
  </si>
  <si>
    <t>I was wondering if I could take these pills by dissolving them in water or crushing them into apple sauce. I have troubles with my throat and I often choke when I take pills, it’s extremely unpleasant. I was prescribed these for acid reflux. If not, is there a similar medication that I could be prescribed that is crushable or liquid? Thanks..</t>
  </si>
  <si>
    <t>2020-04-05 10:40:55</t>
  </si>
  <si>
    <t>fvhtpz</t>
  </si>
  <si>
    <t>Is this Herpes?</t>
  </si>
  <si>
    <t>2020-04-05 10:45:05</t>
  </si>
  <si>
    <t>fvij4f</t>
  </si>
  <si>
    <t>Roommates nurse girlfriend keeps coming over?</t>
  </si>
  <si>
    <t>I am immunocompromised and have severe asthma. My roommates girlfriend spends everyday working with coronavirus patients. She comes to our house in her scrubs almost everyday. I got upset but she and my roommate keep telling me that they do not have symptoms so it’s impossible for them to have it. Is this true? I figured as nurse she knows what she’s talking about. I confronted them about it and my roommate says that after a hard day at work he doesn’t want me to disrespect her by accusing her. What do I do
I am a 21 year old male. 140 pounds.</t>
  </si>
  <si>
    <t>2020-04-05 11:25:32</t>
  </si>
  <si>
    <t>fvisbx</t>
  </si>
  <si>
    <t>Am I pregnant (repost of a repost of a repost)</t>
  </si>
  <si>
    <t>Okay I've been on birth control and just finished my three months, I've been on the placebo for 6 days now and according to my period tracker I'm 2 days late.Also, whenever I ovulate about 2 weeks into the cycle I spot and I didnt this month. My boyfriend pulls out as well as me on bc. I have been getting really really mild cramps on and off as well as headaches but the headaches could be stemming from the fact I'm quitting nicotine. Any way one of you guys could help me out?
18F, 4'11 150lbs, white</t>
  </si>
  <si>
    <t>2020-04-05 11:40:04</t>
  </si>
  <si>
    <t>fvisxn</t>
  </si>
  <si>
    <t>Can completely staying inside actually harm you for COVID19?</t>
  </si>
  <si>
    <t>Hi there! I’m a 21 year old female who has not left the home in over 22 days. I’ve been outside in my backyard and on walks so I’ve been in the sun (Florida). My family has gone out for groceries and everything and I’ve just stayed home. My question is, will this weakened my immune system against this virus when I start going out at the end of April or early May? Should I be at least going to the store with my family to try and be exposed?</t>
  </si>
  <si>
    <t>2020-04-05 11:40:58</t>
  </si>
  <si>
    <t>fvix7u</t>
  </si>
  <si>
    <t>Consistent blood in stool, fatigue and minor headaches</t>
  </si>
  <si>
    <t>16M/6ft1/eastern euro white/frequent blood in stool, fatigue, headaches,/3 weeks/no existing medical issues/no medication usage/i smoke cigarettes on occasion and i drink on occasion, i vape frequently.
Hello, i made a post about a week ago regarding this topic, about 3 weeks ago i went to go to do my business, all felt fine but when i went to wipe there was a lot of blood present on the toilet paper, i look down into the toilet to see a good amount of blood present on my stool, in the toilet water, and against the back of the bowl as if it splattered, i was pretty shocked but assumed it was maybe a hemorrhoid so i wasn’t that worried, my stomach felt kind of weird after it too but i thought that was just because i was thinking about it.
Now following up from that post, blood present on my stool has been quite frequent, 3 weeks in counting, there is not blood on my stool every time i go to the bathroom but it happens at least once a day, its pretty worrisome to me because of my age and i believe i live a pretty good lifestyle in terms of health, the blood is bright red in colour as if it was the blood from a nose bleed. 
If anyone has any ideas on what could he the cause of this please let me know below!</t>
  </si>
  <si>
    <t>2020-04-05 11:47:34</t>
  </si>
  <si>
    <t>fvj16w</t>
  </si>
  <si>
    <t>Can Straterra (atomoxetine) be used for depression?</t>
  </si>
  <si>
    <t>31 year old white male, with GAD, dysthymia, and moderate to severe IBS.  (all diagnosed by the appropriate specialists).  Non smoker, non drinker.
I understand that this is primarily used for ADHD (which I don't have), but has anyone had success using this NRI medication for treatment of depression in their patients?  Does it increase energy and motivation at all?
The reason I ask is that Wellbutrin is the only antidepressant I've tried that makes me feel better (I've tried multiple SSRI's, and "atypical" antidepressants like Trintellix and Remeron). But I had to quit the Wellbutrin due to uncomfortable heart fluttering sensations, and this was on the lowest dose of the XR version (150 mg )
Wellbutrin was also  the only medication to SIGNIFICANTLY improve my IBS symptoms, which in turn had an even more positive reinforcement on my depression and feelings of well-being.   SSRI's only aggravate all of this. 
It should be noted that caffeine significantly improves my depression too, but stops working after a tolerance has been built up. This is why my doctor tried Wellbutrin on me.
&amp;amp;#x200B;
Are these two medications (strattera and wellbutrin) in the same class because they have noradrenergic activity?   Is this mechanism also what helps alleviate chronic pain, such as the type found in IBS?   I'm just trying to gather some information that I can take to my next doctor's appointment.
&amp;amp;#x200B;
Thank you.</t>
  </si>
  <si>
    <t>2020-04-05 11:53:35</t>
  </si>
  <si>
    <t>fvj29t</t>
  </si>
  <si>
    <t>Natural ACE-inhibitors dangerous in regards to Covid-19?</t>
  </si>
  <si>
    <t>Age: 27
Sex: Female
Weight: 175lbs (79kg)
Height: 175cm (5’9”)
Correct me if I’m wrong but my understanding is that ACE2 is the receptor for SARS-CoV-2. Doctors are seeing an increase in ACE2 receptors for people who are taking prescription ACE inhibitors. But what about natural ACE inhibitors? I’ve read that beets, pomegranate, flax-seed, dark chocolate, prunes, blueberries, milk, cheese, eggs and fish are natural ACE inhibitors. Should we avoid eating these things?  
I am concerned because these are all things I eat almost every single day.</t>
  </si>
  <si>
    <t>2020-04-05 11:55:14</t>
  </si>
  <si>
    <t>fvj3il</t>
  </si>
  <si>
    <t>Should I stop taking Tylenol? [33m]</t>
  </si>
  <si>
    <t>33m 6’6”, I think I have covid 19 but I’m seeing if I have pneumonia tomorrow (chest X-ray). I was wondering if I should stop taking Tylenol and let it run it’s course. I haven’t had a fever yet.</t>
  </si>
  <si>
    <t>2020-04-05 11:57:04</t>
  </si>
  <si>
    <t>fvjem0</t>
  </si>
  <si>
    <t>Root Canal causing weird Pressure Headache, worried about possible Brain Abscess. (21 Y/o M)</t>
  </si>
  <si>
    <t>I have had one infected, necrotic root in my left top molar, tooth #15 for around a year. I have seen a dentist about it and been told it’s not huge and the tooth would be easily salvageable. My insurance declined my request and I’ve been lost ever since. I have had a weird pressure in my left temple for around 5 days. I’m scared it’s spread to my brain into an abscess because 2 months ago it turned into a dental abscess that was in my cheek and it was really bad. A 10 day course of amoxicillin took care of it. then I got this weird sensation in my temple and I’ve since been on another antibiotic for around 3 days now but I still have the odd feeling in my temple. Advice on how to proceed? If I could get an MRI and confirm the abscess would it be possible to fix it while still having the root canal? Please help.</t>
  </si>
  <si>
    <t>2020-04-05 12:13:47</t>
  </si>
  <si>
    <t>fvjk6s</t>
  </si>
  <si>
    <t>31M: headache, sore throat, fatigue, symptoms fluctuating?</t>
  </si>
  <si>
    <t>I'm a 31 year old man , 5'9 165 lbs, don't smoke and not on any medications.
Over the past 5 days I've been feeling what I usually call pre-sick. My throat is lightly swollen but I wouldn't say sore, I have the kinda headache where your you feel like there's weight in the front of your head but it's not pulsing or anything , and I have pretty bad fatigue. Friday the fatigue was the worse, where I could see dark circles around my eyes. The weird thing is the symptoms haven been fluctuating, where I feel like 80% better 12 hours later and then it just goes back to feeling crummy. My nose is dry and clear, and I have no coughing.  Obviously I'm worried it's the Covid-19 , but also I'm aware it could be the flu, a common cold or allergies. But it's really weird to me that with all of those possibilities that my nose isn't clogged and running. Also kinda feel this all started when the weather shifted sorta drastically a few days ago.</t>
  </si>
  <si>
    <t>2020-04-05 12:22:49</t>
  </si>
  <si>
    <t>fvjq88</t>
  </si>
  <si>
    <t>[UPDATE] Intermittent fever for over a month. I’m scared.</t>
  </si>
  <si>
    <t>UPDATE: I tested positive for COVID-19 this morning. My boyfriend and I haven’t left my apartment in 23 days, so we’re not sure if he was an asymptomatic carrier or if I got this from a grocery delivery (we clean all of our groceries btw).  
&amp;gt;Me: 26, female, 96lbs, 5’3”
Diagnoses: LQTS, inappropriate sinus tachycardia, anxiety, depression, OCD
Medication: buspirone, metoprolol
Duration: A little over a month.
I should start by saying my normal body temperature is around 97.6F. In late February, I started developing low-grade fevers each evening (around 99.2F). On February 26, I went to my PCP as I had a very slight cough (pretty much just clearing my throat) and some green mucus in my nose. She told me it sounded like I was getting over an upper respiratory infection. My appointment was at 11:30am, and my temp was 98.8F. 
The next day on February 27, I went to the ER for a bad panic attack (heart rate of 175, high BP). I was admitted at 9am, and my temp was 98.3F at that time. They gave me fluids and some Ativan to calm me down, and my vitals returned to normal. All of my tests came back normal, including CBC, metabolic panel, x-ray, and EKG. *My WBC was 6.5.* 
On March 2 I followed up with my PCP. Concerned about my low-grade fever, she ordered a urinalysis to rule out a UTI even though I didn’t exhibit any symptoms. The urinalysis showed “trace leukocyte esterase,” but it came back with a negative urine culture (no significant growth after 16 hours). 
On March 6 I returned to my PCP’s office, but saw a different doctor. At this point my temp is still going up to 99.4-99.6F every evening. They ran another CBC, and everything was still within normal limits, but my *WBC was 8.7.* 
At this point my temp would return to normal (97.2-97.6F) when I’d wake up and check it at night.
Now it’s April 4 and my intermittent fever still hasn’t gone away. For the past few days, it’s getting as high as 99.7-99.9F each evening. At night when I wake up and check it, it’s at 98.1-98.3F. 
The only other symptom I had in March was some diarrhea, but I attributed that to stress and not eating well (I lose my appetite when I’m anxious). 
TLDR: I’m really at my wit’s end. My temperature goes up to around 99.9F each evening, but returns to a relatively normal temp when I’m sleeping. I hadn’t tried to lower the fever until yesterday evening when I took one dose of Tylenol. I’m terrified I have an undiagnosed infection like endocarditis, or I’ve developed sepsis. I have an appointment with my PCP on Monday but I’m scared that’s too far away. 
I really don’t know what to do and I’m scared.</t>
  </si>
  <si>
    <t>2020-04-05 12:32:42</t>
  </si>
  <si>
    <t>fvjraq</t>
  </si>
  <si>
    <t>Is a pinched nerve in my neck serious enough to go to the doctor right now?</t>
  </si>
  <si>
    <t>Hello,
I hope everyone is doing well out there. I’m a 26 year old white  male, 5’9” 180 lbs. 
I’ve  been in self isolation with my partner for about 3 plus weeks now. We live in Los Angeles and have been doing alright with the isolation but I’ve noticed that I seem to have pinched a nerve in my neck. I’m not a doctor or a medical professional so I could be wrong but I know people who have a pinched nerve and the symptoms are very similar. I have a very tight neck (for about two days) which radiates pain into my head which has been causing headaches, nausea and a general feeling of weakness. I think it’s because my studio is small so we mostly lay in bed all day (I know, not the healthiest, we just don’t have like a couch so we mostly watch things or play games in bed).
But my main question is: is this really serious enough to warrant a doctors visit right now? I’m trying to be extra cautious because I know the medical system is under a lot of strain right now. I’m fairly certain I know what I have but I also don’t know what they would recommend other than bed rest. It is rather unpleasant but does not seem debilitating. Any advice would help, I just wanted to ask this community before contacting my doctors.
Be safe everyone.</t>
  </si>
  <si>
    <t>2020-04-05 12:34:24</t>
  </si>
  <si>
    <t>fvjs9z</t>
  </si>
  <si>
    <t>32M Do heart monitors show any/all issue a heart might have?</t>
  </si>
  <si>
    <t>My doctor put me on a 30 day heart monitor. Afterwards the cardiologist said my heart looked fine. But my heart isn't feeling right. I feel this stabbing pain. It's causing short breaths and dizziness. It honestly feels as if my heart is going to shut down. Or worse, dying.
Could the heart monitor have missed something? Would it show any and all issues ones heart might have? Or does it just show major issues?
Sidenote: anytime I drink alcohol or an energy drink my heart starts to hurt. It skips beats and I can't see it beating through my shirt.</t>
  </si>
  <si>
    <t>2020-04-05 12:35:53</t>
  </si>
  <si>
    <t>fvkie1</t>
  </si>
  <si>
    <t>A blood clot??</t>
  </si>
  <si>
    <t>I’m a 22 year old female, still nighttime breast feeding, around 130 pounds and 5’7” tall. about 2 weeks ago i noticed a bruise on my left calf. it was a large bruise almost covered half the back side of my calf. i felt it and there was a dime ish sized lump underneath. now the bruise mostly gone and the lump has grown to the size of a penny. idk what to do because i don’t wanna go to the doctors office if it’s nothing.</t>
  </si>
  <si>
    <t>2020-04-05 13:16:46</t>
  </si>
  <si>
    <t>fvky4b</t>
  </si>
  <si>
    <t>Is it worth seeking help during a pandemic?</t>
  </si>
  <si>
    <t>I'm a 26 year old female who has smoked for about 13 years and I've recently quit smoking for about 70 days now. I had a physical done and ended up getting a chest xray due to difficulty breathing and pain in chest and back along with pain in my sides. The xray showed I had multiple nodules in both lungs.. so I ended up getting a CT no contrast and was told it looks like granulomatous disease along with multiple in my left lung that don't look like they are part of the disease. I have also had a right swollen tonsil for over a year and just recently had pain with it.. so I got an ENT referral and now with this pandemic.. it keeps getting pushed back. I also want to seek further looking into my lungs.. but is it worth it during this pandemic? I just feel kind of helpless and scared.. sorry if this is all over the place.. things have been very hard. thanks for anyone taking the time to read this.</t>
  </si>
  <si>
    <t>2020-04-05 13:41:18</t>
  </si>
  <si>
    <t>fvl1w0</t>
  </si>
  <si>
    <t>47 y.o Male Xray Impressions. Need your opinion on my Uncle!</t>
  </si>
  <si>
    <t>X-Ray Impression Thoughts?
Unfortunately my uncle has COVID.. it sucks so much and he’s in the ICU, luckily not intubated and today is the first day he finally broke his fever... he’s on Plaquenil by mouth but I believe they changed it to IV infusion. He spoke to our family and was able to sit up and said he felt better and finally was able to sleep through the night. 
However, his chest x-rays don’t look great.. I work with a pulmonologist who has been looking at his xrays daily and he believed his xray looked better today. But the radiologist commented that he has “patchy airspace opacities” and yesterday’s report said he had “dense bilateral opacities”..
From a DR POV, is patchy airspace opacities better than the dense ones? It says his left upper lobe on the report has increased in the left upper lobe compared to the prior  and I know that’s not great.
I just want some hope.. he’s only 47...</t>
  </si>
  <si>
    <t>2020-04-05 13:47:30</t>
  </si>
  <si>
    <t>fvlawd</t>
  </si>
  <si>
    <t>Should I eat gluten before celiac test?</t>
  </si>
  <si>
    <t>I’m getting a blood test to check the antibodies for what may be celiac.
I stopped eating gluten two days ago and notice pain decreased dramatically so my dr wants to draw blood tmrw. Should I eat gluten tonight for dinner or will it make a difference? I rather not cause anymore damage if it’s not necessary.
20M 5’11 192 lbs</t>
  </si>
  <si>
    <t>2020-04-05 14:01:23</t>
  </si>
  <si>
    <t>fvmvkp</t>
  </si>
  <si>
    <t>My fiance just fainted in the shower</t>
  </si>
  <si>
    <t>My fiance is a 25 year old male, no medications and 6'0
He fainted in the shower about 30 minutes ago. He has a very weak stomach and claims that he was having intrusive thoughts about injuries, then felt nauseous, and fainted. He was only unconscious for a few seconds, and was able to stand up after
Yesterday (30 hours ago) we had marijuana edibles. This was not our first time having edibles and we each took 7.5mg. We no longer feel the effects. I'm not sure if this is related
Because of the COVID-19 impact in our city, we don't want to call an ambulance or take up a hospital bed unless it's absolutely necessary. He still feels nauseous on and off, but says it is not extreme
Should we be going to the hospital? Thanks in advance for any replies</t>
  </si>
  <si>
    <t>2020-04-05 15:31:27</t>
  </si>
  <si>
    <t>fvn83d</t>
  </si>
  <si>
    <t>If a person has antibodies against a virus are they protected against being infected/becoming sick again? Pretty sure we had COVID 19 last month and just want to know.</t>
  </si>
  <si>
    <t>22 female, pretty sure I had it last month and my brother did too, my brother had all of the symptoms.. 
Studies on monkeys showed they produced antibodies against the virus and antibodies have been found in human blood after recovering from COVID19.
So now I'm wondering am I safe from being infected again?</t>
  </si>
  <si>
    <t>2020-04-05 15:52:57</t>
  </si>
  <si>
    <t>fvnoav</t>
  </si>
  <si>
    <t>11 month fell from 80cm height onto back.</t>
  </si>
  <si>
    <t>Hi all,
I'm a half-brother of an 11 month (almost 1 year) old. This morning he was standing up in his bed, holding onto the railing, and flipped forward. He fell about 80cm, onto his back (full frontal flip.) My mom is worried sick, has been watching and stressing all day. She says he's been normal, no changes in behaviour or eating, sleeping, etc. but she's still really worried. He did cry when he fell, but stopped shortly after we rushed to help him. 
Could there be damage we haven't noticed or seen? What's the best course of action? ER is not a place we want to go right now and given how he's acting normal, we'd end up waiting +1 days to even get seen (we're in Canada.) 
An appointment with his pediatrician has been made for tomorrow, but she doesn't fully trust that they're going to perform all the necessary tests to determine if everything is fine.
What sort of tests should we push for? What should we be on the lookout for? Anything we should know or anticipate?
--
*The railing has been extended up now to it's maximum height so it's not going to happen again. It was a complete accident and something we did not anticipate to happen - my mom is a responsible parent and would never harm her children.*</t>
  </si>
  <si>
    <t>2020-04-05 16:21:56</t>
  </si>
  <si>
    <t>fvpkvt</t>
  </si>
  <si>
    <t>Delaying getting a potentially severe stomach problem looked at?</t>
  </si>
  <si>
    <t>20M 160lbs 6ft 2 white irish
Family history of IBS crones Hyperacidity ulcers etc. I have gilberts syndrome and pretty bad hyperacidity periods of weeks every now and then that can render me unable to eat or drink and feeling extremely nauseus for days at a time. Aswell as that i have been stabbed when i was younger on the right side of my abs and i never got it checked out properly because i was young and stupid but it healed over and never caused me any problems (didnt go too deep). Since January i have not been able to drink alcohal without violently throwing up after a sip of alcohol, last time (1 month ago) there was blood in the vomit. Furthermore since january i have been getting a sharp intense acute pain in different areas of my stomach that can last for half an hour at a time and leaves me doubled over in pain. This happens around once every 2 weeks on average. 
&amp;amp;#x200B;
Ive posted about this a few times and was recommended to go get it checked out but i put it off until my last episode of acute pain, but by then this covid 19 thing was starting and i really didnt want to put myself at risk by going to the hospital or take away resources from those who need it. People before mention i could have scar adhesion or need an endoscopy etc, but i have not had any real acidity problems or bad pains in a while and my thinking is if i was bleeding internally i would notice it in my stool or throw up but it dont. Should i just leave it until after this quarantine or what do i do? Thanks,</t>
  </si>
  <si>
    <t>2020-04-05 18:26:22</t>
  </si>
  <si>
    <t>fw0ycm</t>
  </si>
  <si>
    <t>18M I think I have an UTI but there is absolutely no way I can go to the doctor</t>
  </si>
  <si>
    <t>Im peeing little amount frequently and after I finish there is a sensation like a tingling sensation kinda like an orgasm
There is no pain
I cannot go to the doctor
Does it go away on its own if I drink big amounts of water?</t>
  </si>
  <si>
    <t>2020-04-06 08:42:15</t>
  </si>
  <si>
    <t>fw138f</t>
  </si>
  <si>
    <t>8yo Sister Sick???!!! IDK What it is please help.</t>
  </si>
  <si>
    <t>My sister is 8 years old. Got up this morning and nosebled for about 7 minutes, was extremely "loopy" and complained of feeling hot and blurry/discolored vision. Her lips turned white and her spit was yellow-ish, she wanted to sleep on the bathroom floor- was extremely adamant. She threw up about two times. Also, she complained of feeling hot but her hands and feet felt a bit cold. The doctors' office  won't call us back so please help. I don't live in a state with a big COVID issue rn, not to draw away from the global pandemic but I just need to know what to do.</t>
  </si>
  <si>
    <t>2020-04-06 08:50:07</t>
  </si>
  <si>
    <t>fw2c7a</t>
  </si>
  <si>
    <t>[18F] minor AC separation injury still sore after 2.5 months?</t>
  </si>
  <si>
    <t>5'3, 110lbs. I "sprained" my shoulder after a fall while snowboarding on the 23rd of January. I wore a sling all day for around 2 weeks, and then took the sling off for an hour or so (for mobility and elbow reasons) every day for a week after that until I felt I could effectively use the shoulder again. I used it lightly for a week or 2 after that as there was still mild pain, but not enough that it prevented me from using it
2.5 months later there is still a noticeable drop between my collarbone and shoulder, and it's still sore. I'm able to do everything I normally would and have been trying not to use it very much to see if it just needs to heal more, but it seems odd for it to still hurt this long after the injury occurred. Is this normal? Should I be concerned? I can post a picture of my initial x-ray if it would be helpful</t>
  </si>
  <si>
    <t>2020-04-06 09:57:32</t>
  </si>
  <si>
    <t>fw2pcw</t>
  </si>
  <si>
    <t>Low white cells. Thyroid or something else?</t>
  </si>
  <si>
    <t>Hello! I am a female 24 y.o. 
As I wrote above I have thyroid since I was 9 or 10.  Around that time the doctor (for thyroid)notice my white cells are low.So I took a blood test and the hematologist told my family and I thay the reason is the thyroid.
My new doctor (for thyroid)told me that the white cells numbers are to low for the thyroid to cause them.
Do you have any idea what is happening?</t>
  </si>
  <si>
    <t>2020-04-06 10:16:47</t>
  </si>
  <si>
    <t>fw3ybf</t>
  </si>
  <si>
    <t>Unknown condition that has been happening for a few days.</t>
  </si>
  <si>
    <t>Age: 20Sex: MHeight: 6'0Weight: 160-ishDuration: Started around 3-4 days ago
Around 3-4 days ago I started to feel very chilly and my body kept aching. I used a thermometer to see if it was a fever and it was fine. Next day my chills and aches disappeared but I started feeling fatigue and the kind of feeling that happens when you get a cold or flu but I had no fever, coughs or things normally associated with them, it's just my body felt so weighed down. The day after that my aches came back but it wasn't as strong as the first time. Skip to a few days today my aches disappeared again (seems to come and go 1 day here then the next gone) but only problem I feel atm is when I move my eyes it feels like it would give me a headache while if I move in any way I start to feel very weak as if I could faint at any time.</t>
  </si>
  <si>
    <t>2020-04-06 11:21:40</t>
  </si>
  <si>
    <t>fw5mjm</t>
  </si>
  <si>
    <t>Red rash on skin appearing on both arms. Skin ultra sensitive too</t>
  </si>
  <si>
    <t>2020-04-06 12:50:23</t>
  </si>
  <si>
    <t>fw79qv</t>
  </si>
  <si>
    <t>Lorazepam</t>
  </si>
  <si>
    <t>I'm worried about taking too much lorazepam, what will happen if I do?
 34
5 foot
140 lbs
Female
I dont smoke 
Depression,  anxiety, chronic spinal pain.
Clonazapam .25mg
Lorazepam 1mg</t>
  </si>
  <si>
    <t>2020-04-06 14:19:14</t>
  </si>
  <si>
    <t>fw7bhy</t>
  </si>
  <si>
    <t>Temperature too low.</t>
  </si>
  <si>
    <t>Hey all, I’m a 33 yo male, 6 foot, normal BMI, non smoker, with no known medical issues. 
Recently I’ve been feeling a little sick with a sore throat, headache, and exhaustion. Normally I’d chalk this up to the common cold, or being tired from work, but I’m a first responder in a bad covid area, and I’ve had recent contact with confirmed cases, so I decided to take my temperature and see if I had a fever. 
The first time it came back as a 94.3. I was always under the impression that anything under a 95 was hypothermia, so I took my temperature two more times, and both times I got under a 95. 
It’s not cold where I am, in fact I’m uncomfortably hot at the moment, so I’m unsure how I keep coming up so low. Could I potentially have an infection unrelated to anything covid? 
Thanks for your time</t>
  </si>
  <si>
    <t>2020-04-06 14:21:59</t>
  </si>
  <si>
    <t>fw7t4n</t>
  </si>
  <si>
    <t>Got hit in throat, couldn’t breathe</t>
  </si>
  <si>
    <t>Hi, hypochondriac here...
Male - 23
I got punched in the throat (adams apple area) a few weeks ago accidentally by a friend. I struggled to breathe for about 10 seconds. Afterwards my throat was a bit sore but by the next day I felt okay.
I never got it checked by a doctor, is it okay? Would I know by now if there was any permanent damage?
Thanks!</t>
  </si>
  <si>
    <t>2020-04-06 14:50:36</t>
  </si>
  <si>
    <t>fwlrdm</t>
  </si>
  <si>
    <t>Heart rate</t>
  </si>
  <si>
    <t>Hi, so I have a question about my Heart rate(19M).
I've  been running for 4 years or so and recently I started walking 3-4 times a week for about an hour. The thing I noticed is that my heart rate is in low 80s(sometimes even 70s) to low 90e when I walk. I walk at about 5-6 km/h pace and wondered if this is something I should be concerned about? I feel excelent, no discomfort or anything like that.
Waiting for answers, thank you.</t>
  </si>
  <si>
    <t>2020-04-07 07:47:21</t>
  </si>
  <si>
    <t>fwmets</t>
  </si>
  <si>
    <t>Rare underlying health condition, am I high risk for COVID-19 ?</t>
  </si>
  <si>
    <t>33M / 1.86 m , 82kg.  I have hydronephrosis of the left kidney due to a congenital obstruction. This was discovered incidentally when i was 29 and a pyeloplasty was performed. There was however already irreversible dilation of the left kidney and my left kidney still only does about 35% of the total workload of the two kidneys. My right kidney is totally normal and so my eGFR is normal at 105. So i have no renal insufficiency, just a left kidney that is permanently quite enlarged. I have no history of urinary infections or pain from it.
I see no mention of my specific condition on the COVID-19 pages of the various kidney foundations. It is relatively rare I believe. 
My urologist and my GP both thought I would not be at a much different risk to that of my age group because I have normal kidney function overall and no other disease. But this is all very new and I guess they are just making their best guess judgement. I am wondering can any other Doctors offer their opinion on how cautious i need to be or what specific complications i am at risk of due to this condition?  Thank you.</t>
  </si>
  <si>
    <t>2020-04-07 08:26:14</t>
  </si>
  <si>
    <t>fxcgkd</t>
  </si>
  <si>
    <t>Top midsection right foot pain and bruising</t>
  </si>
  <si>
    <t>2020-04-08 11:59:07</t>
  </si>
  <si>
    <t>fxciph</t>
  </si>
  <si>
    <t>25F - Very painful armpit bump, painful when I move my arm.</t>
  </si>
  <si>
    <t>I am a 25 year old female. Approximately 5’3 and 175 pounds. No serious medical issues and do not take any medications. I am a non-smoker. I am currently experiencing pain on my armpit due to a bump. 
It started a couple of days ago. It was tender to the touch. By yesterday, it got very painful. I would say painful level of about an 8. It hurts to move my arm. My pain feels somewhat of a sting. It isn’t red. Warm compresses aren’t helping. 
Tylenol helped but I ran out. 
An appointment is scheduled next week with my doctor but it’s hurting so much and I’m going crazy. I can’t even sleep properly bc my right arm hurts because of it.</t>
  </si>
  <si>
    <t>2020-04-08 12:02:13</t>
  </si>
  <si>
    <t>fxcjd4</t>
  </si>
  <si>
    <t>Mild chest pain, 16F</t>
  </si>
  <si>
    <t>Asian, 5’4, 113lb. Woke up today with some mild chest pain that becomes worse when I breathe deeply and feels significantly better when I lie down or take shallow breaths. Nothing resembling flu-like symptoms, however. Headaches come and go. I feel a little weak when I stand up after sitting or lying down for a while.
Is it alright to take Tylenol to relieve some of the pain? Is this something to be worried about?</t>
  </si>
  <si>
    <t>2020-04-08 12:03:12</t>
  </si>
  <si>
    <t>fxdlyl</t>
  </si>
  <si>
    <t>If someone came into the emergency room non-responsive, and needed blood, would it help if they had a tattoo that had their blood type (assuming they’re not O-)? If so where would be a place where you would definitely see it (but you could still have a job with, so no face, hands, etc.)? [40M]</t>
  </si>
  <si>
    <t>Alternatively, is there a place you might look to find out someone’s blood type, like their phone or wallet? 
I have the most common blood type in the US (O+), so if there was a lack of O- available, I imagine my ER doc knowing this fact immediately (rather than waiting for blood typing) could dramatically increase my chances of survival, depending on the circumstances.</t>
  </si>
  <si>
    <t>2020-04-08 12:59:36</t>
  </si>
  <si>
    <t>fxdplt</t>
  </si>
  <si>
    <t>Can you damage your heart by exercising too hard?</t>
  </si>
  <si>
    <t>Not over time but in one workout. What's the limit? Like 90 percent hr for half an hour, full hour? I did 80-85 percent for half an hour and felt a little dizzy at one point but felt fine after. I'm Male, 32, 6'0, 180lbs. Thanks!</t>
  </si>
  <si>
    <t>2020-04-08 13:04:50</t>
  </si>
  <si>
    <t>fxf8ee</t>
  </si>
  <si>
    <t>[23M] What should I do if a pill went down the wrong pipe?</t>
  </si>
  <si>
    <t>23 year old white male, 5'7'', roughly 130 lbs. Smoked for about 7 years but quit a few months ago. Not taking any current medication aside from a one a day vitamin (today is the first time I took the supplement this post is concerned with in a while).It was a fairly large (physically) vitamin d supplement. 10,000 IU. The other ingredients are safflower oil, gelatin, and vegetable glycerin. Soy and gluten free. I'm not currently having coughing or difficulty breathing but I can definitely feel it in there. I've been drinking water but haven't taken anything.</t>
  </si>
  <si>
    <t>2020-04-08 14:25:03</t>
  </si>
  <si>
    <t>fxfz9b</t>
  </si>
  <si>
    <t>Can you get gonoreha from a protected sex?</t>
  </si>
  <si>
    <t>I am 32 years old white male. I am from Europe.
I have been using gonoreha treatment and today my gorlfriend wanted to have sex and she also has been usong treatment for 4 days. I used condom.  Did I re-infected ?</t>
  </si>
  <si>
    <t>2020-04-08 15:06:50</t>
  </si>
  <si>
    <t>fxg0p2</t>
  </si>
  <si>
    <t>Low white blood cell count and high c-reactive protein?</t>
  </si>
  <si>
    <t>Male, caucasian
Age 22, From British Columbia, Canada
Taking wellbutrin (bupropion) 300 mg for about a month
I'm getting a bit worried. 
I had a blood test around a month ago that showed my c-reactive protein at 12. Then had it again about a week ago which showed it at 7. 
I had another blood test due to constant reoccurring heart palpitations, and everything showed up fine, but they said my white blood cell was low-ish. 3.7 when normal is 4-10. 
I'm getting a little worried that this is meaning cancer. Of course this could mean a viral infection but I'm not showing symptoms of anything
Edit: maybe it could be a bit if liver damage or spleen damage from a year of very heavy drinking... hopefully it's just this. I haven't drank for a month.</t>
  </si>
  <si>
    <t>2020-04-08 15:09:01</t>
  </si>
  <si>
    <t>fxgk97</t>
  </si>
  <si>
    <t>Mystery illness going on nearly four months now, seen multiple doctors and none found out what's wrong, the current pandemic makes it even harder to get help + possible new symptom I discovered today. Any advice at all would be appreciated.</t>
  </si>
  <si>
    <t>2020-04-08 15:40:48</t>
  </si>
  <si>
    <t>fxho44</t>
  </si>
  <si>
    <t>Itchy Red Spots on Toes - Gotten Worse Since WFH</t>
  </si>
  <si>
    <t>2020-04-08 16:48:18</t>
  </si>
  <si>
    <t>fxhx00</t>
  </si>
  <si>
    <t>Low stakes question about finger nails.</t>
  </si>
  <si>
    <t>Maybe this is a weird one - certainly not something I’d ever think to schedule an appointment for, however...
For years now (decade +) every once in a while some of my fingernails will start to separate from my finger, at the tip. If you picture a French tip manicure, imagine the curve where the white tip meets the pink/flesh finger part. Now every once in a while that curve will straighten out, almost as if something has pushed underneath the nail tip and back towards the bed, separating the two. Or imagine if you were scraping junk out from under your fingernail but you pushed too far back. Except it’s doing it on its own. 
I can feel swelling of my fingertip under the nail, it hurts and is super sore and sensitive for a few days. I can feel my pulse in the millimeter of love/attached fingernail. Then it’s almost like a callous will form right under the nail. And a few days later it will be over until it happens again. 
Typically every handful months. Only happens to my thumbs and pointer fingers. There is no trauma to the nail that precedes it. It’s annoying, it hurts, it seems impossible to google. I’ve tried lotion, antibacterial cream, vitamins, etc. nothing stops it from happening or stops it once it’s happening. Any ideas?
I’m 29F, otherwise healthy</t>
  </si>
  <si>
    <t>2020-04-08 17:03:18</t>
  </si>
  <si>
    <t>fxi8rr</t>
  </si>
  <si>
    <t>Really itchy rash that started around March 18th and hasn't gone away. Please help!!</t>
  </si>
  <si>
    <t>2020-04-08 17:24:08</t>
  </si>
  <si>
    <t>fxim6n</t>
  </si>
  <si>
    <t>When I do certain ab work/lean back, middle of my abs pops out and my belly button pops out slighty?</t>
  </si>
  <si>
    <t>Hi guys, i'm a male 20. 6ft 3 160lbs
&amp;amp;nbsp;
I noticed around last month when I do certain ab work such as dead bugs and hollow body holds, as well as leaning back, when my abs tense the middle (where the slight gap is) will sort of pop out above the belly button and the belly button will also be pushed out slightly.
&amp;amp;nbsp;
I could also swear my belly button used to completely be an innie and now its moved out slightly but i'm probably just panicking about it and its not changed.  
&amp;amp;nbsp;
Is this normal? 
&amp;amp;nbsp;
My doctors office isn't accepting any non emergency appointments right now so I cant make a casual check up.
&amp;amp;nbsp;
Unfortunately  I can't provide a photo as the light just doesn't capture it so it doesn't show ;/ Cheers guys!</t>
  </si>
  <si>
    <t>2020-04-08 17:47:32</t>
  </si>
  <si>
    <t>fxjths</t>
  </si>
  <si>
    <t>Would a blood clot in the leg cause pain in the lower back? Female, 26 years old, on hormonal birth control, pain started yesterday.</t>
  </si>
  <si>
    <t>Would a blood clot in the leg cause pain in the lower back?
My girlfriend (F, 26, 130lb) has a pain shooting down her lower back and down her leg. I think it’s probably just sciatica but I’m scared it could be a blood clot since she just started a new birth control pill a few days ago. Please help.</t>
  </si>
  <si>
    <t>2020-04-08 19:07:45</t>
  </si>
  <si>
    <t>fxjull</t>
  </si>
  <si>
    <t>Cheez Its make me sick. Doctors of Reddit, why do they hate me when I love them so much?</t>
  </si>
  <si>
    <t>Guys, I need help. I have this problem where I can't control how many cheez its I inhale. I'm a 5'7, 190 lb, white, 19F. If I eat too many in one day, I will almost definitely wake up at 4am to vomit it all back up. Currently I have been slowly snacking on them to the point that it has caused a horrible tummyache though I don't think its enough to make me vomit later. I have no other allergies or health issues related to this, and this is the only food this happens with. 
I tried looking it up, but the only thing I found is the problems with the MSG in all the cheez it snaps. That's not it, I only eat the originals. There was a reddit post 9 years ago I found from someone with a similar problem where most of the comments just said that cheez its aren't food...? I don't want to hear it. A cracker is food. I get it, its processed, but that can't be the reason. That's why I went to you guys and not AskReddit. HELP</t>
  </si>
  <si>
    <t>2020-04-08 19:09:52</t>
  </si>
  <si>
    <t>fxlfll</t>
  </si>
  <si>
    <t>Is oxygen saturation level of 88% okay?</t>
  </si>
  <si>
    <t>I got a Samsung phone back in June and start using its feature to measure an oxygene level occasionally and before it was around 91-93%. I did stop using it for a while and now 2 days in a row it shows me 86-88%, when I start inhaling intensively it goes up to 93%. Had shortness of breath a month ago. Went to a doctor 2weeks ago and he listened to my lungs and said everything is okay although I still feel some discomfort. 
No any chronic or known diseases,  pretty healthy 37 years old Male, 200 lbs, 6 ft tall.
Is that level of 88% of oxygene saturation that my phone shows to me is good? Samsung Galaxy S10.
Thank you</t>
  </si>
  <si>
    <t>2020-04-08 21:00:48</t>
  </si>
  <si>
    <t>fxvsgj</t>
  </si>
  <si>
    <t>Feels Like I'm Dying. Advice?</t>
  </si>
  <si>
    <t>hi there. 17m, 213lbs (last time i checked), white.
duration of complaint: 5+ months
so basically, ever since i started on SSRI's (Lexapro 10mg in late Sept 2019, stopped in Feb 2020 and started Prozac 10mg, and stopped Prozac entirely almost a month ago from now.) i've been getting really weird "pangs" of dizziness, alongside frequent headaches (sometimes migraines that resolve on their own within an hour) and ringing in my ears. it'll feel like things are moving, almost like i'm floating (and not in a good way) and my hearing will go "muted" alongside with the ringing. i can still hear, but it feels plugged for a second, and the dizziness + hearing issue gets worse with every heartbeat, it's literally like a pang in my head, spreading into my chest and body. i don't know how else to describe this, but it's extremely frustrating and making me very worried.
i've had my TSH + Vitamin B12 levels tested nearly 2 months ago, both within normal ranges. can anybody be of any help? i'm unable to see a doctor or specialist right now, due to this pandemic. thanks in advance!</t>
  </si>
  <si>
    <t>2020-04-09 09:43:45</t>
  </si>
  <si>
    <t>fxwjbw</t>
  </si>
  <si>
    <t>Pulled a muscle while stretching? Is that even possible?</t>
  </si>
  <si>
    <t>Hey guys. 27 year old female here, 5 foot 1 130 pounds.
I had just woken up, and while being in bed I just slightly went to stretch. Like, I barely did anything at all. I mostly just moved a certain way.
Anyway, I felt this INTENSE pain in my right shoulder to middle back area, and now I can’t even move. Like I can’t stretch, I can’t walk, nothing. It hurts THAT bad.
Wtf happened?</t>
  </si>
  <si>
    <t>2020-04-09 10:23:34</t>
  </si>
  <si>
    <t>fxwphy</t>
  </si>
  <si>
    <t>Having a hellish time on antibiotics. Can I stop?</t>
  </si>
  <si>
    <t>I have mild tonsilitis or strep that have no symptoms besides just infection in my throat. It doesn't even hurt.
I was prescribed cefdinir yesterday, Which I've never taken before. After two doses I feel like absolute garbage. Nauseous, diarrhea, malaise, foggy head like I'm drunk or hungover. With all the covid stuff going on it makes me very paranoid.
I was prescribed using CVS telehealth so I have limited access to consult with the physician who prescribed them. 
Can I stop taking them? I haven't taken a dose today yet because I'm afraid I'm having a bad reaction. 
I'm age 29, female, weigh 195, non smoker, not taking any medications, no conditions.</t>
  </si>
  <si>
    <t>2020-04-09 10:33:03</t>
  </si>
  <si>
    <t>fxwqzl</t>
  </si>
  <si>
    <t>Lacking focus and ability to think critically since quarantine</t>
  </si>
  <si>
    <t>22 year old male, 6’4” and approximately 195lbs.
Ever since I have been self quarantining, I have noticed that I’ve not been able to focus well on school work among other things. I’m in my third year of university and I was just in the process of being hired to an on campus job when shelter in place orders began to be issued. I have kept myself in my apartment and some days hardly leaving my own room. My reading comprehension seems to have decreased when it comes to coursework. For example: I have been working on simple online work training (ethics, use of university property etc) and I have to read everything over and over again until I finally understand what I am reading. I have missed a few online quizzes because I have not seen announcements about them and I’m just generally not on top of everything with the sudden switch to online classes. 
I wanted to see if there are any suggestions of what I could do to help sharpen my mental capabilities. Maybe it is from lack of nutrition and/or exercise. Thoughts?</t>
  </si>
  <si>
    <t>2020-04-09 10:35:21</t>
  </si>
  <si>
    <t>fxwz3m</t>
  </si>
  <si>
    <t>Skin suddenly peeling on hands? Photos included (Maybe NSFW)</t>
  </si>
  <si>
    <t>2020-04-09 10:47:57</t>
  </si>
  <si>
    <t>fxxjdx</t>
  </si>
  <si>
    <t>Is my toe supposed to look like this during the healing process?</t>
  </si>
  <si>
    <t>2020-04-09 11:17:05</t>
  </si>
  <si>
    <t>fxz618</t>
  </si>
  <si>
    <t>Did i have a TIA?</t>
  </si>
  <si>
    <t>I was listening to music on my tablet without a ear/headphone when suddenly the volume went down considerably without me doing anything.
I didn't notice anything else, i didn't run into websites that would decrease the volume so my only assumption is that my hearing lessened.
I've read that hearing problems can be a sign of a TIA.It seemed to last for a minute but i didn't really notice any other hearing issues, it seemed like it came from my tablet.
29m/295 lbs, 6'3,non smoker, rarely drink, not on any medications. 
Any thoughts?</t>
  </si>
  <si>
    <t>2020-04-09 12:42:35</t>
  </si>
  <si>
    <t>fzb1e1</t>
  </si>
  <si>
    <t>Ultrasound accidentally found 2 renal cysts, one in each kidney</t>
  </si>
  <si>
    <t>60M, right kidney cyst is described as septated and 14mm in size, left kidney cyst is described as exophytic with no size mentioned. eGFR is &amp;gt; 90 and Creatinine is 60, no renal impairment.
Had an ultrasound for elevated liver enzymes and they accidentally discovered these renal cysts. Is 14mm in size bad? What does septated and exophytic cysts mean and should I be concerned? Thanks</t>
  </si>
  <si>
    <t>2020-04-11 10:39:55</t>
  </si>
  <si>
    <t>fzb6re</t>
  </si>
  <si>
    <t>My little sister (10F) has weird bumps behind her ears. Any idea what they could be?</t>
  </si>
  <si>
    <t>2020-04-11 10:43:32</t>
  </si>
  <si>
    <t>fzb97o</t>
  </si>
  <si>
    <t>Antibiotics are giving me servere diarrhea</t>
  </si>
  <si>
    <t>23
Female
5'4 12st 
Erythromycin 4 times a day. 
I was recently put on to erythromycin for tonsillitis (I started tablets Thursday afternoon) and since Friday I have had severe watery stools. I feel worse with this than I did having the tonsillitis and wish I had just powered through.
I know not to just stop a course of antibiotics, however, I would just like some advice (doctors are closed for a long weekend).
Is this going to have an impact on whether the antibiotics work? 
I have done a Google search on using loperamide to help stop the severe stomach issues, but it strongly advises against it due to the risk of side effect caused by the two medications coming into contact, so is there anything else I can try to stop this? I cannot live with liquid diarrhea multiple times a day for the next 5 days. I suffer fairly badly with anxiety and diarrhea is a huge trigger for me. My doctor also told me to stop taking my citalopram until the course is finished as it can cause issues with my heart. I am worried this is going to have a negative effect on my mental health. 
 Last question, how long do antibiotic related stomach issues last? Will it be until the course is finished and out of my system or should it calm down after a day or two?</t>
  </si>
  <si>
    <t>2020-04-11 10:45:06</t>
  </si>
  <si>
    <t>fzbeph</t>
  </si>
  <si>
    <t>Could hepatic encephalopathy or high ammonia levels be causing my extreme brain fog/fatigue?</t>
  </si>
  <si>
    <t>Male 
21
5’11
160lbs 
Hypertension (Losartan 25mg daily) 
So for a while now I’ll have episodes of what I call brain fog. It can last 1-6 hours, but most of the time 1-2 hours. It causes me extreme fatigue, horrible lack of concentration, and just feeling like my IQ dropped 20% and that I’m in a horrible daze. I can’t think critically or read during this. 
My bilirubin always comes back high, they said Gilbert’s syndrome. But last week I went in for the brain fog and they ran a CBC, but this time my AST and ALT was elevated, but bilirubin was normal. Bilirubin has been high every time sense I was like 15. 
The doctor said I shouldn’t be worried, but should come back in for more test. 
Is a potential liver problem causing my episodic cognitive decline? I just don’t want them to over look something, but don’t wanna bring this up if it’ll make me sound crazy, or not be taken serious.</t>
  </si>
  <si>
    <t>2020-04-11 10:48:33</t>
  </si>
  <si>
    <t>fzbynz</t>
  </si>
  <si>
    <t>Is this a melanoma?</t>
  </si>
  <si>
    <t>2020-04-11 11:01:11</t>
  </si>
  <si>
    <t>fzctm5</t>
  </si>
  <si>
    <t>33F- What could cause a consistent heart rate dip?</t>
  </si>
  <si>
    <t>Hi everyone, I'm new to this community so please let me know if any more info is required on my part. 
33, female, 5'1" and 110lbs. I've had high blood pressure off and on for about 13+ years after a bout of preeclampsia. I have been on 25mg of Metropol once a day for the last year. It helps with my blood pressure but my overall heart rate is very inconsistent. Just getting up and walking around it can be any where from 90-130. But I recently went through my heart rate data via apple watch and noticed that my HR dips into the 40's range everyday been 9-11am. It does so for less than ten minutes but everyday like clockwork. Then it goes back to "normal" 60-90's range. 
I have a stress test Monday and plan on discussing it with my cardiologist. So I'm not really asking for advice, maybe just some possible theories. 
Thanks in advance!</t>
  </si>
  <si>
    <t>2020-04-11 11:21:20</t>
  </si>
  <si>
    <t>fzdevs</t>
  </si>
  <si>
    <t>Ruptured small intestine with no diagnose</t>
  </si>
  <si>
    <t>Age - 29  
Sex - M  
Height - 6' (185cm) Weight - 158lbs (72kg)  
Race - Mixed black and caucasian  
Any existing diagnosed medical issues (if any) - None  
Current medications and doses (if any) - None anymore, was on antibiotics after surgery  
Drug Use (including usage of marijuana) - Marijuana and hash  
Smoking Status - Early smoker, since about 11, 12 y/o
Hello, and first of all let me say sorry for any misspelled word or poor grammar, as I'm not a native speaker.  
Back in mid January i woke up to go to work, and immediately after getting up i got REALLY light-headed. Tried to reach for the bathroom but i only walked a short distance until i passed out.  
(I had no pain in my abdomen when i woke up, only felt like i was going to pass out).
Anyway, i wake up and my abdomen feels like it's on fire, with stabbing sensations. Almost couldn't respond to anything, tho i managed to call an ambulance with a lot of struggle.  
I spent 8 hours in the ER, with a few tests in between, but as i was aching so much and wouldn't stop moving it was hard to do such tests promptly (and i suppose they couldn't just put me to sleep without knowing what i had).
Finally they did an ultrasound that detected a hole in my small intestine (about 2cm wide) and i was rushed to surgery. I spent a week and a half in the hospital after that, no tests were done, only a blood test right before I was free to go home, with a prescription of Flagyl (Metronidazol) Omeprazol and amoxicillin (Portuguese medication, i have no idea if it's well translated). I also did a diet for 3 weeks where i could only eat non fatty meats, rice, barely seasoned stuff (basically avoid anything that stimulates the digestive system).  
My Doctor told me they couldn't find anything from surgery that would cause the rupture, and with the newest pandemic i had my exams canceled and postponed.  
The only thing i can remember eating that night was a big bucket of popcorn, really..
So i reach out to you guys here, hoping to get some peace of mind.. Since the cause of such problem wasn't found its always on the back of my mind that it could happen again, since i don't know what to avoid.. I've started to chew my food a lot better, and have a healthier diet overall, try not to stress too much about it because in the end I'm doing the best i can to avoid it.
Feel free to speculate, I'm not a hypochondriac nor will I try anything stupid unless my Doctor says it's for the best.
Thank you so much for reading, much love and take care  
Any more info just ask</t>
  </si>
  <si>
    <t>2020-04-11 11:35:03</t>
  </si>
  <si>
    <t>fzdia0</t>
  </si>
  <si>
    <t>Dairy digestion</t>
  </si>
  <si>
    <t>I have learned that eliminating all dairy expect butter from my diet has made a tremendous difference in my gut health. Sometimes I slip and have a little dairy. My question is why the difference in my reaction. Sometimes it sends me straight to the bathroom, other times I’m good until my next meal and that sends me straight to the bathroom, usually less than 5 minutes after eating. Why? (34F, non smoker, PCOS, diabetic)</t>
  </si>
  <si>
    <t>2020-04-11 11:37:17</t>
  </si>
  <si>
    <t>fzdx9u</t>
  </si>
  <si>
    <t>Trying to decide wether to take leave of absence from work</t>
  </si>
  <si>
    <t>I work at a gas station and I recently learned smoking weed increases your risk of complications from Covid. I’ve been smoking every night for like three months. Not to much, just half a bowl to a bowl, but on top of this I also have serious eating problems. Some days I don’t eat at all, other days I don’t eat until I get home, due to the high. I’ve had an eating disorder for the past five years, I’m not as thin as I once was. Like I’m at a normal weight but still. I do take a full multivitamin tho everyday. Should I take a leave of absence cause I’m more likely to have a high risk ?</t>
  </si>
  <si>
    <t>2020-04-11 11:47:09</t>
  </si>
  <si>
    <t>fzegs5</t>
  </si>
  <si>
    <t>Got elbowed above collarbone near artery area. How deep is the artery and is it possible to tear?</t>
  </si>
  <si>
    <t>2020-04-11 11:59:45</t>
  </si>
  <si>
    <t>fzfcsi</t>
  </si>
  <si>
    <t>Rectal Bleeding</t>
  </si>
  <si>
    <t>Hello all, finally turning here because I can’t get an appointment for the life of me. I’m a 23y/o Male, I have a opiate addiction (I realize this is probably the root of most of my health issues, please refrain from judgment/ telling me to quit, I’m supposed to be getting a bed at a rehab next week). My diet since I became dependent on opioids has been poor, seeing as I don’t eat much in the first place. 
I have been dealing with constipation for a few months now, I have lost a lot of weight from not eating/ addiction. Anyways although embarrassing to say, I have had to manually remove my bowel movements frequently recently (probably more than I actually have to due to anxiety), but today as I went to manually remove I had a sharp pain and when I went to wipe there was a lot of bright red blood. It is continuously bleeding (wiped completely away, slowly the wipes become more red) and I’m scared. 
The piece I did get out I pulled apart and there seems to be no blood in the actual stool, just covering it. I stopped though because I was scared if I completed the task I would tear something / cause more issues. I am uncomfortably holding it in and want to know if I should treat as an emergency. There is pain on the left side of anus, but I’m not positive of the source of bleeding. Thank you for taking the time to read, anything helps. 
P.s. I have had large hard stools and this one is no different. Any ideas on making these easier to pass. I’ve used laxatives but because it is chronic I don’t want my body to become dependent on them.</t>
  </si>
  <si>
    <t>2020-04-11 12:20:15</t>
  </si>
  <si>
    <t>fzfhj5</t>
  </si>
  <si>
    <t>Low resting heart rate and on Sertraline? Underactive thyroid?</t>
  </si>
  <si>
    <t>I've had a FitBit for a couple of months now which consistently reads my resting heart rate to be about 56-57bpm. I've read that anything lower than 60bpm is too low. On top of this, I've been on Sertraline/Zoloft for just over a year (100mg a day since May) which has a side effect of raising your heart rate. Does this mean my natural resting heart rate is even lower?
Worried it might be an underactive thyroid. Not sure if just paranoid after looking it up but I do quite often feel dizzy/lightheaded if when I stand up after being sat down for a while. 
Finally, my mother has an underactive thyroid and I hear it can be a genetic thing. 
21F 75kg 172cm if this helps.</t>
  </si>
  <si>
    <t>2020-04-11 12:23:17</t>
  </si>
  <si>
    <t>fzfqap</t>
  </si>
  <si>
    <t>I have anal skin tags. How to shrink them?</t>
  </si>
  <si>
    <t>20. Female. 123 lbs. 5’5.
I have anal skin tags from hemorrhoids. They are uncomfortable when I’m sitting down. I heard apple cider vinegar and tea tree oil help. Does it really work?
I’m trying to avoid surgery.</t>
  </si>
  <si>
    <t>2020-04-11 12:28:49</t>
  </si>
  <si>
    <t>fzftsc</t>
  </si>
  <si>
    <t>Cut finger</t>
  </si>
  <si>
    <t>Hi, I recently grabbed a ceramic bowl which was broken and when testing the strength of the bowl, the piece broke causing my finger pad to be sliced opened the skin is still partially atattched to my finger, it is a medium sized cut, i went to patient first and they said i didn't need stitches, they wrapped my finger in gauze. But my coworker who is a vet thinks that it might be deeper than it looks. I am just worried about healing as i have a job where i use my hands a lot. The doctor estimated about a week recovery. so my questions are, what do i do to help it heal?, do i need stitches?, what should i do overall?, And any advice.
Sex female
Age 21
Prior med conditions ADHD
&amp;amp;#x200B;</t>
  </si>
  <si>
    <t>2020-04-11 12:31:09</t>
  </si>
  <si>
    <t>fzhg3o</t>
  </si>
  <si>
    <t>25, 250ib, Male, 3x Cancer Survivor, High Risk?</t>
  </si>
  <si>
    <t>So, back in 2015, I was diagnosed with Stage 2 Hodgkins lymphoma. It relapsed 3 times between then, and 2019. I've been clean for over a year now, however, I had a stem cell transplant during the 3rd and final relapse. That was maybe 2 years ago almost. 
My question is, am I still more susceptible to getting a deadlier version of the coronavirus? I got my immune system basically destroyed and they injected me with my healthy stem cells to rebuild my immune system, so I haven't had any of my shots from when I was a kid. All I had was my flu shot and that's it. 
I took 2 weeks off from work but I go back Monday, however, in PA where I am, its still bad, and I don't know if me going back is a good idea cause idk if I'm more at risk?
25, 250ib, Male, 3x Cancer Survivor, no medication.</t>
  </si>
  <si>
    <t>2020-04-11 13:08:44</t>
  </si>
  <si>
    <t>fzhqn9</t>
  </si>
  <si>
    <t>Help with a very bad bumps on both my armpits. (Cyst?)</t>
  </si>
  <si>
    <t>2020-04-11 13:16:01</t>
  </si>
  <si>
    <t>fzibtd</t>
  </si>
  <si>
    <t>Itchy scalp</t>
  </si>
  <si>
    <t>For more than a month I have a itchy scalp , with moments when it becomes so itchy that I scratch till I bleed and cry because of the level of itch . I noticed I have areas that are more itchy and I’m those areas I usually have a big bump, like very big acne . Went to a dermatologist and she prescribed a shampoo to control sebum , I used it for 3 weeks and no improvement but I can tell it made it a little worse . I am desperate now because of this pandemic I can’t go to see another specialist. What can it be and what can I do to make it more bearable? Tonight I got one of those very intense episodes, and took a pill of antihistamines in hope that it may be some type of allergies, it made things a little better ( idk if it really made something or it is placebo ) ... I drives me crazy and makes me want shave my head ( I am a 26 y female , and also a teacher...I started to think more in shaving but don’t want so show this way in from of my students when we will return to schools) 
Please help me !!!</t>
  </si>
  <si>
    <t>2020-04-11 13:31:23</t>
  </si>
  <si>
    <t>fzik3y</t>
  </si>
  <si>
    <t>Thick skin under foot.</t>
  </si>
  <si>
    <t>2020-04-11 13:37:24</t>
  </si>
  <si>
    <t>fzje5y</t>
  </si>
  <si>
    <t>Any idea what this could be? Dark staining in web of toes</t>
  </si>
  <si>
    <t>2020-04-11 14:20:32</t>
  </si>
  <si>
    <t>fzjgoh</t>
  </si>
  <si>
    <t>Splinter hemorrhages</t>
  </si>
  <si>
    <t>I’m a 28 year old white male. I’ve never had splinter hemorrhages before.  I feel healthy other than stress. What could be causing splinter hemorrhaging in 5 fingers? No hand trauma. They just appeared 
I have “panic disorder” and I don’t know whether I’m thinking too much into it.</t>
  </si>
  <si>
    <t>2020-04-11 14:24:37</t>
  </si>
  <si>
    <t>fzjiz3</t>
  </si>
  <si>
    <t>Persistent pimple/growth on penis raphe below glans</t>
  </si>
  <si>
    <t>2020-04-11 14:28:49</t>
  </si>
  <si>
    <t>fzjjbx</t>
  </si>
  <si>
    <t>My scars don't fade away as fast</t>
  </si>
  <si>
    <t>Hey! I'm 22F, 178cm tall and about 85kg, eastern europian. Two years ago while shaving my legs I've cut my leg, and the scar is still visible, which is not normal for my skin, even though I have pretty bad acne I don't have lots of scars left... On 26th of December I've cut myself again while shaving my legs and my skin there is brown and it's not soft to touch..  Is this normal? Should I be worried? If you need more info, I'll be happy to answer any questions. Thanks in advance! :)</t>
  </si>
  <si>
    <t>2020-04-11 14:29:25</t>
  </si>
  <si>
    <t>fzjqry</t>
  </si>
  <si>
    <t>Small white bumps on upper inside lip possobly due yo oral sex</t>
  </si>
  <si>
    <t>2020-04-11 14:42:04</t>
  </si>
  <si>
    <t>fzkair</t>
  </si>
  <si>
    <t>DERMATOLOGIST NEEDED! What could this be?</t>
  </si>
  <si>
    <t>2020-04-11 15:15:41</t>
  </si>
  <si>
    <t>fzkdfa</t>
  </si>
  <si>
    <t>Deltoid pain 5 months after vaccine injection</t>
  </si>
  <si>
    <t>32, female. 5’7” approx 200 lb, on Lexapro, non-smoker. 
Want to say up front, I am NOT anti-vaxx, quite the opposite actually, and I’m an RN. 
I started grad school for my DNP this past Fall 2019. My titers returned non-immune to both MMR and Hep B. I started the vaccine series and in November 2019, I went to my primary office for the second shot in the series for both MMR and Hep B. The MA gave both vaccines in my L deltoid. The first was completely normal. The second was extremely painful, and my muscle seized up during the injection. Following that, my muscle was twitching and seizing up for the next 24-36 hours. Now, 5 months later, I still have pretty significant pain in my deltoid. It affects my ROM and is overall just pretty uncomfortable. 
My question is....if I were to seek “treatment”, is there even a way for them to tell if my muscle was damaged? If so, what are treatment options? I was really hoping the pain would eventually just subside. 
Thanks for any advice you can offer!</t>
  </si>
  <si>
    <t>2020-04-11 15:20:45</t>
  </si>
  <si>
    <t>fzkqoq</t>
  </si>
  <si>
    <t>recommendations for a daily anti diarrheal</t>
  </si>
  <si>
    <t>Im a fairly healthy 37 yo male, no food allergies or other health issues before someone says lactose or gluten intolerance.
My only main problem is food apparently causes me to have diarrhea. not any particular food. basically all food. coffee makes it worse but compared to most Americans, my 12 oz medium roast with a bit of honey and cream is pretty benign. regardless, what is recommended for me to add to my diet as a food anti diarrheal? ive already cut out soda, most foods thatre just all corn syrup, almost all fast food, almost all red meat, and all booze. i chug water constantly cause i figure im constantly being dehydrated from all the diarrhea. ive been living with this misery for years and nothing in particular seems to make it better or worse throughout the year.</t>
  </si>
  <si>
    <t>2020-04-11 15:43:37</t>
  </si>
  <si>
    <t>fznadx</t>
  </si>
  <si>
    <t>Heart Rate Question</t>
  </si>
  <si>
    <t>Hello.
I’m a 30 year old female. I’m 5’2 and 175 lbs. my fitness level is not great- I’m fairly sedentary. I have a history of Preeclampsia, panic disorder, ADHD and generalized anxiety disorder. I’m not on any medications. 
I have a question about my heart rate. When I’m sitting and at rest is stays anywhere between 72-88 bpm (depending on stress levels). 
However, when I stand it seems to jump to 104-108 bpm and continues climbing. Normal activities like cooking or doing laundry can keep it between 120-140 bpm. I was raking leaves yesterday and as soon as I started it was about 130 bpm. Panic attacks (when they happen) can be anywhere between 120 and 160 bpm for me. Things go back to baseline fairly quickly as soon as I sit and rest. 
Is this a normal jump in heart rate? I feel like it goes fast relative to the activity level I’m doing. I do have pretty severe anxiety so I just assumed this was part of that deal. I definitely feel anxious about my heart being fast when I stand so I’m sure that doesn’t help. I should also point out it doesn’t go that fast all the time just sometimes. 
It’s made me nervous to exercise because I don’t want to “push” it. I have a lot of heart anxiety as it is, despite numerous ekgs and holter monitors coming back healthy. 
Should I mention this to my doctor or am I overthinking things?</t>
  </si>
  <si>
    <t>2020-04-11 18:19:31</t>
  </si>
  <si>
    <t>fznbdc</t>
  </si>
  <si>
    <t>Likelihood H Pylori infection and not alcoholic gastritis?</t>
  </si>
  <si>
    <t>27M
6’0
Very active and Healthy lifestyle other than probably 15 drinks a week since college.
I saw my doctor because I’ve been getting weird burning pains in my stomach, primarily after meals or alcohol.
I told him I drink alcohol pretty frequently and that I have anxiety issues. From there he just assumed alcoholic gastritis as a result of stress and alcohol. 
It’s been two months since I have had a sip of alcohol. On PPI and TOTAL bland diet, anxiety has been calm,  (seriously I’ve been great) and it seems the symptoms are only getting slightly worse.  
Is it possible the doc was wrong and it’s actually an h pylori infection, not alcoholic gastritis?</t>
  </si>
  <si>
    <t>2020-04-11 18:21:13</t>
  </si>
  <si>
    <t>fznzy9</t>
  </si>
  <si>
    <t>No appetite</t>
  </si>
  <si>
    <t>I'm a 21 F I weigh 94 pounds and am 5'4. I vape and never really drink. I've been extremly underweight most of my life. I will be really hungry but have no appetite to eat anything. It's hard for me to get up an make myself something to eat. I wake up and feel exhausted and that I have no energy. I eat one meal a day usually at night but other then that i usually snack. Whenever I'm feeling down that's when it's the hardest for me to eat. Should I see a doctor and are there any ways of improving my appetite?</t>
  </si>
  <si>
    <t>2020-04-11 19:06:21</t>
  </si>
  <si>
    <t>fzo47x</t>
  </si>
  <si>
    <t>hard lump + abnormal behavior on right breast, any idea what this could be?</t>
  </si>
  <si>
    <t>i’m 13 female with no history of any breast problems. the lump appeared about a week ago although i brushed it off as puberty. throughout the week it has only grown larger and intense soreness and sensitivity around the area has developed. i can barely move my right arm or have anything press up against my boob without pain. also my boobs started growing two years ago and i haven’t had any soreness with them for well over a year (until now)
the lump is about the size of a quarter and is painful to press against. today i woke up and my nipple appeared inverted i don’t know how to describe it. throughout the week my nipple has also been lactating (?) i’m not sure but clear liquid has came out a little bit
thank you for any help, i appreciate it</t>
  </si>
  <si>
    <t>2020-04-11 19:14:21</t>
  </si>
  <si>
    <t>fzo9t0</t>
  </si>
  <si>
    <t>Athletes foot?</t>
  </si>
  <si>
    <t>I’ve been having athletes foot in between my toes for 3 yrs now, on and off. I’ve been using gentian violet, due to the creams the derm doctor recommended didn’t help.
So far it seems to be gone, However, where it “was” I still have a light red line in between my two toes. The others ones don’t have this. Is that red line, still the fungus or just natural? I’m so tired of this damn fungus!!!</t>
  </si>
  <si>
    <t>2020-04-11 19:24:44</t>
  </si>
  <si>
    <t>fzobl8</t>
  </si>
  <si>
    <t>31F, non-COVID pneumonia, 3 weeks later still coughing heavily and chest crackles. Should I be worried?</t>
  </si>
  <si>
    <t>Hi all,
I've been trying to get my doc to call me back for a week now, but no go so maybe you guys can help me? On March 15 I had a fever and bad cough, four days later ended up going to urgent care and getting an xray - pneumonia, document says 'active right lower lobe infiltrate'. Went on a 7 day course of levaquin antibiotic as well as 7 days worth of  benzonanate for the cough. Fever cleared up by the time the antibiotics were done, and I could feel myself getting stronger. The day after I finished antibiotics, my primary care doc listened to my lungs and said they sounded good and to go home and rest. Both COVID tests (urgent care and primary docs) came negative, as well as flu tests.
Fast forward to today, still no fever, but persistent heavy cough - feels like there's mucus in my chest that just won't come up. The past couple of days there's been a lot more saliva, I'm constantly having to go spit it out. I'm coughing heavily all day, spitting out (clear) excess spit all day as well. At night the cough doesn't really keep me up, I can sleep most of the night. I can hear chest crackles when I wake up and when I'm trying to go to bed. When I breathe in it feels soupy and like I'm trying to draw in breath through liquid, but I'm getting enough air.
I take an albuterol inhaler about 3 times a day, as well as a multivitamin, vitamin d, probiotics and birth control. I vaped marijuana a couple times a week before getting sick, not once after and I don't plan to going forward. I've had seasonal asthma before but it hasn't been an issue the past couple years, no underlying health conditions other than being overweight (5'1, 180lb).
Should I be worried about the rate of healing? At which point should I go back to a doctor? Thanks everyone in advance for your help.</t>
  </si>
  <si>
    <t>2020-04-11 19:28:07</t>
  </si>
  <si>
    <t>fzopaa</t>
  </si>
  <si>
    <t>A doctor messed up my physician note?</t>
  </si>
  <si>
    <t>I went to for an eye infection, and I checked my health-records, and they messed up my physician note and wrote in my social history that I am a nicotine addict and have a history of abuse. My clinical impression was nicotine dependency.
Does this matter at all? For example, if I were to go for a job or something, or a school, or even in my backround check, is this information available to people?
I didn't think it was a big deal until I thought of these things.
&amp;amp;#x200B;
Female, 24, 5'0</t>
  </si>
  <si>
    <t>2020-04-11 19:53:59</t>
  </si>
  <si>
    <t>fzoucw</t>
  </si>
  <si>
    <t>23M - Surgical Site Infection</t>
  </si>
  <si>
    <t>2020-04-11 20:03:46</t>
  </si>
  <si>
    <t>fzpkk4</t>
  </si>
  <si>
    <t>(21F) My skin itches and turns red during a workout to the point I'm unable to continue.</t>
  </si>
  <si>
    <t>21F, 160, 5'5", no smoking, occasional drinking
As the title says, I'm unable to workout since around 4-5 years. After 5-10min of working out (running, crossfit, gym), my skin itches to the point it triggers a panic reaction in me. It's the worst itch you can imagine. My skin usually also turns red, but not always. I tried different types of clothing (shorts, leggings, loose, tight etc.), materials, detergents. It doesn't seem to be the cause. I also tried working out in the morning before I eat. It didn't help. It worsens when the workout becomes more intense. I'm usually afraid to continue because I don't want to trigger the itch. The only workout that doesn't cause itching is swimming.
I have a history of allergies (dust mites, pets, some trees), but they haven't really bothered me. No sneezing, coughing, shortness of breath etc. The only one that sometimes slightly triggers me is dust mites allergy when I'm in a very dusty space. I had the tests done because when I was 11 I had an asthmatic bronchitis. No asthma symptoms or anything similar since that time.
Other than that, I'm diagnosed with PCOS and currently on Spironolactone and birth control. The itching started before I started taking them. I also had an eczema on my hands but it cured 4 years ago.
I have no idea what causes the itching. I'd like to workout like any other person. Has someone heard of anything like that? Any ideas? 😕</t>
  </si>
  <si>
    <t>2020-04-11 20:54:45</t>
  </si>
  <si>
    <t>fzpo54</t>
  </si>
  <si>
    <t>My mom has severe arthritis in her knee with worsening severe pain for the past three days</t>
  </si>
  <si>
    <t>My mom is 61 years old; 244 lbs, 5’4. She is prescribed Benicar but takes it as needed, BP normally sits at 110/76. Otherwise, she has no other significant health problems besides the severe arthritis in her left knee and shoulder. 
To give background, my mom feel directly on her knee ~8 or more years ago. She experienced excruciating pain and was it was recommended by her physician to complete a total knee replacement. The initial X-ray showed a collection of blood within the knee itself. If anyone were to visibly look at her knee, there’s noticeable deformity and asymmetry.
She has been doing everything to avoid the surgery by drinking teas and taking supplements. Of course, none of her remedies work and she lives with chronic debilitating pain. What makes matters worse is that she works as a custodian further exacerbating her pain.
Anyhow, as of three days now, my mom has been enduring excruciating left knee pain due to severe arthritis with inflammation and swelling. The knee is stiff and no pain medication seems to work. She is prescribed and took the maximum allowance of 5/325mg of Hydrocodone/Acetaminophen without relief. 
I keep telling my mom to go to the hospital but she’s afraid of contracting COVID-19. She normally gets a shot to relieve the pain but I want to convince her to do the surgery. I just bought her a cane.</t>
  </si>
  <si>
    <t>2020-04-11 21:01:48</t>
  </si>
  <si>
    <t>fzpsvy</t>
  </si>
  <si>
    <t>Lance boil or not? NSFW</t>
  </si>
  <si>
    <t>2020-04-11 21:11:02</t>
  </si>
  <si>
    <t>fzpwkt</t>
  </si>
  <si>
    <t>Daily itchiness causing bumps</t>
  </si>
  <si>
    <t>2020-04-11 21:18:37</t>
  </si>
  <si>
    <t>fzq3wy</t>
  </si>
  <si>
    <t>25M is it safe to blast pressurized water up my ass?</t>
  </si>
  <si>
    <t>Earlier I was in the shower and I decided to use the shower wand to fill my anus with water and then shoot it out by flexing my rectal walls. Is this safe to clean out my anus this way? Is it possible to overfill my bowels?</t>
  </si>
  <si>
    <t>2020-04-11 21:33:22</t>
  </si>
  <si>
    <t>fzq59b</t>
  </si>
  <si>
    <t>What steps do I need to take in order to get tested and or diagnosed w/ Audio Processing Disorder APD?</t>
  </si>
  <si>
    <t>Personal info:
Age: 32
Height: 6’4”
Weight: 205
Sex: Male
Gender: Cis
Race: White 
Ethnicity: European &amp;amp; Jewish? 
Hx of:
- premature birth
- delayed speech until 4 or 5
- speech therapy for 6 years
- ear infections
- head trauma as kid
- acute genetic hearing loss 
- thin pliable ear drums 
- bilateral Patulous Eustachian Tube
- Eustachian Tube Dysfunction 
- Sjogrens (Autoimmune condition)
- brain fog
- visual memory is in the 99th percentile even before lasik 
- my sister and mother are dyslexic (not given specific diagnosis though when tested)
Complaints:
- needs english Netflix subtitles to follow dialogue 
- slow to learn anything new when only given verbal instructions
- couldn’t tell you the lyrics to my favorite songs
- gets frustrated when i can’t repeat information back to someone. 
- difficulty w/ reading comprehension my entire life
- people often say i’m extremely bright but complain I don’t listen. 
- etc</t>
  </si>
  <si>
    <t>2020-04-11 21:36:13</t>
  </si>
  <si>
    <t>fzqnht</t>
  </si>
  <si>
    <t>Subdermal infection from possible ruptured cyst?</t>
  </si>
  <si>
    <t>2020-04-11 22:14:20</t>
  </si>
  <si>
    <t>fzqu5c</t>
  </si>
  <si>
    <t>Scalding on Penis?</t>
  </si>
  <si>
    <t>Male, 19. So I was in the shower about an hour ago, and I got very hot water on my glans that was painful af, it was only for about 2-3 seconds. I cooled it down with cold water immediately for 10 minutes after. Now it’s pretty dry but there doesn’t seem to be any discolouration as of now, and the area is no more sensitive than it usually is. How should I treat it now and what change would make me need to see a doctor?</t>
  </si>
  <si>
    <t>2020-04-11 22:28:30</t>
  </si>
  <si>
    <t>fzr1rd</t>
  </si>
  <si>
    <t>23M - Throat lumps and throat tightness (see pic)</t>
  </si>
  <si>
    <t>2020-04-11 22:45:28</t>
  </si>
  <si>
    <t>fzrkk0</t>
  </si>
  <si>
    <t>Weird skin infection?</t>
  </si>
  <si>
    <t>2020-04-11 23:26:18</t>
  </si>
  <si>
    <t>fzs063</t>
  </si>
  <si>
    <t>30F weird itchy bumps on skin</t>
  </si>
  <si>
    <t>2020-04-12 00:01:24</t>
  </si>
  <si>
    <t>fzs07d</t>
  </si>
  <si>
    <t>Constant itch</t>
  </si>
  <si>
    <t>2020-04-12 00:01:28</t>
  </si>
  <si>
    <t>fzsmna</t>
  </si>
  <si>
    <t>Chronic vagina itching for half a year.. end of the rope</t>
  </si>
  <si>
    <t>Hi all,
Preface: 28yo female, married, on Yasmin for two years. 
As the title suggests, I’ve been facing this chronic itch for awhile. I’ve tried everything. Went to the doctor, change soaps, underwear OTC creams... you catch the drift. There is no odour or discharge. 
Bunch of tests (which indicated nothing was wrong) and a pap smear later, doctor told me that it could be due to hormonal imbalances from the birth control and to put some moisturiser down there. Didn’t help. 
I’ve tested for the works. Everything comes up negative. The only thing that helps relieve the itchiness is cortisone cream I bought on amazon. However I find when I stop using it after a couple of days, the itchiness comes back. 
I’m at my wits end here, I’ve neglected it before because I was busy with work. Now with the quarantine and much time to think, I’ve realised 6 months flew by and I still have a persistent itch that’s making me increasingly worried. 
Any advice on how to proceed would be very very welcomed.</t>
  </si>
  <si>
    <t>2020-04-12 00:52:11</t>
  </si>
  <si>
    <t>fzsuiy</t>
  </si>
  <si>
    <t>Can too many inhaler puffs kill me? (Please help)</t>
  </si>
  <si>
    <t>Hi, so I’m very dumb. I was taking a lot of puffs from my inhaler to make it look like I was smoking (because the crap it sprayed into my mouth looked like smoke).. Now I feel very lightheaded and I’m really scared this could actually affect me. I didn’t actually INHALE most of it, just left it in my mouth and blew it out. The inhaler medicine is called salbutamol if that helps anything. Someone please put my dumbass 16 year old self is freaking out.</t>
  </si>
  <si>
    <t>2020-04-12 01:10:31</t>
  </si>
  <si>
    <t>fzsvxh</t>
  </si>
  <si>
    <t>A brain dead pronounced patient 25M started self-regulating their blood pressure today (Still on ventilator though). Does this hint to a misdiagnosis of brain death ?</t>
  </si>
  <si>
    <t>Apparently he suffered from brain aneurysm but no surgery performed as doctors said that BP was too low for that. He smoked like once in every 2 days, no drug abuse, lifted weights and was in very much stress and depression. Height - 5'9 .</t>
  </si>
  <si>
    <t>2020-04-12 01:13:46</t>
  </si>
  <si>
    <t>fztk7f</t>
  </si>
  <si>
    <t>My swollen pinky finger</t>
  </si>
  <si>
    <t>2020-04-12 02:12:19</t>
  </si>
  <si>
    <t>fztldz</t>
  </si>
  <si>
    <t>Rash and flaking skin under bandaid</t>
  </si>
  <si>
    <t>19F, I have a latex allergy and eczema, currently taking Orsythia (birth control), don’t drink, smoke or use drugs of any sort
I (19F) banged up my shin last week and had a small cut and bruise. I applied antibiotic ointment and a bandaid as usual. The cut was cleaned and ointment and bandaid reapplied each day. After a few days I had a red rash with small bumps appear under the gauze portion of the bandaid. Today, the rash is still there and now the surrounding skin is dry and flaky. 
I’m allergic to latex (minor allergy) but all products are latex free. I’ve used both the ointment and bandaids before with no issues. As of now, I’ve stopped using the bandaids and have let the area be as the small cut has scabbed over. Any idea what could have caused this? It doesn’t look like a latex allergy reaction or my usual eczema flare up at all.</t>
  </si>
  <si>
    <t>2020-04-12 02:15:20</t>
  </si>
  <si>
    <t>fztn95</t>
  </si>
  <si>
    <t>I (m19) have swollen parts on my rectum after cleaning it too hard</t>
  </si>
  <si>
    <t>I'm 178 cm, 96 kg, don't drink, smoke or take any other drugs. Does my race matter?
Ever since a few years cleaning my butt has become harder and harder: more toilet paper was needed, more force and more thorough cleaning especially in the rills of the anus.
Ever since then those skin thingies between the rills started swelling. Some, not all. Those that I had to put a lot of force onto, when it itches very badly, for example. They do shrink until the next time I put force on them but they never fully disappear.
What are those and is force really the cause? What can I do to prevent that?</t>
  </si>
  <si>
    <t>2020-04-12 02:20:01</t>
  </si>
  <si>
    <t>fztohj</t>
  </si>
  <si>
    <t>(29M) Symmetrical painful red patches on feet</t>
  </si>
  <si>
    <t>2020-04-12 02:23:05</t>
  </si>
  <si>
    <t>fztsgl</t>
  </si>
  <si>
    <t>corner of eyes really irritated for past 3 hours help</t>
  </si>
  <si>
    <t>age: 19
height: 5’6
nationality: european
medication: none
duration: 3+ hours
smoker: no
so i had make up on false eyelashes and eyeshadow, highlighter etc, had to take it off because it was irritating my eyes, i rubbed them a lot and now the corners are really irritated and feel achey and scratchy feeling when i look around and blink, i tried rinsing them with water didnt help, what do i do? i’m trying not to touch them.. they’re red in the corner when i look to side what do i do?
update: i tried using my contact lenses solution to help my eyes and it felt better for a bit then and then burnt like hell</t>
  </si>
  <si>
    <t>2020-04-12 02:32:56</t>
  </si>
  <si>
    <t>fzu9y1</t>
  </si>
  <si>
    <t>Pregnancy test advice</t>
  </si>
  <si>
    <t>Hello all,
[28][F], Non smoker, occasional drinker(in weekends), taking vitamin D till May, and Pentaprazole for whole of January. 153cm height, 54kg weight. No other illnesses.
I am on combination pills (28 days) ,unfortunately I am not very disciplined about the time (have missed 2 sometimes, and don't always take it at the same time) because I am not sexually active. I got on pills more for irregular period, heavy bleeding and intense cramps. 
I had sex without condoms on March 6, 7 and 8, and I am worried about possible pregnancy. I can't rely on missed period because I hardly get bleeding during withdrawal days. I already took two tests, one on April 3rd, and one yesterday, April 11, and both showed negative. I haven't got any pregnancy related symptoms except feeling my heartbeat faster since two weeks.
Can I be assured that it is negative or do I have to take more tests/visit the doctor to confirm? I have two more tests left with which I plan on taking in 3 days interval even though I think it is already enough days since sex for the hormone hcg to be detectable if I am pregnant.
Any advice? I am just nervous about when to finally rule out pregnancy.
Thank you.
Edit: added some dates.</t>
  </si>
  <si>
    <t>2020-04-12 03:15:37</t>
  </si>
  <si>
    <t>fzue3b</t>
  </si>
  <si>
    <t>52F - My mom spilled boiling water on her arm and the wound looks pretty bad after two weeks</t>
  </si>
  <si>
    <t>2020-04-12 03:25:12</t>
  </si>
  <si>
    <t>fzufnl</t>
  </si>
  <si>
    <t>An array of hopefully unlinked symptoms</t>
  </si>
  <si>
    <t>Hi, this is my (25F) first post on here, I apologise in advance for anything that might not seem relevant, I'm no Dr so I'm not sure if it's just a coincidence these things are all happening or if they're not at all related. There's heaps of cancer in my family history but again, I'm no doctor and I don't wanna jump to conclusions - any help or advice would be much appreciated! 
25F, I've had what I believe to be a swollen lymph node (below earlobe, under jaw, right side) for around 3 months, about the size of a 10 pence piece, hard, no pain and doesn't really move. 
I've ignored it thinking I'm probably just run down /have your average cold but no cold like symptoms. In this same time-frame I've also started getting "numb" feelings in my fingers every now and again where 1 or 2 fingers on either hand might go tingly/pins and needles and very white/no colour - this can last around 10 minutes then back to normal. 
In the last 6 months- 1 year, I've developed horrendous night sweats and wake up through the night drenched most nights - I assumed this was hormone levels due to marina coil, though I'd had it for 3 years prior to night sweats occurring.
My weight fluctuates constantly and I relate this to not having a great appetite 70% of the time as a result of stress but again this has only happened in the last year.
 I'm currently 7 and 1/2 stone and 5ft3
Thank you in advance should anyone respond.
Stay safe and take care</t>
  </si>
  <si>
    <t>2020-04-12 03:28:46</t>
  </si>
  <si>
    <t>fzuilo</t>
  </si>
  <si>
    <t>29M - Persistent cough for the last three weeks</t>
  </si>
  <si>
    <t>Hi everyone,
Three weeks ago I suddenly developed a persistent dry cough and what feels like a very dry throat, sometimes a bit like sandpaper. In the beginning it wasn't too annoying but throughout those three weeks I had other symptoms.
For three days after week 1, every time I coughed I had a sharp pain in my lungs.
Since week 2, some days I have a stuffy nose, usually when I wake up in the mornings.
Since a couple days ago, every time I cough my throat "closes up" and for a few seconds after coughing I can't take a breath or swallow.
Furthermore, lately now I've had to burp after I cough, not sure if it's from me trying to breathe when my throat is closed?
Any idea what this could be? Should I go see a doctor? I don't have any other symptoms and I feel like the cough is slowly improving but then I have bad days again... I am hesitant to go to the doctor due to Corona as I don't want to waste their resources on "just a cough"
Thank you :)
Age: 29
Sex: Male
Height: 5'10"
Weight: 78kg
Location: UK</t>
  </si>
  <si>
    <t>2020-04-12 03:36:08</t>
  </si>
  <si>
    <t>fzuupn</t>
  </si>
  <si>
    <t>Should I [22M] worry about fairly short ringing in my ear?</t>
  </si>
  <si>
    <t>So it happened about 2 minutes ago and was over after like 20 seconds, but one of my ears sometimes starts ringing out of nowhere for a few seconds and then goes back to normal. I remember it happened to me before, but not so frequent that I remember when it happened last. If I were to guess I would say about 1 time every 2 months. Is this normal? Should I see a doctor (after the quarantine)? Thanks for any answers!</t>
  </si>
  <si>
    <t>2020-04-12 04:05:23</t>
  </si>
  <si>
    <t>fzuywr</t>
  </si>
  <si>
    <t>(17M) Got an ICD pacemaker implanted last year, this happened today</t>
  </si>
  <si>
    <t>2020-04-12 04:15:39</t>
  </si>
  <si>
    <t>fzv5cd</t>
  </si>
  <si>
    <t>Throwing up once a week and extreme muscle pain/exhaustion the last 3 months after a work shift.</t>
  </si>
  <si>
    <t>23, F. 5ft and 140 lbs. White female. Non-smoker, casual drinker (once a month or less) no drug use. 
The last 5 years I’ve been a worker in a factory. It’s a tough roll but one that I’ve gotten used to. I work 12 hour shifts 3 times a week, and do lots of running up and down the stairs, lifting and shoveling on the job. 
Lately after a shift I wake up with extreme muscle pain. It’s so bad I have a hard time getting out of bed in the morning and end up throwing up before heading out to work. This only happens after I’ve had a shift and not during my days off. It’s like I’m over-worked or exhausted. I sleep lots (8 or 9 hrs) and I like to think myself as fairly healthy. 
This has been going on for 3 months, but 4 weeks ago I had a fever so got tested for Covid 19 and tested negative and once the 14 days were up I’m back at work with the same sore muscles and nausea in the mornings. 
In all the 5 years I’ve worked there I have never experienced anything like it. Can anyone tell me why this might be happening?
Edit: I’m not pregnant
Edit 2: forgot that I do have snow mould allergies so I have an inhaler for the months of April/May. The only time I ever need an inhaler. But other than that my breathing is fine. I use inhaler in the springtime maybe once a week when needed.</t>
  </si>
  <si>
    <t>2020-04-12 04:30:04</t>
  </si>
  <si>
    <t>fzvdq4</t>
  </si>
  <si>
    <t>61M. Often having dyspepsia</t>
  </si>
  <si>
    <t>So i wanna ask something about my dad. He’s asian 61 y.o. With normal BMI. He eats spicy food. But not too spicy. Just a little. He has asymptomatic arhythmia, valve insufficiency and keeps getting dyspepsia(bloating, pain in his epigastric regio) almost once every two-three weeks. Sometimes it gets better with medicine like ppi(omeprazole, lansoprazole), simethicone, and domperidone. 
I keep telling him to go seek some professional medical help like internist. But my dad is stubborn and only eat medicines like i said earlier. 
So my question are
1. Does dyspepsia normally happen to a person frequently? Like once every other week?
2. Does my dad need internist treatment? Or maybe getting some endoscopy or maybe some lab test?
I read about one of the clinical manifestations of Ca gaster is frequently having a dyspepsia. So i am a little bit worry for my dad</t>
  </si>
  <si>
    <t>2020-04-12 04:49:51</t>
  </si>
  <si>
    <t>fzvmfl</t>
  </si>
  <si>
    <t>25M Dry Skin around eye (itchy/scaly)</t>
  </si>
  <si>
    <t>2020-04-12 05:09:08</t>
  </si>
  <si>
    <t>fzw3s4</t>
  </si>
  <si>
    <t>A strange rash</t>
  </si>
  <si>
    <t>2020-04-12 05:45:02</t>
  </si>
  <si>
    <t>fzw5y2</t>
  </si>
  <si>
    <t>Potentially have scleritis, can't see a doctor due to the long weekend/pandemic</t>
  </si>
  <si>
    <t>Hi there.
So as the title states, I'm pretty sure I have, and have had scleritis in my right eye since Thursday, and because of the pandemic AND the longest weekend of the year, I simply cannot see a doctor until at least Tuesday.
I've had it once before about 12(ish) years ago, and the eye specialist said I was lucky not to lose my eyesight in one eye. Now that I think that I have it again (I'm about 90% certain it's not pink eye) and can't see a doctor... now what? It's rather unbearable.
I'm early 30s, male.
Many thanks.</t>
  </si>
  <si>
    <t>2020-04-12 05:49:15</t>
  </si>
  <si>
    <t>fzwcge</t>
  </si>
  <si>
    <t>[F18] I don’t fully recognise myself</t>
  </si>
  <si>
    <t>F18, Caucasian, 5’7 and healthy weight. Sometimes when I look in the mirror I look completely different, like my face shape has changed or my mouth is smaller or my facial features are uneven, etc. Sometimes it can happen with my body too - some days I look thinner but other days I’m fat. There are also times when I feel taller or shorter than I am and my depth perception gets messed up. 
Why can’t I recognise myself most days? What’s wrong with me?</t>
  </si>
  <si>
    <t>2020-04-12 06:01:19</t>
  </si>
  <si>
    <t>fzwwkz</t>
  </si>
  <si>
    <t>Safest NSAID to take with antidepressants and IBS? Urgent - Cant see doc due to covid19</t>
  </si>
  <si>
    <t>24 male, 67kgs, height 6'2
Between Naproxen, ibuprofen, diclofenac and celecoxib, what would be the safest one to take if im on mirtazapine and agomelatine. And i also suffer from IBS so i dont want any further gastro issues. Whats the safest bet here?
I know there seems to be some sort of interaction between SSRIs in specific with some NSAIDs. But if im on mirtazapine and agomelatine whats the safest NSAID between those?
Its for a shoulder inflammation i got from working out.</t>
  </si>
  <si>
    <t>2020-04-12 06:37:58</t>
  </si>
  <si>
    <t>fzwyj8</t>
  </si>
  <si>
    <t>I accidentally got water up my nose... what's the risk of brain-eating amoeba?</t>
  </si>
  <si>
    <t>20/male/non-smoker/55kg/175cm/no known health issues.
I feel so stupid after writing the title and I wish this post was a joke  but it's not. I'm typically quite anxious about my health and tonight  when I was washing my face I accidentally got water up my nose to the  point where it made my head hurt for a few seconds. I remember hearing  stories about people dying from this. What are the chances? It was tap  water and I'm in Australia.</t>
  </si>
  <si>
    <t>2020-04-12 06:41:43</t>
  </si>
  <si>
    <t>fzx3vi</t>
  </si>
  <si>
    <t>Resting heart rate of 47 BPM, should I be concerned?</t>
  </si>
  <si>
    <t>Stats: 
Age: 27
Height: 188cm
Weight: 97.5kg
Body fat: 15%
Muscle mass: 79kg
No medications, none smoker, no drugs, occasional drinker (party twice a month - not now due corona). 
No medical conditions currently and nothing historically. Plenty of sport related injuries but that’s it.   None in the family bar my father had an irregular heart beat due to stress towards the end of his life but during life had low blood pressure and low heart rate.
Exercise is usually 5k run per day, walking in work for approx 1-2 hours, then weight lifting 4-5 times per week. 
All my friends who exercise report resting heart rates of around 58-70 and no one has one as low as mine. According to the internet this is bradycardia and something to be concerned about. Should I go to the doctors for a check up? 
Any help would be great.</t>
  </si>
  <si>
    <t>2020-04-12 06:52:42</t>
  </si>
  <si>
    <t>fzx4hi</t>
  </si>
  <si>
    <t>[26F] Just diagnosed with a SLAP Labrum Tear in my shoulder - why did it go away and come back so frequently this whole time?</t>
  </si>
  <si>
    <t>I am a 26 YO Caucasian female who drinks casually, on loloestrin and fluoxetine (not that this is relevant to my question). 5'1, 126lbs. I live a pretty active lifestyle and have had outdoor physical jobs as well as a history of overhead throwing sports for a few years. 
I have had what I thought was frozen shoulder for about 4 years now. It started out as a deep pain in my shoulder overnight and then the next day I would not be able to move my shoulder at all and it was a sharp pain with any excessive movement. I thought it was frozen shoulder due to it going away after 2 weeks, not hurting for a few days to a few weeks as I mostly regained movement in my shoulder, and then coming back with the same level of pain before (freezing and unfreezing). 
Didn't do anything about it until recently this whole year I would have weeks where I could not even lift my shoulder. I have to brush my hair or do makeup with the other arm, among other losses in regular activity. I got an MRI after visiting an Ortho this past October (long story short, couldn't continue because I changed careers and didn't have the funds to deal with it). Well it got so bad this past month (feeling my shoulder slipping and feeling like it was going to dislocate) and I finally just went in this past week where my Oct MRI confirmed I had a labral tear. I'm going in a week to get an arthroscopic MRI to see the damage. Definitely ready for surgery - my boyfriend had the same exact one and is doing so much better - I'm ready to be able to rock climb and kayak again!!!
But why did the pain go away for days and weeks at a time? Was it healing and reopening? Will they be able to see the old wounds in this arthroscopic MRI? 
Thank you for reading this wall of text! And I appreciate all of you during this difficult time.</t>
  </si>
  <si>
    <t>2020-04-12 06:53:49</t>
  </si>
  <si>
    <t>fzx5lz</t>
  </si>
  <si>
    <t>Diabetes like Symptoms, Should I got to the hospital to get treated in a pandemic?</t>
  </si>
  <si>
    <t>Hey Reddit,  
I'm a 28 year old male and I feel like i've been developing symptoms that seem like they might be Diabetes, I'm unsure of what to do currently as we have the current pandemic going around with COVID-19 and i've been keeping myself in self-isolation for nearly a month now as is.  
Some of my symptoms include.  
\- Often Dehydrated, along with pins and needles in my feet.  
\- Crashes after eating large meals with carbs / sugar.  
\- Frequent urination, which seems to ramp up a lot more when I eat sugary food.  
\- Dry mouth after waking up, with a constant sweet after-taste that doesn't seem to go away..
Should I head to the hospital and try to get treated, or would it be best for me to just stay home and wait all of this out? for context i'm in Montreal, Quebec, Canada and worried about the risks of going to hospital and contracting COVID-19 there.  
Any recommendations on what I should do?
&amp;amp;#x200B;
Thanks,</t>
  </si>
  <si>
    <t>2020-04-12 06:56:04</t>
  </si>
  <si>
    <t>fzxrnr</t>
  </si>
  <si>
    <t>Help me get over my vaccine hesitancy. (Be kind)</t>
  </si>
  <si>
    <t>2020-04-12 07:36:04</t>
  </si>
  <si>
    <t>fzy51r</t>
  </si>
  <si>
    <t>I slept on my left arm last night and now my hand is numb. It’s been a few hours and it’s STILL numb. Will it go away?</t>
  </si>
  <si>
    <t>I woke up around 7:30am and my head was crushing my left bicep. My arm was in a lot of pain and I could barely move it. I fell back asleep without laying on my arms. It’s now almost 11am and my hand is still numb. I googled a little bit and it’s something about median nerves? Thumb, index, middle, and half of my ring finger still have pins and needles. Please tell me this will go away, or if there’s anything I can do to help my hand gain its feeling back. :(
23F
5’3
140 lbs (could be 145ish now) 
No medications
Nicotine addiction 
No known medical conditions (except depression/anxiety if that matters though)</t>
  </si>
  <si>
    <t>2020-04-12 07:58:39</t>
  </si>
  <si>
    <t>fzzcjs</t>
  </si>
  <si>
    <t>Pain in head while straining during bowel movement?</t>
  </si>
  <si>
    <t>2020-04-12 09:06:10</t>
  </si>
  <si>
    <t>g00f3r</t>
  </si>
  <si>
    <t>(16F) Did I break my nose?</t>
  </si>
  <si>
    <t>For the past week (or more, don’t keep track of days anymore), I have been able to move my nose side to side and it makes a popping sound. It has also bled multiple times and I can’t really breathe through one side. It looks normal, not swollen, just in need of plastic surgery...</t>
  </si>
  <si>
    <t>2020-04-12 10:03:13</t>
  </si>
  <si>
    <t>g00fnp</t>
  </si>
  <si>
    <t>22 year old with rash on body</t>
  </si>
  <si>
    <t>Hi I have a rash that has been around for a while. It started on my back/side and is a collection on pink spots. They are pretty circular and mostly less than .5 cm in diameter. I do have a larger spot on my neck that is not circular and about 2 inches long. It is spreading in small dots across my torso. It is not itchy or flakey and does not appear to be ring worm. Sometimes the rash recedes on its own but never fully. I have good hygiene. I was going to go to a doctor when I got home from college but with the whole corona thing I’d like to not go out if I dont have to. Any help or insight would be greatly appreciated.</t>
  </si>
  <si>
    <t>2020-04-12 10:04:04</t>
  </si>
  <si>
    <t>g00tno</t>
  </si>
  <si>
    <t>My 29M boyfriend has a severe rash. Can anyone ID it?</t>
  </si>
  <si>
    <t>2020-04-12 10:25:13</t>
  </si>
  <si>
    <t>g010o4</t>
  </si>
  <si>
    <t>Array of symptoms that have been constantly ignored by doctors that are truly ruining my day to day life.</t>
  </si>
  <si>
    <t>This will be quite lengthy so I’m hoping someone will read through it. On mobile, apologies for formatting. I am a 26 year old white female, 155-160 lbs, 5’5, tobacco user (a pack every two days), weekend drinker, VERY mild exercise, relatively healthy eater, no extreme family medical issues apart from dementia and some cases of cancer, no known allergies, only surgery was the removal of tonsils and adenoids, I do not take any medications or vitamins. I am in American living in southern Germany as of 2 years ago. If it is worth mentioning, I should add that I most likely have ADHD (no official diagnosis but I tick all the boxes) I have had an array of symptoms that have progressed over the last 3 years. Symptoms include: a stretching/tightening sensation in one area of my scalp that is not associated with any pain, a pulling sensation behind my eye every so often, what I call “brain zaps” which is a sensation of a strong electrical shock that rips through my head (also not associated with any pain, just very startling and uncomfortable, lapses in memory, zoning out, popping/rumbling/bubbling sensation in both legs and arms (you can actually see my skin twitching when it happens) tunnel vision/fainting sensations but not actually fainting, knees that become warm to the touch (and feel like they’re burning on the inside), dull aches inside of my calves and thighs, extreme lower jaw pain that is accompanied with profuse sweating and sense of dread (this has only happened about 5 times) and I think that is it. I understand a lot of these symptoms do not correlate and do not fit in a box. I have discussed with doctors multiple times that I feel like I should have an MRI done and I have been denied every time. I have made countless emergency room visits, visits with PCM’s, and they all crack it up to anxiety. These physical symptoms come out of nowhere at times, even when I am not feeling particularly anxious. In the last year, I’ve been getting the head sensations I listed above multiple times a day and I have become disoriented because of them. I recently had a blood panel done that showed all my levels to be completely normal. I just want a scan of my brain. I am so worried there is something going on that none of these docs can definitively identify or agree that is worth any kind of imaging. These symptoms are slowly ruining my life and anxiety has been thrown in my face by these doctors over and over and over again. Please help. What could this all be?</t>
  </si>
  <si>
    <t>2020-04-12 10:35:41</t>
  </si>
  <si>
    <t>g01em0</t>
  </si>
  <si>
    <t>Question for anyone with concussion knowledge</t>
  </si>
  <si>
    <t>I’m a 6 foot tall male, that weighs 140ish pounds... so this post doesn’t get deleted...
I have had several concussions. I have post-concussion syndrome. Yesterday I slammed my head against a wall accidentally and am afraid I got another one. I’m not in any pain, but I just feel so mentally confused. Should I wait a day or two and see if it passes or just call my doc?</t>
  </si>
  <si>
    <t>2020-04-12 10:57:45</t>
  </si>
  <si>
    <t>g01sjh</t>
  </si>
  <si>
    <t>Both testicles different temperature?</t>
  </si>
  <si>
    <t>22m The left side of my scrotum is loose and hanging and the other side is firm and cold. (As you facing me) Is that something to worry about? That had never happen to me. Recently I noticed right testicle has been appearing smaller the left i think its due to varicocele because i feel the veins a tiny bit thicker than the left. So I stopped masturbating last week.</t>
  </si>
  <si>
    <t>2020-04-12 11:19:19</t>
  </si>
  <si>
    <t>g01u6m</t>
  </si>
  <si>
    <t>Excruciating burn after ejaculation</t>
  </si>
  <si>
    <t>Hello, I'm an underweight male, 20 years old. Not smoking, drinking or anything of the sort.
My main complaint is a serious burning sensation after ejaculation. It does not happen every time, but it does happen more often than not. The burn usually begins either right after (not during) or up to 15 minutes after ejaculation. When it begins, it usually builds up for about 20 minutes until the burning sensation peaks. This peak can be anywhere from a major inconvenience, to an excruciating burn, lasting about 15 more minutes or so, until it gradually begins to subside. The whole ordeal I would say, usually lasts about an hour. The sensation can be felt primarily in the penis, and pelvic floor area. Sitting on hard surfaces, or squeezing of the pelvic floor muscles worsens the burn. These episodes are accompanied by great urges to urinate (sometimes also defecate), and frequent urination.
Something I find interesting about this is, that it mostly happens after masturbation, and rarely after sex. Which lead me to suspect that improper handling during masturbation was the cause. Although there were a few times where I awoke in the middle of night after a wet dream, only to feel this burning sensation, therefore I doubt that it has anything to do with handling (needless to say these wet dreams didn't involve handling at all).
Since the symptoms resemble the symptoms of a UTI (I think), I would think it's important to state that, to my knowledge, I have never actually had a UTI, let alone suffer from recurring UTIs.
I have had this problem ever since I can remember. It can't be an STD since I have had it years before any sexual contact. Nothing I try to do before or after masturbation seems to consistently prevent it. I have tried: Drinking lots of water, handling very gently, urinating right before the act, urinating right after or rather holding the urine until a while after.
This problem is a major inconvenience, to a point where I would either masturbate very rarely, or avoid it altogether.
Thank you so much for taking your time to read this, and I really appreciate your work!</t>
  </si>
  <si>
    <t>2020-04-12 11:21:47</t>
  </si>
  <si>
    <t>g01wdd</t>
  </si>
  <si>
    <t>Fears of MS</t>
  </si>
  <si>
    <t>Hi, I fell asleep on the right side of my face and woke up with my ears and nose clogged, my right eyelid feeling heavier and the right side of my face overall feels slightly off compared to my left side, especially in my jaw/teeth area. My nose eventually unclogged and my ear still feels somewhat clogged. I did research and I fear that it might be MT, some additional information, I am a 19 year old female. My sleeping schedule is irregular due to quarantine. I experienced these sensations/symptoms when I woke up today at around 12pm. On saturday midnight I pulled an all-nighter somewhat and decided to take a 3hr nap before my morning online class. After the class I had coffee, and I couldn't fall back asleep for the rest of the day. I ended up drinking two cups of green tea that night and wrote my essay that's due today and submitted it at around 7am this morning and fell asleep to wake up to these symptoms.</t>
  </si>
  <si>
    <t>2020-04-12 11:25:05</t>
  </si>
  <si>
    <t>g0232z</t>
  </si>
  <si>
    <t>28F Intensely itchy and swollen rash on hand</t>
  </si>
  <si>
    <t>2020-04-12 11:35:38</t>
  </si>
  <si>
    <t>g024xv</t>
  </si>
  <si>
    <t>What is this thing on my lip?</t>
  </si>
  <si>
    <t>2020-04-12 11:38:33</t>
  </si>
  <si>
    <t>g02c7e</t>
  </si>
  <si>
    <t>18yo male start itching and rash when my body temperature rises or start sweating</t>
  </si>
  <si>
    <t>This just started happening recently, but whenever I start to work out and break a sweat I start to itch really bad. My chest starts to get red and I get wheals when I start scratching.</t>
  </si>
  <si>
    <t>2020-04-12 11:50:05</t>
  </si>
  <si>
    <t>g02drw</t>
  </si>
  <si>
    <t>Is there a risk in performing oral sex on female with a UTI?</t>
  </si>
  <si>
    <t>19M
Non smoker 
1.81M
82 kg
Basically just have this question, what are the risks, if any, in this type of activity?</t>
  </si>
  <si>
    <t>2020-04-12 11:52:34</t>
  </si>
  <si>
    <t>g02hcw</t>
  </si>
  <si>
    <t>Hair dye swelling!</t>
  </si>
  <si>
    <t>\[14 yo, female\] 
Someone I know dyed half her hair. She has previously had henna tattoos, that she reacted heavily to. Now, the whole side of her face is swollen, barely able to see out of her left eye. I know all about the safety precautions you should take, she didn't. My question is: Is this dangerous? Could she have life-lasting effects from this? 
&amp;amp;#x200B;
She is currently waiting for medical care.</t>
  </si>
  <si>
    <t>2020-04-12 11:57:51</t>
  </si>
  <si>
    <t>g02qlx</t>
  </si>
  <si>
    <t>Pre-syncope during sudden physical activity</t>
  </si>
  <si>
    <t>22F here, diagnosed conditions are vasovagal syncope, severe anxiety, and fibromyalgia. I'm a tiny bit overweight but nowhere near obese. So, as most of us are, I've been pretty sedentary during quarantine. About 30 minutes ago I went on a short bike ride in which I biked up a decent sized hill. Nothing huge but probably like, a 15 degree angle and 250-300 feet long. When I was almost at the top I started feeling pretty lightheaded. I kept going and made it to the top, then was breathing pretty heavily and my heart was beating pretty intensely. Now I'm home and feeling pretty much fine (heartbeat is still higher than usual). Over the last few weeks I've also been intermittently feeling a sort of pressure in my chest (not intense or necessarily painful, just makes me anxious). Is this normal and I'm just out of shape? Or could it be a sign of a more serious problem?</t>
  </si>
  <si>
    <t>2020-04-12 12:11:33</t>
  </si>
  <si>
    <t>g03i1c</t>
  </si>
  <si>
    <t>Just an ear infection? (9 month old female)</t>
  </si>
  <si>
    <t>My daughter is 9 months old. She started a fever on Thursday. She’s been teething pretty badly and we thought it was that. We kept watch on it Thursday and Friday, alternating ibuprofen and Tylenol. The second the meds wore off, the fever would spike right back up. Fever started at 101.2 on Thursday and jumped to 102.4 Friday night. Saturday morning, it was 102.7 so I called the doctor. They had us come in yesterday morning and he said that her ears were only slightly inflamed  but that her lymph node on her right side was swollen. He said he thought it was the beginning stages of ear infections and prescribed a  azithromycin for three days. We are supposed to give her 4ml every day. I gave her the dose yesterday at 11:00 a.m.
Last night around 8, she spiked a temp of 103.7. This was when the meds had worn off and we gave her more, but it only ever went down to the 102 range. Today, it has fluctuated between 100.7-102.5. 
I’m worried that the antibiotic isn’t working... and extra worried because tomorrow is our last dose. 
She eats decently. Less more than usual, but is still eating well. She’s alert and fussy... and really fussy when the meds start to wear off. But she still tries to play and she interacts some of the time like she normally would. 
Is this typical of ear infections for the fever to last for so many days? Should I request a different medicine , or more of it? Just feeling very worried for my daughter.</t>
  </si>
  <si>
    <t>2020-04-12 12:53:49</t>
  </si>
  <si>
    <t>g03v27</t>
  </si>
  <si>
    <t>Does Brain Damage always show on an MRI?</t>
  </si>
  <si>
    <t>Happy Easter all,
I am a [22M] who is 5’7” weighing around 170 LBS. I am currently not on any medications, and do not have any known health problems besides a shoulder labral tear
I took a fall in early July 2019 and was unsure of whether I hit my head. I ended up getting an MRI of my brain much later, in November 2019. My question is, if I were to have suffered some sort of brain damage, would it have still shown on my MRI nearly 4 months later? Does brain damage ever not heal and disappear from imaging after a certain period of time? I know some brain damage like mild TBI wouldn’t show on an MRI to begin with, but I’m wondering if brain damage eventually disappears from an MRI when otherwise it would have shown directly after the injury</t>
  </si>
  <si>
    <t>2020-04-12 13:14:23</t>
  </si>
  <si>
    <t>g04g4j</t>
  </si>
  <si>
    <t>What symptoms can blood clots have?</t>
  </si>
  <si>
    <t>22M
Around 180lbs
179cm
I’ve had pain in my left leg(mostly thigh), right leg(thigh and calf) and one spot on my right arm for a few months now. I’m also experiencing chest pain l(that could be ddue to my back being super tight) I’m worried about having blood clot(s) and well...dying.
I’ve also been experiencing bouts of nausea(no vomiting), headaches and simply feeling “off”.
I’m a hypochondriac and in my my mind have had als, strokes and heart issues(my heart was just checked with ultra sound like two weeks ago).
I haven’t been too active lately due to feeling off all the time so I’m worried my inactivity has caused clots to form.
I should also mention that I started really stressing about this after someone 40-ish years older than me died from a clot after having leg pain.</t>
  </si>
  <si>
    <t>2020-04-12 13:46:22</t>
  </si>
  <si>
    <t>g04olp</t>
  </si>
  <si>
    <t>I'm an 18yo male and I think I just lactated.</t>
  </si>
  <si>
    <t>(repost because my last post got no attention)
Well, almost 18, male, white, about 180cm, about 90kg, no current conditions other than what I'll try and describe, no current medications.
Hi guys. So, in one of my nipples, I think I have gynecomastia and I've had it for a while now. I'm hoping that it will resolve, and a course hair has just recently started growing on its edge, so I'm hoping this is just something that will resolve with time and some maturing.
Anyhow, I saw online that apparently, males can lactate if the circumstances are right. I tried doing it, and, shockingly, I managed to squeeze a tiny bit of clear- to slightly white-looking fluid from both of my nipples (even the left one, which seems more normal for a male). Now, as I said, I'm pretty sure I have gynecomastia in one nipple and might even have it in another. I've got some moobs (but I'm also a bit of a fatass so that could play a part), and the tissue in them does seem to be somewhat... Grainy. Lumpy. I don't know. The right one more so than the left. The right one has a really visible areola. Both get much harder and lose their plump appearance when fiddled around with, or when it's cold.
What do I do? Obviously, I'm concerned about my masculinity and fertility and testosterone levels and everything. I don't think I've got low T, though. I've got what I consider a decent beard for my age, decent body hair (although my chest hair has only been growing relatively recently), normal sized testicles I think, decent muscles and strength, decently wide shoulders, and a fairly well-functioning penis, I think. Don't get too much morning wood though. Used to get more of it when I was younger, weirdly. But I can obviously get it up and ejaculate, and I do get aroused.
Is this normal? Should I do something about it?</t>
  </si>
  <si>
    <t>2020-04-12 13:59:12</t>
  </si>
  <si>
    <t>g057te</t>
  </si>
  <si>
    <t>Discreet way to treat ED?</t>
  </si>
  <si>
    <t>19, 5'7", 163 lbs, Male, I take amitriptyline and sertraline for anxiety and migraines, non-smoker, known issue for a couple weeks in penis
I hope I put what I needed to there.
Is there a free/cheap way to naturally or discreetly treat ED? I'm hoping to try for a child in a couple years and I can't get a hard erection (always soft if I ever get one) and intercourse is difficult to perform. Can anyone help me out? I want to give my fiancé a child and fear I won't be able to. I can't afford to get a prescription for Viagra because I've been laid off due to obvious circumstances worldwide, so I'm hoping there's a free/natural alternative. Thank you all</t>
  </si>
  <si>
    <t>2020-04-12 14:29:06</t>
  </si>
  <si>
    <t>g05gvz</t>
  </si>
  <si>
    <t>What is going on with my belly button?</t>
  </si>
  <si>
    <t>2020-04-12 14:43:39</t>
  </si>
  <si>
    <t>g05lxz</t>
  </si>
  <si>
    <t>Discomfort and diminished vision in one eye.</t>
  </si>
  <si>
    <t>57F/5’6/200lbs/white/TX/non smoker
Hi! I’m posting on behalf of my mother who refuses to go to a doctor. She has complained that her right eye has been “bothering her” and she has noticed her vision getting worse. My dad specified that it’s like the top of her vision in her right eye is worse than the bottom, but it’s gradually worse. She had lasik 10+ years ago and uses reader glasses. Her left eye has not had any issues. My dad has even gone as far as to copy all of her novels onto laptop off of her tablet as a precautionary. 
Like I said, she refuses to go to the doc unless she truly believes there’s a problem. Should we be worried?</t>
  </si>
  <si>
    <t>2020-04-12 14:51:54</t>
  </si>
  <si>
    <t>g06mz2</t>
  </si>
  <si>
    <t>Is There An Endocrinologist Here That Can Explain How I Wound Up Much Shorter Than Average Despite Coming From A Tall Family?</t>
  </si>
  <si>
    <t>I'm a 25 year old white male living in the United States and my adult height is 5 ft 2, a little less than the 1st percentile for an adult male.  Even though i'm very short, what's even more unusual is that I actually come from a relatively tall all-white family. Both of my grandfathers were 6 ft or taller along with my uncle, and many of the cousins on both sides of the family.  My grandmothers are average height along with my mom and dad who are 5 ft 5 and 5 ft 10 respectively.  Nobody in my family is significantly shorter than average, i'm the only one.  I was not malnourished as a kid either, I live in a upper-middle class family.   
I was always shorter than average as a kid; probably around the 5th of 10th percentile. Mom took me to an endocrinologist when I was 10 years old and my bone age came back the same as my biological age so the doctors decided not to give me any treatment thinking that I was going to grow later in life. This later turned out to be a big mistake.   
I started puberty relatively early. At 10 years old, my voice was already starting to crack. When I entered 6th grade, I was one of the few kids whos voice was starting to lower. Some of the kids even noticed I had a tiny mustache, which they found odd.   I did the majority of my growth in 6th and 7th grade but only grew a half inch around 14. I also took adderall throughout my early childhood including all of my 8th grade year and half of my 9th grade year. At the age of 15, my mom was concerned that I had hardly grown in the past year so she took me to an endocrinologist. I had a bone age scan done and the doctors told me I had a bone age of 17, two years advanced, and that I wasn't going to get any taller.  I was only 5 ft 2.   
So I have several questions that I don't know if they can be answered.  Why and how did I wind up much shorter than average?  Is there an explanation?   Why did I have short stature and an advanced bone age?  Are there anything sort of genetics mutations that could have caused this?   
*tldr version.  I'm a 5 ft 2 male despite coming from a tall white upper middle class family.  My bone age was 2 years advanced and I took adderal and vyvance as a kid.  I want to know why I wound up much shorter than average.*
Edit:
Here’s a list of my family and their respective heights. 
Me: 5 ft 2 male.
Mom: 5 ft 5
Dad: 5 ft 10
Maternal Grandma: 5 ft 3
Maternal Grandpa: 6 ft
Paternal Grandma: 5 ft 5
Paternal Grandpa: 6 ft 3.
Paternal Uncle: 6 ft 1
Paternal cousins (men): 6 ft and 6 ft 2 respectively
Paternal cousin (woman):  5 ft 8
Maternal aunt: 5 ft 10
Maternal uncle: 6 ft tall
Maternal cousins (men):  5 ft 10 and 6 ft 3.
Maternal cousins (women): 5 ft 8 and 5 ft 9.
There are no men under 5 ft 9 in my family, and there are a few women who are slightly below average. But I’m by far the shortest in my family when adjusted for gender.</t>
  </si>
  <si>
    <t>2020-04-12 15:52:25</t>
  </si>
  <si>
    <t>g07eut</t>
  </si>
  <si>
    <t>I might have a new disease</t>
  </si>
  <si>
    <t>Ever since I was 11 years old (now I am 22), every time I go to bed and sleep on my left side, my left nostril gets swollen up and stuffy and air can't past through it and my right nostril gets so unstuffed that I can't breathe through it because air feels too cold (i feel the immediate need to breathe into the pillow so that air feels warmer thorugh my right nostril). The same things happens if I switch sides and sleep on my right (right nostril very stuffy, left nostril so unstuffed that air feels to cold to breathe). 
I want to stress that the fact that I feel the air very cold through one nostril bothers me the most. I can't sleep bcs of it. 
I was diagnozed three years ago with cronic rhinitis, but I can't find my symptoms associated with rhinits. 
What do you think?</t>
  </si>
  <si>
    <t>2020-04-12 16:41:19</t>
  </si>
  <si>
    <t>g07hko</t>
  </si>
  <si>
    <t>Girlfriend is exposed to Covod 19 and I done know if I could see her</t>
  </si>
  <si>
    <t>Myself and my girlfriend are wanting to meet but I dont wanna see her while she was exposed to Covid 19. She is a CNA and they found 2 cases in her nursing center. I work in retail and many around me are too old and suffer health issues that I'm scared could be fatal if involved with Covid 19. Some people have heart disease, recent pneumonia, diabetes, ect.
I'm scared that while I may not die I could lead to many people getting sick and maybe die. Am I overreacting or in the right?
22 Male
6' 0" at 165 Lb
Cetalipram, 40 mg
Smokes half a pack roughly 
Drink a few beers
No recreational drugs 
I dont think I need to post it but it help keep the auto moderator happy</t>
  </si>
  <si>
    <t>2020-04-12 16:45:59</t>
  </si>
  <si>
    <t>g07hqx</t>
  </si>
  <si>
    <t>30yo f, 4 lymph node lumps, painless, fixed and very hard.</t>
  </si>
  <si>
    <t>2020-04-12 16:46:18</t>
  </si>
  <si>
    <t>g07i7y</t>
  </si>
  <si>
    <t>Can obsessively checking lymph nodes cause them to swell? Allergies?</t>
  </si>
  <si>
    <t>Hi there. I am an 18F who has struggled with diagnosed OCD ever since middle school. A lot of my OCD centers around health/health anxiety. Obviously the current world situation is not helping. I have been even MORE obsessive about my health (I check and record my temperature at least once an hour, I bought an oximeter, I constantly check reports about what symptoms may be signs of COVID... etc). 
Recently I have been checking my lymph nodes OBSESSIVELY. Over the past few days my neck has become somewhat sore, and my lymph nodes seem to have enlarged a little bit. However, I have no other symptoms of COVID or any other illness. I have had a slight (productive) cough but I have attributed that to allergies (very very high pollen in my area). 
I actually have two questions: 1. Can checking/prodding your lymph nodes a ton (like... probably at least 10 times an hour...) cause them to swell slightly? 2. Can allergies cause lymph nodes to swell (I have seen conflicting reports on this)? 
Thanks so much in advance and sorry if this is a weird question.</t>
  </si>
  <si>
    <t>2020-04-12 16:47:07</t>
  </si>
  <si>
    <t>g07r98</t>
  </si>
  <si>
    <t>What's happening to my skull?</t>
  </si>
  <si>
    <t>A few days ago a hard painful round lump appeared on top of the bone behind my left ear. It has not gone away and now another three have appeared on other parts of the back of my skull. They almost feel like bone themselves they are so hard and the the older ones hurt more. Seems like the pain gets worse the longer they sit there. They don't seem anything like a cyst or boil. Has anyone else experienced this before? Should I be concerned? I am a 25 year old female with no other health concerns and no history of injury. I just want to know they aren't tumors. Bone spurs possibly?</t>
  </si>
  <si>
    <t>2020-04-12 17:02:51</t>
  </si>
  <si>
    <t>g07swk</t>
  </si>
  <si>
    <t>Scared i might have Multiple Sclerosis or some other neurological condition</t>
  </si>
  <si>
    <t>Age: 17
Gender : Male
Duration of complaint(s) : 6-10 months
Location on body; everywhere
Location of me: Western Europe
Im sorry in advance for this long post but i need some suggestions as to what this might be because all i can think of is Multiple Sclerosis and im freaking out.
So my symptoms are a bit vague but basically i have random stinging sensations all over body (legs, trunk, arms) When in the heat it gets worse and it triggers it. I get hot and itchy. 
I have had bloodtests which didn’t show anything but some vitamin D Deficiency.
Im feeling sleepy (this might be due to antihistamines im taking)
I just want to know what this is so i can get treated. Im very stressed out especially with this covid-19 going around. Any and all help would be appreciated.</t>
  </si>
  <si>
    <t>2020-04-12 17:05:48</t>
  </si>
  <si>
    <t>g07udx</t>
  </si>
  <si>
    <t>Uncontrollable Yawning during Exercise</t>
  </si>
  <si>
    <t>Basics: 22F, 167cm (5'6"), 110kg (I'm working on it!), WhiteDiagnoses: Depression, Asthma, Anxiety, FibromyalgiaDaily Medication: 40mg fluoxetine, Fostair 100/6 2x twice dailyOther Info: drink maybe a cider once or twice a week at most, never smoked, never taken any recreational drugs.
So, I'm having issues when I attempt exercise, and it's been a consistent issue for a while. Whenever I do aerobic exercise, I yawn uncontrollable to the point where I feel like I have to stop what I'm doing. I attempted a HIIT workout tonight and had to pause during it. It has also happened when hiking, where I had to stop for a bit just to yawn. The problem is, it's not just one yawn at a time, it's a bunch in a row, which is what make me feel like I have to stop bc they're the the types of huge yawn where it feels like you're stuck without breathing.
Obviously I am exceptionally unfit, as you can tell from my stats up top. I would assume that it's something to do with being out of my depth, but it seems to be a very low amount of exercise that triggers it. Am I just that unfit?</t>
  </si>
  <si>
    <t>2020-04-12 17:08:41</t>
  </si>
  <si>
    <t>g080li</t>
  </si>
  <si>
    <t>My dad’s torn meniscus keeps him up at night but he can’t get surgery right now because of COVID-19</t>
  </si>
  <si>
    <t>A few months ago, my dad was having pretty bad knee pain that was only worsening over time. Ultimately he went to the doctor and found out he had torn his meniscus most likely from overuse and wear and tear over the years (running, weight lifting, etc.). It causes him severe pain that gets worse when completing daily activities. He was supposed to get a surgery this month to fix it, but it has been postponed until further notice due to COVID-19 as it was deemed a “nonessential operation”. 
I decided to post about this because he’s having an incredibly hard time sleeping at night due to pain as lying down is uncomfortable for him especially in certain positions. So, I’m looking for advice on how he can help mitigate this pain without the use of strong painkillers as he wants to use those as a last resort. I know this may be a stretch as I’m aware he probably has limited options, but I figured it was worth a try to see if anyone has any valuable advice.</t>
  </si>
  <si>
    <t>2020-04-12 17:19:56</t>
  </si>
  <si>
    <t>g083ah</t>
  </si>
  <si>
    <t>What specialist do I see?</t>
  </si>
  <si>
    <t>23F Stage 3 endometriosis, previous miscarriage, multiple infections of PID, what doctor do I go to if I want to see if I'm even fertile and prepare my body if it is? Is there like a fertility doctor? I know I sound retarded, I just have been told the bare minimum about my disease and have gotten less help.</t>
  </si>
  <si>
    <t>2020-04-12 17:24:16</t>
  </si>
  <si>
    <t>g0851y</t>
  </si>
  <si>
    <t>Got a thorn in finger, pain days later</t>
  </si>
  <si>
    <t>Hi there. 25F. I was gardening, a thorn of what I think was Japanese barberry poked through my glove and broke off in my skin. I believe I got the entire thorn out, but it was deep in my skin.
It's been three days, my finger still hurts, is red, mildly swollen, and putting out puss. There is what I would describe as a hole in my finger that has stayed open. No blood, but a couple layers of skin were broken through by the thorn. Got white around the hole, typical deal. I've been using peroxide, neosporin and bandaids constantly.
I'm trying to avoid the doctor right now, is that a bad idea? Am I being a hypochondriac? Thanks much</t>
  </si>
  <si>
    <t>2020-04-12 17:27:21</t>
  </si>
  <si>
    <t>g08qwb</t>
  </si>
  <si>
    <t>used contact solution in my eyes instead of eye drops will i be okay?</t>
  </si>
  <si>
    <t>age: 19
height: 5’5” 
nationality: european
smoker: no
medication: none
i used it last night my eyes were irritated last night and i thought they were eye drops, i used about 2-4 drops in each eye, it stung where it was irritated but i thought that was normal, will i be okay? i woke up pretty okay this morning but my eyes are still feeling a little funny.. 
the ingredients are purified water, sodium chloride, hypromellose, edetate disodium, tyloxapol and polyhexamethlyene biguanide 0.0001%</t>
  </si>
  <si>
    <t>2020-04-12 18:06:34</t>
  </si>
  <si>
    <t>g08s5a</t>
  </si>
  <si>
    <t>Kitchen knife fell pointed edge down on Roomies (30 male) right toe. Urgent care and risk corona? Please help.</t>
  </si>
  <si>
    <t>Roommates’ details 
Age - 30
Gender - male
No medical issues, non smoker
So while cooking his knife slipped and fell right on his toe, pointy edge, a good 5 feet.
He applied some betadine on it and we stopped the bleeding, at least 5 tablespoons of blood was lost. It took 10 minutes to stop bleeding completely, applied a gauze patch and now This is how it looks like three hours later, 
he isn’t sure whether to go to the urgent care, risk corona virus and get stitches or just tend to it from home.</t>
  </si>
  <si>
    <t>2020-04-12 18:09:02</t>
  </si>
  <si>
    <t>g08wtb</t>
  </si>
  <si>
    <t>why does eating potatoes make me nauseous?</t>
  </si>
  <si>
    <t>So i have been in the process of losing weight and heard about something called the “potato diet” basically you boil potatoes until they’re soft and afterwards you immediately put them in cold water. this is supposed to make all the starch/carbs in the potato hard for your body to absorb and essentially they turn into a type of fiber. 
i did this for 4 days. by the 2nd day i was having nausea and i thought it would go away but by the 4th day the nausea didn’t go away so i stopped.  Why do i get nausea from eating potatoes like this?</t>
  </si>
  <si>
    <t>2020-04-12 18:17:54</t>
  </si>
  <si>
    <t>g08zf7</t>
  </si>
  <si>
    <t>I have a semi-painful cyst right above my anus inside my butt crack. At what point do I need to see a doctor?</t>
  </si>
  <si>
    <t>Male, 27, 5’-11”, 150 lbs. 
Yesterday I had noticed a hard lump right above my anus inside my butt crack. When I first noticed it, it was about the size of a pea. Truthfully, it’s hard to tell if it’s gotten bigger but if anything, it’s grown to roughly the size between a pea and an almond. It’s not painful to the touch, but it does hurt when I sit or put pressure on it. Not excruciating, but bad enough that I have to readjust how I’m sitting. 
After doing brief research it seems like it could be a boil, cyst, or a pilonidal cyst. Either way, it seems the main concern is that it could become infected. 
Is this something I can just wait for to go away or perhaps just watch for certain symptoms? At what point should I call my doctor? I’m hesitant to call now because of the pandemic, but if advised I would have no problem doing so. Thanks</t>
  </si>
  <si>
    <t>2020-04-12 18:22:34</t>
  </si>
  <si>
    <t>g091ex</t>
  </si>
  <si>
    <t>Very mild tonsillitis symptoms, safe to ignore?</t>
  </si>
  <si>
    <t>Age: 42
Sex: M
Height: 5'8"
Weight: 130
Race: White
Duration of complaint: 4 weeks
Location: Brookline, MA
Any existing relevant medical issues: none
Current medications: none
About 4 weeks ago I had an extremely mild sort throat for a few days and no other symptoms that I noticed. I called the doctor and asked if I needed to come in, the quarantine had just started so I wasn't looking to go in if not necessary. The doctor said it didn't sound necessary.
The mild soreness went away. Since then (almost 4 weeks) I've usually felt a little something in the back of my throat when I swallow. Not pain, just a solid something extra in the middle.
My tonsils have little spots, sometimes white and sometimes red. There's no pain. No tenderness when I feel around my throat. I don't feel any other symptoms at all.
For the first few days it's possible I had a mild fever. I don't have a thermometer to test. My apartment felt a little warmer than usual, but that's all. It went away weeks ago.
Since it's been so long should I go see the doctor, or with the symptoms so mild (and the quarantine going on) should I wait it out?</t>
  </si>
  <si>
    <t>2020-04-12 18:26:20</t>
  </si>
  <si>
    <t>g093o1</t>
  </si>
  <si>
    <t>Son not eating (many) solids at 18 months</t>
  </si>
  <si>
    <t>My son is currently 18 months old and is gaining weight but seems to be losing ground on his percentile of weight.  He was exclusively breastfed for the first 6 months and had various issues including reflux and a lot of gassiness.  I noticed about 8 months ago that he has a maxillary lip tie that is pretty severe and connects to the top of his palate.  It's pretty hard to lift his lip and he complains pretty vigorously if you try to.  He seems to be very interested in food but will regularly try to eat things and just end up spitting them out.  For example he'll eat little pieces of (skinless) Apple by chewing them but then doesn't seem to be able to swallow them and spits them out.  He'll continue to do this for some time like he's really trying to eat but he's not able to swallow it??  He ends up eating a lot of yogurt and baby food that is just pureed.  He won't eat cheese meat or any other solids except bread. My doctor said they really don't do anything medically for an upper lip tie, is this true in your experience?  I'm looking at getting him evaluated by a dentist in the area that specializes in lip ties but I'm not sure if she's open during COVID.  
Thank you in advance for any information or insight.</t>
  </si>
  <si>
    <t>2020-04-12 18:30:40</t>
  </si>
  <si>
    <t>g09ay9</t>
  </si>
  <si>
    <t>Can’t breathe through nose, seen several doctors, nothing has helped yet.</t>
  </si>
  <si>
    <t>- [ ] 30F 
- [ ] 5’5
- [ ] 115-120 lbs
- [ ] White
- [ ] Can’t breathe out of nose since November 2018
- [ ] Been diagnosed w/ Anxiety and Anemia
- [ ] Otc ibuprofen and Excedrin for migraines as needed (typically 3 or more days a week as I’m super prone to migraines/headaches.) but only take 1 pill as I don’t like having to take them. 
- [ ] No smoking, no drugs, occasional drink 1-2 a month. 
It all started with a cold I had gotten in November of 2018. Around this exact time I had also began a new job so not sure if they’re corralled (working in a fairly dirty environment at a truck and auto shop). Anyways, I noticed this issue was lasting me all through April of 2019. I decided then that several months was long enough of me just waiting it out and seeing if it would go away in its own before seeing a doctor. I made an appointment with my general doctor. She thought it was an infection or some sort and gave me meds. (Can’t exactly remember what it was but if really needed I can see if I can find paperwork in it). I waited some more on these meds and nothing changed. Went back about a month or two later. She thought this time it might be allergies due to where I had started working. I tried a proscription Flonase, that’s what I was told. Tried it for about a month or so with not even the slighted result. I gave up. Waited several months again before seeing another doctor. Finally I was allowed to see a ENT doctor. I was happy because I thought he would definitely help. He only peeked into my nose with these small plier like tools and a flashlight. Said my nasal Turbinates were inflamed. He gave me shots up my nose. Said I should see relief in about 3 days. I asked if I didn’t see results what else we could try? He said the only thing left would be surgery. (I thought surely there’s more I can try besides 2 meds and a couple of shots before resorting to surgery). I left excited and hopeful that in a few days I would be normal again and breathe just fine. I didn’t. I didn’t go back because that doctor made me feel uncomfortable... It’s now been over a year and a half of me having this issue. It’s been getting worse I believe. I’m having difficulty eating, sleeping, exercising! I have to breath through my mouth which is causing my throat to hurt now as well and on top of alllll this I think I might have Asthma... I should be able to breathe normal through my mouth but yet when I do I don’t feel like I’m getting enough air. I catch myself yawning several times back to back. And when mid yawn I have to yawn again (like another inhale) I’ve given up. I don’t know what else to do. I look up my nose but cant tell if it’s normal or not. My face is starting to hurt from the pressure to the point I’m getting headaches almost everyday now and my ears feel like they want to pop, like I’m under water. I changed insurance plans and would need to start over I’m sure. I need to know what’s wrong with me! Sorry for the long text but I wanted to get it all out.</t>
  </si>
  <si>
    <t>2020-04-12 18:43:26</t>
  </si>
  <si>
    <t>g09cbl</t>
  </si>
  <si>
    <t>Male 18, 155 with an itchy rash in the gentian region</t>
  </si>
  <si>
    <t>2020-04-12 18:45:53</t>
  </si>
  <si>
    <t>g09joz</t>
  </si>
  <si>
    <t>Rash in upper interior leg crease</t>
  </si>
  <si>
    <t>I usually get a heat rash where my leg meets my genitalia. I treated it with a butt cream and now have a reaction I have never seen. It looks pretty bad. Any advice? 38m, 6’2”, 235lbs</t>
  </si>
  <si>
    <t>2020-04-12 18:58:50</t>
  </si>
  <si>
    <t>g09mj1</t>
  </si>
  <si>
    <t>Is it okay to eat a whole pineapple in one sitting?</t>
  </si>
  <si>
    <t>I used to get sugar cravings (i still do) but i satiate the cravings with fruit. I generally eat about a whole pineapple in one sitting (im obviously hungry too when i do this). Is this okay to do? (ive never gotten any stomach problems after doing this. Also im a 15 year old male and 117 pounds.</t>
  </si>
  <si>
    <t>2020-04-12 19:03:44</t>
  </si>
  <si>
    <t>g09o93</t>
  </si>
  <si>
    <t>Have no idea what this could be</t>
  </si>
  <si>
    <t>I have no idea what this is and would definitely appreciate input cause I don’t wanna doctor google n find random shit. Im a 18F, 5’7, 158 (athletic), white female, used to smoke/drugs not since July 2019, drink occasionally. Im diagnosed with severe TMJ and a partially obstructed airway (not severe at a), as well as OCD, PPD, DPDR (in episodes) and borderline. I have just recently gotten some tests done (MRI, EEG, etc....) some came back normal and some haven came back yet so not sure, but I’m waiting to do more but more than half were cancelled 🙄 I’ve also been to the ER fore this problem 3 times in the past 2.5 weeks and they didn’t care to check me and sent me home right away with out doing proper tests, they took a chest xray when I said it was my eye....anyways. This all started in the beginning of November 2019 suddenly one day I got a horrible headaches and brain fog and the next day I woke up feeling SEVERELY dissociated and sick. Note that I’ve had bouts of dpdr before this due to smoking weed + OCD but never severe or long lasting like this, I just recently diagnosed w it too but the psychiatrist believe its not at all from THIS issue but its only from smoking and OCD. Anyways I get really bad dpdr in episodes (can last over a month is symptoms r bad) when my symptoms get worse and its very extreme. In December I finally went to the doctors cause my symptoms were getting worse and they prescribed me with blexten (allergy medication) and a nasal spray, as well as naproxen. I took the 2 of them for a double prescription and I felt minimal relief and the naproxen doesn’t help too much with my headaches. Now on to my symptoms, theres a lot sorry!! 
- headaches mostly in temporal lobe that don’t go away w any medications 
- pain in nasal cavity/cheekbone 
- uncomfortable feeling on brow bone, buzzing feeling but also painful 
- pain on top of head and forehead that stings for a second then just goes away 
- pain in back left side of head 
- stiffness and limited movement in neck, very painful 
- crunch and cracking sound in head when I move it especially when I lay down FREAKS ME TF OUT because I thought it was from TMJ but its different than my TMJ 
- feels like I have multiple cavities on the top left side of my jaw, when I just recently got my teeth cleaned and I don’t 
- teeth feels like they’re being pushed in and/or out 
- left eye pain MY MAIN SYMPTOM, horrible pain, mostly in corner of eye close to nose 
- left eye bulging and feels like its being pushed up 
- left eye swelling and redness on eye lid 
- when I press or touch my left nasal cavity theres bumps 
- stinging pain in left eye that shoots to my head and nose 
- nose bleeding 
- random smell of blood in nose and mouth 
- eye feels constantly dry and itchy but hurts it I touch or scratch it 
- pain and mass feeling is nose and nasal cavity, like somethings in there 
- sharp stinging pain in corner of left eye, like the corner part hurts SOOOO bad 
- left side is constantly stuffy although I’m not sick and nothing comes out if I blow it 
- left ear pain, randomly sharp pains 
- when I touch certain parts of head pain shoots to my eyes and ears 
- cracking or something similar sounds in left ear 
- when I talk sometimes right hear clicking 
- can hear clicking when I blink 
- eye feels uncomfortable when closed (left eye) 
- blurry vision in left eye 
- tunnel vision sometimes in both eyes 
- visual floaters and visual snow in left eye 
- sometimes it sounds + feels like somethings dripping in the back of my throat 
- constantly fatigued, getting tired while working out  and playing softball, usually I don’t get tired easily because I’m in shape but now I get tired walking u half my stairs 
- trouble breathing sometimes, feels like I cant take a satisfying breath sometimes 
- when I move my head a certain way the pain will be worse and sharp for a second 
- shaky body and tremors in hands 
- getting colder easily, I usually can go out when its 10 (cel) and Im not too cold now I have to wear layers or I’m freezing 
- lymph nodes + glands swollen, hurts my throat and neck 
- chest pain + cramping 
- weird numbness in left arm when eye hurts badly 
- HORRIBLE brain fog 
- dissociation/dpdr episodes when it gets bad 
- brain fog is sooo bad I don’t feel like myself and im having trouble thinking clearly and doing school work etc.... 
- trouble sleeping cause of pain, waking up shaking and severely dissociated 
- confusion and disorientation more than usual while dissociated 
- nauseas easily 
- many other mental health issues with this too 
Theres probably more lol but these are most of them, hopefully I can have some input on what this MIGHT be and what I could do to relieve it a bit. No doctor cares right now because of covid so its hard for me to see a doctor even in the ER.</t>
  </si>
  <si>
    <t>2020-04-12 19:06:40</t>
  </si>
  <si>
    <t>g0a5cv</t>
  </si>
  <si>
    <t>weird bump thing on my finger</t>
  </si>
  <si>
    <t>so basically I had either a blister or a calice, (I don't remember which) an me being the stupid person I am, picked at it non-stop. Once I opened it, it would scab over, and I would pick at that scab until it opened. I repeated that process maybe 4 times, then I realized that probably wasn't good for me. After letting it sit for a week and a half-ish, I am left with this really raised bump of scar tissue on my finger. It doesn't bother me at all and I don't have feeling in it. I am male, 13 yrs old, 6'0" and 173 lbs. I'm unsure how to attach an image without making an image post, so if someone could possibly tell me how to attach an image that would be much appreciated. Thanks in advance!</t>
  </si>
  <si>
    <t>2020-04-12 19:37:22</t>
  </si>
  <si>
    <t>g0aeno</t>
  </si>
  <si>
    <t>Palliative care and COVID19</t>
  </si>
  <si>
    <t>Palliative care and COVID19
I am wondering the implications of being on palliative care and possible COVID19 complications. 
30s female, 5 7, 155lbs
Current meds: ketamine nasal spray(pain), IV/IM benadryl, toradol, zofran, medical marijuana
Nicotine user 
I have EDS, POTS and Mast Cell Activation Syndrome as my main DX. Two years ago I needed help managing my conditions and connected with palliative care to help coordinate. At the time I was not managing well. They were able to coordinate with PCP, physical therapy, home health, pain management and neurology and I met with their social worker several times before getting a letter in the mail informing me that they were dropping all non Medicare patients(?!). I have since dramatically improved and am able to manage my own care. I have a chest port that was supposed to be removed last month, but was canceled as an elective surgery. I am trained in port care and am accessing to flush/lock the line until it can be removed. 
In light of COVID19, I am wondering if the fact that I am (was? Not sure if being dropped by one company means I am no longer considered palliative?) on palliative care will prevent me from receiving life saving measures if it becomes an issue? Or is the palliative care designation only in regards to my existing diagnosis? I would want to be treated within reason if I was experiencing symptoms including cytokine storm, which MCAS could make me more susceptible to.</t>
  </si>
  <si>
    <t>2020-04-12 19:53:11</t>
  </si>
  <si>
    <t>g0ago3</t>
  </si>
  <si>
    <t>Weird feeling in the back of my throat that makes me continuously clear my throat. Kinda feels like I want to cough but i don’t. What could it be?</t>
  </si>
  <si>
    <t>Title says all. Im 19 and a male. I weigh 146 pounds, height 5’11. No health conditions and no medication taken (except for nasal congestion). Since last Tuesday, I believe i was getting a cold because my nose became congested and unable to breath through it (still manageable, nothing serious). My congestion started the 31st of march and I still have it to this day. But, my cough symptoms began last week Tuesday (April 7th). Only thing I felt was my throat beginning to feel something more and more in the back which felt like a cough was coming if i didn’t do anything about it if it makes sense. I didn’t feel like coughing or got a fever of any sort when I had the symptom. I drank nyquil liquid along with gargling salt water for 3 days and the feeling went away on friday that same week. Only thing I have is a little bit of nasal congestion but what im curious is why I still feel like I have something at the back of my throat which makes me clear it a lot. I’m not coughing or anything its just irritating to clear my throat often and the feeling comes back. Finally, sometimes I pull with my throat from my nose to spit it out (if that makes sense) and i sometimes clear my throat to spit out small quantities of mucus. The color is clear!
So my question is:
What could this feeling on the back of my throat be that makes me clear my throat oftenVCould it possibly be I still have a cold? Post nasal congestion? COVID19?
what can i do to get rid of the feeling in the back? Or will it go away on its own?
And is it concerning to go to a doctor since it will be almost a week with the feeling in the back?</t>
  </si>
  <si>
    <t>2020-04-12 19:56:33</t>
  </si>
  <si>
    <t>g0ah8j</t>
  </si>
  <si>
    <t>Would anyone be able to tell my why me ear/jaw has started squeaking?</t>
  </si>
  <si>
    <t>24M
Height: 190cm / 6'3"
Weight: 85kg / 188lbs
Medications: Isotretinoin, prozac
Never smoked, but parents do
Previous medical issues: 3x dengue fever, vasovagal syncope, severe acne
Duration: a few days
Location: ear and jaw
&amp;amp;#x200B;
A few days ago I've been getting a weird noise in my left ear when I move my jaw to the right. It's like the squeak an old spring balance makes when you stretch it. It's not constant, only when my jaw moves to the right. Moving to the left doesn't cause a similar sound in my right ear, which is how it's always been on both sides. I don't get the sound when moving my jaw back to the neutral position. I first noticed the sound when I was chewing, and I only managed to reliably get it to show up on purpose 10 minutes ago. I'm not sure how vague the info here sounds to a doctor, but I felt like I finally had enough information to properly describe what was going on so I could ask someone.
I'm 99% sure some ligament somewhere has started to rub against a bone or something. It's only a bit annoying now, but I'm worried it'll get worse as time goes on.</t>
  </si>
  <si>
    <t>2020-04-12 19:57:32</t>
  </si>
  <si>
    <t>g0ajcq</t>
  </si>
  <si>
    <t>Are there any long-term effects of having a tracheostomy for 11 days years ago?</t>
  </si>
  <si>
    <t>30M, had an accident years ago and underwent placement of a tracheostomy and PEG tube. Trach was decannualted 11 days later. 
I feel like something is wrong with my throat. I have difficulty swallowing sometimes and water goes through the wrong hole a few times a week.
I also have difficulty smoking my (medicinal) marijuana. I'm not positive if that's because of being relatively inexperienced with smoking weed, but I cough almost every time and it's hard to take much in. I also used to be a smoker for like a decade. Probably a pack a day thing.
So my threat seems screwed. I don't know if it's the fault of the tracheostomy or my background. Is there any way you can tell me how to stop coughing after trying to swallow and also while smoking weed?</t>
  </si>
  <si>
    <t>2020-04-12 20:01:05</t>
  </si>
  <si>
    <t>g0ak3m</t>
  </si>
  <si>
    <t>bug bite identification request + advice</t>
  </si>
  <si>
    <t>2020-04-12 20:02:10</t>
  </si>
  <si>
    <t>g0b29g</t>
  </si>
  <si>
    <t>[33F, 5’7”, 125lb.] Strange pain and swelling in my face, left side only, along jawline. Feels tight like a sore muscle. Sudden onset, and never happened before. Odd taste in my mouth. What could this be?</t>
  </si>
  <si>
    <t>Thanks in advance for your input! 
This doesn’t feel severe, but it’s very weird. 
I’m 33 F, 125lb., 5’7”
Meds:
-10mg Adderrall 1x day, taking for 4 months (ADD)
-50mg Seroquel 2x day, taking about a year (sleep, mood)
-600mg IV Ketamine 2+ months ago (CRPS/nerve pain in right hand) every 2ish months @ ketamine clinic for 1.5 years
Lifestyle:
Never drink, occasional marijuana but no other drugs, smoke less than 1/2 pack/day. 
No injury to my face or neck. No recent surgeries or injuries, no new meds, no redness. No dental problems or recent dental work. No allergies that I know of. Chronic pain from surgeries on right clavicle 4 and 6 years ago, but on the right side//right hand (CRPS) and nothing has changed with that. Light exercise and good diet. I’m feeling well overall, not sick in any way. 
My face and jaw has a noticeable lump, maybe 2” long from ear to jaw, 1” wide. Feels similar to a sore or very tight muscle when I gently press on it. Gentle massage feels nice. I can see it in a mirror very slightly, but can mostly feel it. Couldn’t get a good photo. 
It’s different than a sore muscle, though, and unusual. Not horribly painful, just odd and uncomfortable. Almost like dense fluid. Similar to a swollen lymph node, but in a different location and a different shape. I can open and close my mouth without pain, and move my jaw freely. I have a weird taste in my mouth sporadically; like blood, but not quite.
I’d love to hear your thoughts... never experienced this before. Thank you!</t>
  </si>
  <si>
    <t>2020-04-12 20:32:47</t>
  </si>
  <si>
    <t>g0b3h1</t>
  </si>
  <si>
    <t>Facial / Scalp Folliculitis, lymphadenopathy, tonsillitis for 3 years.</t>
  </si>
  <si>
    <t>2020-04-12 20:34:57</t>
  </si>
  <si>
    <t>g0by47</t>
  </si>
  <si>
    <t>Extreme itchiness with no rash</t>
  </si>
  <si>
    <t>Hi, I'm a 5'10, slightly overweight, 21 year old biological female who drinks and eats edibles fairly frequently. I have a kind of specific problem with a kind of specific background for it sooo here we go lol
In summer 2018, I moved from north Florida to south California. Before I moved, I had no allergies. However, when I got there, the AC in the house broke and I weathered the harsh heatwave Cali had that year in a very sick and fatigued state that lasted 3 months. Ever since then, I've experienced symptoms such as runny nose, frequent sneezing, and watery/itchy eyes during allergy season and around cat hair that I've never experienced before. Fast forward to now and I moved back to Florida a month and a half ago. While I lived in the city in California, here I live in the middle of the woods with wayyyy more bugs. This all sounds pretty convoluted but stick with me.
A few days after moving back, I started experiencing a pretty intense generalized itch. It will randomly flare up in a spot or two, and when I scratch it, it flares up somewhere else. It's not an every day thing, maybe two or three week? Though sometimes it becomes very extreme and lasts multiple days in a row. During the longer flare-ups, I will also get frequent chills that give me painful goosebumps and tingles. I switched to a skin sensitive laundry detergent and fabric softener, started taking allergy medication, and I moisturize more (even though I have oily skin that never gets very dry); but the symptoms seem to come back slightly worse each time. The places where the itch pops up never have any visible bite marks or rashes.
Is this just a strange allergic reaction to my reintroduced environment or is something else going on? I plan on seeing a doctor soon but wanted to see if I could find any relief beforehand, as I'm currently enduring the most intense flare-up yet.
More info because I'm detail-oriented and paranoid:
• I do have a weird rash under my breasts that I'm treating with anti-fungal right now (it's clearing up!). It doesn't itch any more than the rest of me and I believe it's just from sweat build-up from wearing chest binders. I actually had it before moving here but I figured I'd mention it.
• We have an outdoor cat that comes inside a few times a day and an indoor dog. Both get flea medication every month or so. Sometimes their fur can trigger the itching, but I also lived with a cat and dog in California and they did not make me this itchy. 
• There have been multiple spiders in my room and on my bed since I got here. But I don't think I've been bit by any.</t>
  </si>
  <si>
    <t>2020-04-12 21:33:00</t>
  </si>
  <si>
    <t>g0bzec</t>
  </si>
  <si>
    <t>Cold sore?</t>
  </si>
  <si>
    <t>I’m 19F height 5’7 and no medications besides birth control 
I have a red bump/cut/dry patch (can’t tell which one it is) on the corner part of my mouth and it literally just appeared today. It didn’t hurt at all until I just put chapstick on and so I googled and it said I have a cold sore and that I can spread It to other body parts which now I’m freaked out from googling. Can someone help because I’ve never had a cold sore and I don’t know if this is it or not. Thanks.</t>
  </si>
  <si>
    <t>2020-04-12 21:35:33</t>
  </si>
  <si>
    <t>g0c7ni</t>
  </si>
  <si>
    <t>Butthole pain, no blood!</t>
  </si>
  <si>
    <t>2020-04-12 21:52:12</t>
  </si>
  <si>
    <t>g0ceuk</t>
  </si>
  <si>
    <t>15M stays inside. i have a mole that i think could be melanoma</t>
  </si>
  <si>
    <t>i don’t remember when it got there, just that it’s been there for a while, and i don’t know if it’s changed colors or shape or size. its about 2/3 the size of a pencil eraser and slightly raised. it is on my chest. link to the image of it in the comments</t>
  </si>
  <si>
    <t>2020-04-12 22:06:37</t>
  </si>
  <si>
    <t>g0cjq4</t>
  </si>
  <si>
    <t>Possible ectopic or pregnancy?</t>
  </si>
  <si>
    <t>About myself, 19F currently 55KG / 165 CM. Not a smoker, no drug use, no medication use. 
Past relevant medical history:
* 2.5 cm cyst on the ovary that was treated with hormonal birth control, a year ago, no more issues since
* a miscarriage late November, early December of this year 
Here are my symptoms:
* Several negative pregnancy tests (one light positive which could have been an evap line or faulty test as it was really not clear, blue dye, but everything after was a negative FRER test)
* If I were to be pregnant I would be currently 6 weeks and 2 Days along
* Different feeling in my breasts (feel full?)
* Mild cervical pain, mild back pain and front pain a little higher from the bone on and off mostly on left side  
* No nausea or vomiting and no craving or heightened sense of smell
* and now I have a slightly higher body temperature. Nothing to worry for, no chills, not a fever, but I definitively feel much warmer. 
I'll be going to my doctor for a referral for an ultrasound but just to know others' opinions.</t>
  </si>
  <si>
    <t>2020-04-12 22:16:42</t>
  </si>
  <si>
    <t>g0cst6</t>
  </si>
  <si>
    <t>Scared Of Pancreatitis</t>
  </si>
  <si>
    <t>Nervous
Male 
26
6’
200
No history of health problems
Occasional smoker 
Hey! So I have been drinking pretty moderately to heavily since turning 21.  Eat well, drink tons of water and take vitamins everyday.  Couple weeks ago started noticed a little discomfort (1/10 pain) upper left abdomen that has stayed ever since.  Immediately stopped drinking when it started and it had about gone away completely and I decided to experiment to see if it was alcohol related.  Drank several beers and woke up with the noticeable discomfort again.  Not “pain” but more like “hmm something is up with this area” also the discomfort occasionally is on the right upper abdomen too and rarely even lower back.  Feel a little swelling under ribs left side that doesn’t hurt.  Talked to three doctors honestly and they all said not to worry.  Obviously not drinking again until it heals and I can get some tests done but also obviously don’t wanna be told I can never drink alcohol again selfishly.  Idk just nervous cause I’ve never had health problems :( could it be a warning sign of pancreatitis?</t>
  </si>
  <si>
    <t>2020-04-12 22:35:39</t>
  </si>
  <si>
    <t>g0d7hj</t>
  </si>
  <si>
    <t>[M45] Why don't they do 4 Level Artificial cervical disc replacement in the USA?</t>
  </si>
  <si>
    <t>Male 45, 250lbs
Having years long pain, and recent discussion with my Neurologist suggested surgery is in my future. He said unfortunately they don't perform 4 level disc replacement in the US and that my alternative would be fusion, which has it's own drawbacks. Issue is c4-c5 and so on. I am worried about the loss of range of motion primarily.</t>
  </si>
  <si>
    <t>2020-04-12 23:07:12</t>
  </si>
  <si>
    <t>g0d91l</t>
  </si>
  <si>
    <t>Marks on scrotum NSFW</t>
  </si>
  <si>
    <t>2020-04-12 23:10:23</t>
  </si>
  <si>
    <t>g0da3w</t>
  </si>
  <si>
    <t>I'm worried that I wont be able to be prescribed clonazepam tomorrow due to a new doctor.</t>
  </si>
  <si>
    <t>I'm a 26 year old male who's been prescribed 1mg clonazepam daily for over a year and I'm on my last one. My original doctor is from NJ and I moved to CO in November. It's been near impossible getting a doctors appointment until a few days ago where I was able to finally secure a telecom appointment.
The appointment went well and now i need to take a urine test at the office [which is closed today, easter sunday]. I've been cutting my clonazepam double for the past few days so I'm starting to feel anxious and tomorrow will be my last dose.
I believe the doctor told me she can call the testing place before my results come in so I can get my prescription before that, but I'm not sure. 
Again, I've been prescribed it for over a year now. I'm pretty anxious that I wont be able to go to the pharmacy tomorrow after the test.</t>
  </si>
  <si>
    <t>2020-04-12 23:12:48</t>
  </si>
  <si>
    <t>g0dpu4</t>
  </si>
  <si>
    <t>Black spot on the heel of the foot under the skin</t>
  </si>
  <si>
    <t>2020-04-12 23:48:12</t>
  </si>
  <si>
    <t>g0eo4n</t>
  </si>
  <si>
    <t>Old, but non healing skin lesion near wrist</t>
  </si>
  <si>
    <t>2020-04-13 01:06:28</t>
  </si>
  <si>
    <t>g0erit</t>
  </si>
  <si>
    <t>Weekly Discussion/General Questions Thread - April 13, 2020</t>
  </si>
  <si>
    <t>2020-04-13 01:14:09</t>
  </si>
  <si>
    <t>g0ezfy</t>
  </si>
  <si>
    <t>Did I have a Vasovagal Syncope or a seizure?</t>
  </si>
  <si>
    <t>21 y/o Male
Non smoker, occasional drinker
5’11”    140lbs 
White, only medical condition is alpha 1 antitrypsin deficiency 
Maybe once or twice a year I get these episodes, for lack of a better word. It starts with feeling dizzy or lightheaded, then I hear a ringing that gets louder and louder, I start feeling numb and get that pins and needles feeling all over my body. At this point I’m too dizzy to stand and kinda pass out, I think around a minute or two later the symptoms slowly subside. 
There’s usually a trigger, most of the time a movie with something particularly gruesome, but twice I’ve had an episode with no trigger. I had assumed these episodes were vasovagal syncope but upon reading some comments about seizures I think that might be what happened.
I haven’t spoken to anyone about these episodes and given how rarely they happen it’s not a big deal. Would love to know exactly what’s going on and if it’s something I should be concerned about.</t>
  </si>
  <si>
    <t>2020-04-13 01:32:49</t>
  </si>
  <si>
    <t>g0f3kq</t>
  </si>
  <si>
    <t>Is sleep causing rlly slow digestive system</t>
  </si>
  <si>
    <t>&amp;amp;#x200B;
Age 14 Height 5 8 Race white No medical issues No medications Im rlly constipated and its caused my poo too push against my bladder and because of that ive been getting rlly bad sleep and been rlly sleepy and i think my constipation wont get better because the horrible sleep is causing my digestive system to be rlly slow like i wont eat for 2 days and im still full You guys think its that or something else cuz ive already tried miralax talked to my doctor ate a lot of fiber and exercised nothing has came close to working.</t>
  </si>
  <si>
    <t>2020-04-13 01:42:33</t>
  </si>
  <si>
    <t>g0f9g7</t>
  </si>
  <si>
    <t>Candida Overgrowth?</t>
  </si>
  <si>
    <t>19F, 5’2”, 115 lbs, primary complaint: candida/yeast overgrowth, duration: 4/5 months, existing medical issues: eczema, current medication: Lo Loestrin Fe, Occasionally drink and smoke marijuana.
So basically I’ve been on oral contraceptives for about 5 years but recently switched to Lo Loestrin Fe about 2 years ago. Everything was fine but about 4/5 months ago I started getting the worse seborrheic dermatitis, even though I’ve had it for about a year. Recently, I’ve developed toe fungus (about 2 months ago). Also have had 2 yeast infections and a uti in the past month. I don’t want to self diagnose but by doing research I’ve realized there’s ton of other weird health issues I have that could be related to candida overgrowth, such as horrible fatigue, brain fog, depression (has gotten wayyy worse recently but don’t really blame this for it), MAJOR sugar cravings. Again I don’t want to self diagnose so please someone help!</t>
  </si>
  <si>
    <t>2020-04-13 01:56:20</t>
  </si>
  <si>
    <t>g0fmpl</t>
  </si>
  <si>
    <t>Pain in my ankle and can't completely push down 17M</t>
  </si>
  <si>
    <t>2020-04-13 02:26:46</t>
  </si>
  <si>
    <t>g0fvsr</t>
  </si>
  <si>
    <t>Do I have COVID-19</t>
  </si>
  <si>
    <t>Male, aged 18, didn't smoke. I have sneeze, cough, phlegm, diarrhea, tired and maybe bit difficulty in breathing started two days before(I sometimes to breath intentionally).</t>
  </si>
  <si>
    <t>2020-04-13 02:48:11</t>
  </si>
  <si>
    <t>g0g21p</t>
  </si>
  <si>
    <t>Glomus tumor pain</t>
  </si>
  <si>
    <t>27, female.
I’ve had this on my middle finger for almost 10 years. The pain accrues when pressure is applied to the left corner of the area beneath the nail bed. I never took it out due to the possibility of it regrowing. Is there anyway to relieve the pain (feeling of pressure within the nail and the pain)? It tends to increase when my hormone levels are elevated (menstruation). 
Thank you. 
Any information will be helpful..</t>
  </si>
  <si>
    <t>2020-04-13 03:01:53</t>
  </si>
  <si>
    <t>g0h3xz</t>
  </si>
  <si>
    <t>Blood Vomiting &amp;amp; Pain</t>
  </si>
  <si>
    <t>24F
120lbs
5’2”
No known preexisting conditions except for that the HDGC gene runs in my family (I found this out recently after family members were diagnosed with stomach cancer). I have not been tested for the gene yet.  
Please help! I am desperate for answers. For a few years now I have been having difficulty moving my bowels completely. Not like I’m constipated but more like I just have this constant feeling of fullness. I went to the dr and had a cat scan of my lower abdomen. No inflammation everything looked relatively normal. Dr recommended a colonoscopy but bc of the price (with insurance) I was unable to get one. All of a sudden I started bleeding a lot. Like instead of shitting I’ve been bleeding instead. This is an issue that has become increasingly worse and regular over time. I credited hemorrhoids as the most likely cause. About a month ago I started vomiting like crazy. Like everyday for two weeks. I went to the doc in the box and she said it was possible stomach ulcers.  Told me I need to get an endoscope (that’s about the time coronavirus hit the us so I never went.) she tested me for h pylori among other things and everything came back negative. Blood test showed my white blood cell count was up. She gave me some Ondansetron and antacids and I have been managing until yesterday. When my stomach started burning in a way that I have never felt. I mean the pain was so bad I got dizzy, could not sit down, and crying. I took a Ondansetron. But I continued to feel pain to the point of nausea. Just a deep burning pain like my stomach acid was burning my stomach up. I started throwing up but I felt only temporary relief each time I did. About four hours later the pain began to subside and I took some pepto bismol and just laid on the floor of my shower with the hot water pouring over me. I’ve had heart burn/ indigestion before but nothing like this. Some combo of the time, shower, and pepto seemed to help and I felt better. 
Until this morning. I woke up with similar pain, (not nearly as strong) nausea and a feeling like I need to shit but I can’t do anything but pass blood. 
Please help I feel like I’m on my death bed but can’t go to the dr because of covid.</t>
  </si>
  <si>
    <t>2020-04-13 04:22:59</t>
  </si>
  <si>
    <t>g0hh48</t>
  </si>
  <si>
    <t>VRSA? Question for my friend.. female almost 50 had hysterectomy six months ago where she had uterus and cervix removed. During the process the OB “nicked” her bladder.</t>
  </si>
  <si>
    <t>At that point a urologist was called in to repair and catheter was placed where she had for a few weeks post op. The whole time she complained of pelvic pain and UTI symptoms. Her docs said it was just post op pain. Continued having symptoms and OB ran a course of antibiotics (not sure which one) to treat UTI. Symptoms did not improve. Now six months later she is still complaining of same UTI symptoms, painful intercourse and general pelvic pain with random low grade temps. OB diagnosis her with atrophic vulvovaginitis (sp?) and puts her on a course of Cefadroxil. Completes a urinalysis and sends out to lab. Two days later results come back that she has enterococcus faecalis present greater than 100,000? Should she be concerned? I keep seeing “VRSA” when I try and google for it. Thanks you guys!!</t>
  </si>
  <si>
    <t>2020-04-13 04:50:24</t>
  </si>
  <si>
    <t>g0ib1s</t>
  </si>
  <si>
    <t>Gynaecologists, I need your help! Ureaplasma? Thrush? Frustrated!!</t>
  </si>
  <si>
    <t>For the past 4 months, I have been experiencing excessive vaginal discharge. It seems to vary in consistency with my cycle - however, is always excessive. TMI, but can literally scoop it out. It is either creamy/milk or sticky, stringy and slightly clumpy. The colour seems to vary too. Sometimes white. with a yellow tinge,  or sometimes slightly yellow/greenish. 
I would say its odourless - I have had BV before and it does not smell like that at all. I would say, it could be described as slightly metallic/acidic smelling. I think I am experiencing some lower abdominal cramping - but that may or may not be period related. Difficult to say. Also, no itchiness or burning.
I have only had sex with one man - I've had all STD checks. After me seeing multiple dismissive doctors, claiming it is normal discharge and they've found nothing. I finally found a doctor who ran a couple of tests, and found I have candida non c.albicans ( i can't find much on the internet about this type of candida.) Also, Ureaplasma urealyticum was detected. She believes we do not need to treat this.
She prescribed me Nilstat nyastin vaginal cream and recommended incorporating probiotics, garlic and greek yoghurt. None of this has worked.  I even took a flucazole pill on my own accord hoping it would contribute. Upon completion of the cream, I couldn't get in touch with my usual doctor as a result of covid19 mania to report that I had no improvement -  another doctor told me I should try the BV/Trichomoniasis medication Flagyl, even though I didn't test positive for it. I was hesitant because I assume antibiotics are likely to exacerbate a yeast infection, especially if taken unnecessarily. However, now i'm wondering if I should anyway.
Finally got in touch with my usual doctor, who now wants me to try a round of boric acid. 
Obviously, I am frustrated and afraid that I have something that i have left untreated for so long as a result of no diagnosis. Is BV and trich always smelly? She believes it would be painfully obvious if I had either due to the odour. She tested for BV (negative) but did not test for trich but as aforementioned, she thinks test isn't necessary as the odour would make it obvious.
Help please! Any advice, opinions or personal experiences would be much appreciated.</t>
  </si>
  <si>
    <t>2020-04-13 05:48:18</t>
  </si>
  <si>
    <t>g0izle</t>
  </si>
  <si>
    <t>Does using a laptop on the lap as a hotspot to other devices cause harm to health? Because the laptop will emit Electro Magnetic Radations?</t>
  </si>
  <si>
    <t>I am 24 years old and I am using my laptop on my lap all day (  say 15 hrs ) and I am feeling little discomfort with slight pain and numbness at my testicles and thighs when I enable hotspot in my laptop. I have read online that laptops ( when enabled hotspot ) which work like a WiFi router emit  Radio frequencies (RF)  and Electro Magnetic Frequencies ( EMF ) which are proven to cause harm to health.   
As I am using my laptop as a hotspot for the home. Will it affect my heath somehow ( like, affect testicles and cause infertility ) ? If yes then is there a way to stop the radiations affecting me?</t>
  </si>
  <si>
    <t>2020-04-13 06:31:19</t>
  </si>
  <si>
    <t>g0jqjn</t>
  </si>
  <si>
    <t>Is there anyway to treat UTI (female) at home?</t>
  </si>
  <si>
    <t>So my wife has UTI at the moment and it seems to be mild so far such as irritation/slight pain when peeing, the frequent need to pee, and seldom slight lower abdomen pains but she hasn’t displayed any of the more severe symptoms such as light pink/red pee or nausea.
She has had UTI once before around a few months ago, albeit slightly more severe with the pink pee but she took antibiotics for it to treat it and went away.
My current problem is that is there anyway to treat it at home?
We have ran out of the previous antibiotics, which requires a prescription in my country in all pharmacies, and due to the Covid19 situation it is very hard to go the hospital or clinics just to see a doctor and get a prescription for simple antibiotics. My country is a 3rd world country (Philippines) so going outside or hospitals poses risks to either of us because our healthcare situation regarding Covid is poorly run and maned, and the system is bad for both the frontline health workers and those with medical problems.
Are there any over the counter medicines that can treat UTI or any remedies that can help treat it at home. 
Thanks so much
Edit: so far she has been drinking lots of water to stay hydrated, has taken Renalin (B complex with C folic acids + herb supplements, which was the best over the counter alternative that was in stock at the closest drugstore according to the pharmacist; suppose to help with kidney and urinary health) and Vitamin C tablets (ascorbic acid), and painkillers because her lower belly/abdomen was starting to ache</t>
  </si>
  <si>
    <t>2020-04-13 07:14:55</t>
  </si>
  <si>
    <t>g0k8fk</t>
  </si>
  <si>
    <t>Why am I always nauseous?</t>
  </si>
  <si>
    <t>Repost because I didn’t get any responses                                                         
F, 5 foot 0 inches, 90 pounds, never drank/smoke/done drugs etc. Can't be pregnant (I'm gay). I do have chronic migraines and used to have anorexia.
I am nauseous 99% of the time for the  past year or so. I rarely throw up, but about 45% of the time I feel like I might. The nausea is also frequently paired with a salty taste in my mouth. I have had blood and urine tests done a couple of months ago (for something else) and they came back completely normal. I can answer any other questions you have</t>
  </si>
  <si>
    <t>2020-04-13 07:42:18</t>
  </si>
  <si>
    <t>g0kaf2</t>
  </si>
  <si>
    <t>26F with pain and swelling in a healed elbow fracture</t>
  </si>
  <si>
    <t>I am 26F and I broke my elbow in January 2017. I had it surgically repaired and had pins and wires placed. The fracture healed with no issues and due to general discomfort In March 2018 I had the hardware removed. Everything healed well and my elbow felt great. I had regained almost complete mobility and had no residual pain. Xrays showed that the bone had healed completely. About 4 weeks ago I began to feel some pain at the fracture site. It began as a dull pain, almost like a bruise. Within 24 hours it was throbbing, swollen, red and warm to the touch. I treated the pain with Tylenol and ice. Due to the Covid19 breakout I did not go to the doctor. After 48 hours of intense pain the swelling and redness left and it felt like a bruise again. I woke up yesterday with the same throbbing and today my elbow is red, swollen and warm to the touch. The most intense pain is localized to my healed fracture line, and radiates up to my shoulder and down to my wrist. Does this warrant an xray? Doctor visit? Could it be some form of infection or just arthritis? Any ideas?</t>
  </si>
  <si>
    <t>2020-04-13 07:45:19</t>
  </si>
  <si>
    <t>g0kehl</t>
  </si>
  <si>
    <t>Delayed puberty... caused by undescended testicle?</t>
  </si>
  <si>
    <t>I'm 16, and will be 17 in July. I'm about 5"3, I don't have any noticable facial/armpit hair. I'm not sure if I have any pubic hair - at first glance I don't see any but if I try real hard there's tiny specks of light colored hair. I have a babyface. I don't think my penis and testicles has grown since I was very young.My voice has obviously changed since from I was a little child, but I sound about 12 with some voicecracks here and there. I'm not sure how tall my dad is but he's much taller than me, but I've long surprassed my mom in height. I can't seem to ejaculate - that is, produce sperm. Sometimes a little bit of liquid comes out, but it's not exactly white, and again, it's just a little bit of liquid. I also haven't had a wet dream - I've had erotic dreams, yes, but I haven't woken up from them ejaculating.
I distinctly remember syringes on my testicles (testosterone maybe??) when I was a child (I think when I was 6), which continued for a few months (again, maybe some sort of hormone therapy?), and I think I got surgery for undescended testicles when I was young, since I was born premature. I remember my parents checking my penile/genital growth when I was around 6-7 years old. Can this undescended testicle thing be a factor? I don't want to ask my parents this since it's such an embarassing subject.
My younger brother is 13 but he's already taller than me and has a deeper voice. Every time we go out in public or meet someone, they always assume my brother is the older one, which makes me really sad. My friends don't bully me for this or anything, but I look the youngest among them, and making new friends my age is basically a pain since they look at me and they instantly think "what's this 7'th grader doing here." I'm pretty sure this is not genetic since I've looked at photos of him when he was like 11, and he looked 17-18. i'm not sure if my mom's a late bloomer, I'm too embarassed to ask, but I'm pretty sure she's not.
Should I go to a doctor?</t>
  </si>
  <si>
    <t>2020-04-13 07:51:42</t>
  </si>
  <si>
    <t>g0kgkj</t>
  </si>
  <si>
    <t>Fiance wants no pain when losing virginity</t>
  </si>
  <si>
    <t>Fiance is a female age 27 non smoker,
My Fiance wants no pain at all when losing virginity, is there an injection or another method prescribed by a doctor to assure there is no pain at all on her first time?  Is this even a reasonable request to a doctor?</t>
  </si>
  <si>
    <t>2020-04-13 07:54:44</t>
  </si>
  <si>
    <t>g0kpqk</t>
  </si>
  <si>
    <t>ANKLE INJURY - Torn retinaculum?</t>
  </si>
  <si>
    <t>Hi all,
I just want to preface this by mentioning I have limited knowledge of ankle injuries, only what I've found through research about my injury - so I apologise in advance for any incorrect information.
Essentially what happened was; a few months ago I tried to jump a fence but stepped on a curved surface, so when I went to hoist myself up, my ankle bent outwards pretty harshly. Something made a loud "POP", and suffice to say, it hurt a lot. I couldn't put weight on it at all. 
For the first few weeks afterwards there was bruising on my ankle and it would often "pop", where I could feel/see the ankle tendons moving to the other side of my ankle bone, and I'd have to kinda push them back again.
A few weeks after it first happened I had an ultrasound and an x-ray. After the ultrasound I asked the radiologist what he thought, and he believed that I had completely torn the "peroneal retinaculum" in my right ankle, which essentially allows for the tendons to pop over the other side of my ankle bone whenever they want. The data was sent to my GP and they said nothing looked wrong, so I pretty much decided to take the radiologist's word for it as the symptoms I researched were pretty consistent with his diagnosis.
Initially the pop was happening dozens of times a day, now it only happens once or twice a day, particularly if I'm exercising. I think my ankle has naturally built up cartilage or something because it happens less, but the retinaculum definitely hasn't healed. It's been a number of months now and I have no difficulty running on flat surfaces, however I am very wary of slanted or uneven surfaces as they can easily cause it to pop again.
I would be very grateful to anyone offering any suggestions for a solution. It is not majorly affecting my everyday life, but I enjoy running and hiking and it definitely impacts what I am able to do for exercise. Thanks in advance :)</t>
  </si>
  <si>
    <t>2020-04-13 08:07:58</t>
  </si>
  <si>
    <t>g0kq7h</t>
  </si>
  <si>
    <t>I have a torn muscle in my hand.</t>
  </si>
  <si>
    <t>22f 125lbs. Last july I tore a muscle in my hand on my thumb side. I figured I just sprained it and finally went to a doc four months later (My doctor gave me crap for it) Doc sent me to physio. They said not to use it at all. Well I work in a bakery, I use my hands all day. 
  It started with a severe pain and very stiff. I drop stuff all the time now and I cannot put any weight in it anymore. Now more recently there has been a sharp pain on the other side. Like a hot needle is being pushed into my wrist. It honestly reminds me of when I broke my arm in half and the bone felt strained? Or it was straining?.. I can't move my thumb backwards and making a fist and moving side to side requires some help or great concentration to do. 
  I'm an active person. I want to be police. So therefore working out is a major activity in my life. My job requires me to lift 44-80lbs 30 times a day and smaller amounts 4-30lbs throughout the day. I guess I just want some advice on how to proceed. If I should look into taking disability leave from work. Or if I should try and get into another physiotherapist during the pandemic.</t>
  </si>
  <si>
    <t>2020-04-13 08:08:41</t>
  </si>
  <si>
    <t>g0ku3k</t>
  </si>
  <si>
    <t>Chronic Diarrhea with Zoloft</t>
  </si>
  <si>
    <t>34F
Height 5'4
Weight 160 lbs
Medications: 100mg Zoloft daily
no known issues prior to starting Zoloft 2 months ago for post-concussion syndrome.
I've had chronic diarrhea now for approximately 3 weeks. As of last week I started waking up feeling kind of out of it, like the meds were still settling in my system. On the way to work (driving) I became overheated and shaky. The same thing happened the next morning, except at home. I ate applesauce and drank water before I left and made it to work OK. This morning, again, same thing. I feel like my blood sugar is low when I wake up and start to move around.
I know the GI problems I'm having are related to Zoloft. I'm worried about dehydration and passing out. I drink coffee in the morning (black) and lots of water throughout the day. I do not drink alcohol. Any advice is appreciated, thank you!</t>
  </si>
  <si>
    <t>2020-04-13 08:14:11</t>
  </si>
  <si>
    <t>g0l1vu</t>
  </si>
  <si>
    <t>Can too much albuterol over time cause breathlessness?</t>
  </si>
  <si>
    <t>I’m 24, female and asthmatic. Over the past few weeks I’ve used my inhaler A LOT more than usual. Partly because seasonal allergies triggers my asthma a lot more than usual but also because I do have an anxiety disorder but I still don’t know how to differentiate my panic attacks from my asthma attacks so I use my inhaler. I’ve been using it sometimes up to 3x a day. 
Today I woke up and my chest isn’t tight and doesn’t have any pressure on it, I have no wheezing so my lungs sound clear and everything, but I’m dizzy and it’s like I can’t catch my breath. I keep breathing fast and it’s been happening for hours. Which is only making me panic, thus making the problem worse. I have literally no other symptoms so I’m not worried about it being that virus or anything.</t>
  </si>
  <si>
    <t>2020-04-13 08:25:25</t>
  </si>
  <si>
    <t>g0l2h2</t>
  </si>
  <si>
    <t>Fatigue, tight chest, headaches, Etc. Help please?</t>
  </si>
  <si>
    <t>[25M], 72KG(~160ibs), 173cm(5’8), no smoking nor drinking, been sober for 3.5 years. I have never done this before, if you could help I’d really appreciate it!
Symptoms:
Tight chest, like a rock is on top of it, also center of the chest feel squeezed in
Sore eyes(not from overuse but from “sleepy” type, even just after a while of waking up)
Fatigue, I get tired easily. If I don’t work out in the morning, my energy gets consumed rather quickly, even in quarantine time when I have got nothing to do.
They’ve been going on for a few years.
Below are more recent symptoms that are more noticeable in the last week
Less easy/cannot to stay focused and concentrated in longer time.
Headaches from the back of the skull, the symmetrical points on the left and right are the hot points, they feel very sore and a bit painful when pressed, during the day sometimes It gets really tight and heavy that I must lie down to feel better and function (recently its been intensifying, might from stress and anxiety)
Insomnia and bad sleep, recently I can’t sleep well at all and have a hard time fall into sleep. I cannot sleep whole 8 hours in one setting, sometimes I sleep 3-5 hours in a setting, then try to sleep again and will wake up after an hour or so, if I try again, same 1/1.5 hours. A lot of dreams occur during the shorter sleeps and the end of the longer sleep. Often I feel tired after I wake up, the sleep doesn’t seem to help me rest much. I’ve tried to sleep early, but I’d just toss and turn for hours until I pick up my phone again.
Smell and taste senses are less sharp.
This roughly sums up what’s been bothering me, can you me help please?</t>
  </si>
  <si>
    <t>2020-04-13 08:26:18</t>
  </si>
  <si>
    <t>g0l46o</t>
  </si>
  <si>
    <t>discomfort on left side of neck when exercising</t>
  </si>
  <si>
    <t>17F 140 pounds smoker caucasian 
i’ve had this issue a couple years, when i’m doing cardio exercise such as running etc and multiple doctors haven’t been able to explain what it could be. i get a sharp ache/ tightness ( not really sure how to explain it well ) in my neck just below my chin on the left side, it’s around where you’d feel for your pulse. the pain isn’t awful but usually leads to me stopping exercise due to it being so uncomfortable and will disappear within about 5 mins of doing so. any ideas???</t>
  </si>
  <si>
    <t>2020-04-13 08:28:50</t>
  </si>
  <si>
    <t>g0lj22</t>
  </si>
  <si>
    <t>Extreme itch when I walk or run</t>
  </si>
  <si>
    <t>Hi, I (female) am 18 yrs old, 106 pounds about 5ft.3. 
I've been exercising for years now, but a few weeks ago I stopped. Today I decided to go for a run, I thought that at most I'll be out of breath but my legs betrayed me. I couldn't make it past 2.0 miles because they itched so badly.
What is this itch?</t>
  </si>
  <si>
    <t>2020-04-13 08:49:59</t>
  </si>
  <si>
    <t>g0ljx2</t>
  </si>
  <si>
    <t>I feel tired and feverish when I consume wheat, coffee, or basically anything in tablet form despite having no allergies.</t>
  </si>
  <si>
    <t>\[22M\] If I eat a bowl of pasta, I'll feel tired, mentally dull, and my vision sometimes feels blurred. I recently took the risk of drinking a cup of coffee and ended up feeling sick. Not nauseous, but like my temperature was rising, and my instinct was to curl up in blankets and fall asleep. Even caffeine in tablet form makes me tired and slow.
I only recently narrowed down a few of the things that make me feel ill.
I eat a little bit of bread, I feel kinda bad. A lot of bread? Feel like I'm incapacitated for up to 24 hours. (I can consume gluten-free bread, though.)
Black coffee? Forget about it. 10% coffee/90% milk? Still feel like I've taken melatonin before bed. Pure caffeine? My reading speed still feels like it goes down by half and I feel like I can't talk without tremendous effort.
The earliest I THINK I can trace feeling like this to is a really weird month from a few years ago where I slept 15+ hours every day and had a low, but stubborn, fever. Following that weird incident, I've felt like there's a fifty fifty chance that I'll feel like crap on any given day.
I got tested for gluten intolerance, wheat allergy, lactose intolerance, and a few other things at a private lab. And nothing. Not a single thing came back positive.
I should also add that following that incident, my TSH levels were elevated beyond the normal range, but turned normal a year or so after.
\`Thanks in advance to anyone who cares enough about this seemingly trivial issue to respond.
Edit: I want to clarify that I can eat sugars and carbs in excess with no problems as long as there's no wheat involved.</t>
  </si>
  <si>
    <t>2020-04-13 08:51:14</t>
  </si>
  <si>
    <t>g0lnqh</t>
  </si>
  <si>
    <t>Weird brown marks (spots) on my leg</t>
  </si>
  <si>
    <t>2020-04-13 08:56:36</t>
  </si>
  <si>
    <t>g0lrqk</t>
  </si>
  <si>
    <t>How much vitamin D should I take?</t>
  </si>
  <si>
    <t>Male 
21 
160lbs 
5’11 
Hypertension (Losartan 25mg daily) 
So I got blood results back, and I’m pretty deficient in vitamin D. Mine was 20 when the range was 30-100. 
My doctor was suppose to call in a script of Vitamin D, but didn’t, and I can’t get back out for probably a while. So I picked up 2000IU vitamin D3. 
Can I use this or did I waste my money?</t>
  </si>
  <si>
    <t>2020-04-13 09:01:55</t>
  </si>
  <si>
    <t>g0m3kv</t>
  </si>
  <si>
    <t>[18M] Possible Cubital Tunnel Syndrome in left hand?</t>
  </si>
  <si>
    <t>I've been using computers very regularly for the past decade or so, and this is the first time this has been a problem. A few days ago, I noted that there was a slight amount of numbness in the tip of my left pinky finger. I didn't think much of it, and I ran some hot water over it to see if it would heat up and become less numb. However, it didn't, and this morning I woke to realize that the numbness had spread throughout my entire left pinky had become numb, as well as some of the hand below it. I looked up the symptoms and it seems like there's something known as Cubital Tunnel Syndrome that might be the cause. It makes sense, since I spend a lot of my time sitting at a desk and typing on a computer. Are there any home remedies for this, or does it have to be addressed by getting an X-ray and then having surgery?
I'm an 18 year old male with no medical problems in my family history. Currently 6'2, about 200 lbs, no previous or current health issues (I use some prescription cream for a skin irritation sometimes) and no history of such a thing ever happening before.
Edit: Now, when I straighten my arm, there is slight pain at my left elbow. I can press on one of the gaps in the bone and have pain. I feel like this is related.</t>
  </si>
  <si>
    <t>2020-04-13 09:17:58</t>
  </si>
  <si>
    <t>g0ma2d</t>
  </si>
  <si>
    <t>Gastroenterology : When is black stool a concern?</t>
  </si>
  <si>
    <t>I've had gastritis since this past October. I am currently taking 40mg of Omeprazole daily. 
On Friday, I ate a thick bowl of rice, lentils and squash. I also had some rice krispies treats. I had terrible heartburn followed by pain in my stomach. I had to take 1 Pepcid AC (Famotidine), 2 Pepcid Completes (Famotidine + Calcium Carbonate) and Pepto Bismol (Bismuth Subsalicylate). 
On Saturday, my symptoms were less severe and I took Pepto Bismol, 1 Famotidine, and 1 Pepcid Complete. 
On Saturday and Sunday, my stool was extremely dark. Not inky black but very close to black. I just passed stool today (Monday 1100) and it was a very dark brown, which is abnormal for me since I only eat yellow lentils and butternut squash. My stool is usually a light color. 
Should I be worried? Was it most likely the Pepto Bismol? If I don't take Pepto Bismol again and my stool is near black, should I go to the ER? My stomach is still in a bit of pain/tingling sensation, despite the medication I take. If this is not a concern yet, what color/consistency of my stool would warrant a visit to the ER? I've read that 'tarry' stool is of concern. Does that mean consistency or color? Meaning, if the stool looks like a semi-solid or is liquid? 
Thank you 
* Age. 30
* Sex. Male
* Height. 5'11" 180cm
* Weight. 175lbs 80kg
* Race. Caucasian
* Duration of complaint. 2 Days
* Location (Geographic and on body). Digestive System
* Any existing relevant medical issues (if any). Gastritis
* Current medications (if any). Omeprazole 40mg daily
* Include a photo if relevant (skin condition for example).</t>
  </si>
  <si>
    <t>2020-04-13 09:27:22</t>
  </si>
  <si>
    <t>g0mcx9</t>
  </si>
  <si>
    <t>what the fuck is up with my skin?</t>
  </si>
  <si>
    <t>2020-04-13 09:31:40</t>
  </si>
  <si>
    <t>g0mjkl</t>
  </si>
  <si>
    <t>Sp02&amp;lt;85% while asleep</t>
  </si>
  <si>
    <t>34 F 5'9" 200 lbs, hormonal IUD but no other medications, history of anxiety, depression, PCOS, eczema, don't drink, no cigarettes, nightly use of cannabis. I had asthma as a child and am prescribed Flovent to use each time I get sick as the cough and inflammation always lingers for weeks after the other symptoms reside.
I've recently started wearing a health tracker and have been reviewing the sp02 data. My sp02 level consistently falls to less than 85% while I sleep, with one reading at 81%. My average daily level is only 91%. I have always been a sleepy person and take an afternoon nap whenever feasible. Is this something I should try to connect with my doctor about soon or can this wait until the pandemic situation is more stable?
Edited to add that I was told I have enlarged tonsils by my dentist. I also have a deviated septum and often breathe through my mouth at night.</t>
  </si>
  <si>
    <t>2020-04-13 09:41:10</t>
  </si>
  <si>
    <t>g0n06d</t>
  </si>
  <si>
    <t>Gross skin burning question...</t>
  </si>
  <si>
    <t>30F  5'7" 153 lbs cuacasian, doesn't smoke or drink
So, I have this itching/burning pain in my butt crack. It flairs up periodically but has been particularly bad over the past few days. It feels like my butt crack is raw and itches. It kept me up last night. I was in the shower thoroughly but that doesn't seem to help. I am quarantined and currently laying down using my computer and notice that the pressure of laying it down is causing an irritating, external, burning type pain.   
I don't know if it looks like anything as I am quarantined alone and have no one too examine my booty.   
I thought about lotion or something drying but I am working with limited resources in my house and don't want to accidentally make matters worse. It's certainly not seriously but distractingly painful and I'd prefer it to stop!</t>
  </si>
  <si>
    <t>2020-04-13 10:05:06</t>
  </si>
  <si>
    <t>g0n3fx</t>
  </si>
  <si>
    <t>Psoriasis on my head</t>
  </si>
  <si>
    <t>Does anyone know any ways to heal psoriasis? I have been to many doctors in my country but its not a big country so there arent many people who can heal this. So im turning to you! Please, if anyone knows how to heal this tell me. I am 16 years old, male, around 195 cm and 93 KG. I have had this for around 6 years or even more. Its on top and back of my head and above my ears. I dont have other illnesses nor have I had before.</t>
  </si>
  <si>
    <t>2020-04-13 10:09:54</t>
  </si>
  <si>
    <t>g0np3v</t>
  </si>
  <si>
    <t>Been getting these bites on my legs for the last week or so - what could it be?</t>
  </si>
  <si>
    <t>2020-04-13 10:40:23</t>
  </si>
  <si>
    <t>g0o0tm</t>
  </si>
  <si>
    <t>I stepped on a 4-5 blade razor in the shower and the pad of my second toe is pretty torn up.</t>
  </si>
  <si>
    <t>2020-04-13 10:56:41</t>
  </si>
  <si>
    <t>g0o5ix</t>
  </si>
  <si>
    <t>Can someone help me interpret ECG in ER?</t>
  </si>
  <si>
    <t>2020-04-13 11:02:58</t>
  </si>
  <si>
    <t>g0o8lj</t>
  </si>
  <si>
    <t>Itchy Dry Rash Spots on Chest and Abdomen</t>
  </si>
  <si>
    <t>2020-04-13 11:07:06</t>
  </si>
  <si>
    <t>g0p3d4</t>
  </si>
  <si>
    <t>Probably tired of these but...partial rectum prolapse? (pic link) NSFW</t>
  </si>
  <si>
    <t>2020-04-13 11:50:07</t>
  </si>
  <si>
    <t>g0p6fm</t>
  </si>
  <si>
    <t>Constant Headaches, could it be CSF Leak?</t>
  </si>
  <si>
    <t>Dear Doctors of Reddit,
My(21F) boyfriend(22M), height 180, weight 65kg, living in Singapore, do not smoke or drink, suspects that he has CSF Leak. I am writing on his behalf as he is in army and do not have the time to write this. 
He has the following symptoms for a year:
- Watery and clear mucus from right nose 
- Headache on right section of head
- Eye pain (only right eye)
- Neck pain (only right side)
- Tingles down to his right hand 
Prior to this, he had a head trauma from hitting his head too hard from under a stairwell a year ago. 
There is another issue he is currently facing which is his lower back pain:
During September 2019, we went to the hospital about his lower back, butt pain. 
 (The lower back;butt area pain might be a related issue and it also happened a year ago from missing a big step on his right foot and causing trauma to his leg-knees-butt area)
At the doctor's room , I was with him and I casually asked the doctor, (as it wasn't what we were there for) "Might it be CSF Leak?", to which he replied "Don't think so, very low possibility". 
Is there any possibility to judge from a video or image of the watery mucus that it might be a CSF Leak? 
He has been living with these for a year without being able to find any answers.
As for the back issue, we visited a private doctor and asked for an advice. The doctor told him to bend over and he touched his back, we asked if it might be a slipped disk, he said that its low possibility as he would be in much more pain, but it also could be a slipped disk he can't be sure without an X ray, (which his office does not have), hence he recommend we visit the hospital.</t>
  </si>
  <si>
    <t>2020-04-13 11:54:28</t>
  </si>
  <si>
    <t>g0pok0</t>
  </si>
  <si>
    <t>Diarrhea after antibiotics not going away for 3 months</t>
  </si>
  <si>
    <t>Hi.  I'm a 39 year old white male who's 6'0'' and 154 pounds.
So, in January I cut my hand and was prescribed antibiotics to treat its swelling, which was pretty significant to the point I couldn't bend my wrist.  I actually saw two doctors about this not long after it swelled up, one in the emergency room and one as a general practitioner, one of which said it just looked like a bruise and the other who thought it was infected.  They both recommended antibiotics, and so I was on clindamycin and cephalexin combo therapy for two weeks, then cephalexin alone for another week by recommendation of a third doctor who I saw after a couple weeks -- I'm uninsured though make just too much for Medicaid, and so I don't see the same doctors all the time.
The swelling went down, but left me with pretty severe diarrhea at the end of the treatment -- completely liquid, nothing solid and with very painful abdominal cramps that sent me to the bathroom several times a day.  I waited a week to see if it'd get better after the antibiotic treatment ended, though when it didn't I went back to the doctor, who prescribed me Flagyl for ten days.  The Flagyl cleared up the diarrhea and gave me normal stools again.
Unfortunately, normal stools only lasted one month.  Very suddenly I had watery diarrhea for a few days, then it got somewhat better, disintegrated stool that vacillated between 6 and 5 on the Bristol Stool Chart for a week.  It wasn't as bad as it was in January and February.  In other words, my abdomen doesn't hurt as much and I haven't had to go to the restroom constantly like directly after the antibiotic therapy ended, only in the morning when I usually have to go, but it was still disconcerting because I've never experienced anything like this.
This time I went to a free clinic I found out about, and saw another doctor.  She tested me for bacterial infections and parasites, had me start probiotics, had my gall bladder and liver imaged, suggested loperamide, and asked me to change my diet to include more whole grains and to monitor the effects of my diet on my stool, specifically if alcohol and dairy are causing it.
I tested negative for bacterial infections and parasites, my gall bladder and liver checked out normal, and I've been monitoring the effects of my diet and probiotics on my stools, though I passed on the loperamide because at the moment I'm wary of starting new medication.  I've gone days with and without milk and alcohol, as suggested by the doctor at the free clinic, though they don't seem to have any effect on the quality of my stools.  The probiotics seemed to help at first, though a pattern started to emerge that made me think something else was going on and the probiotics weren't having an effect.  The pattern is this: over several days my stool goes from liquid to normal, then starts to disintegrate again.  It's been this way since the diarrhea came back in early March, with increasing time with normal stool levels, type 4 on the Bristol Stool Chart.  Last week I had several days of normal stool, the most in a row since the diarrhea came back in early March, with a brief relapse to around 5-6 on the Bristol Stool Chart, and I thought I was getting better because I went nearly two weeks without liquid diarrhea.  This morning though I woke up with stomach cramps and had a totally liquid stool, and became disheartened enough to post here.
Like I said, I don't have health insurance and make about $1,000 too much per month to qualify for Medicaid, so my options at the moment are very limited.  The doctor at the free clinic seems to have exhausted the options she has in her repertoire and has no new suggestions, so I don't know where else to turn.  I never had a problem like this before I took clindamycin and cephalosporin for my swollen hand, and am wondering if that three week antibiotic treatment is going to affect me for the rest of my life.
A week and a half ago I ran out of two of the three probiotics I was taking and haven't replaced them yet -- at the moment I'm only taking Florastor, though I was on Bacid and Fortify probiotics for almost all of March and the beginning of April.  If my stool continues to disintegrate to liquid I'm going to go back on the other probiotics, to see if they were what caused the slight improvement.
Otherwise I'm at a loss as to what to do.  I'm worried there's damage happening to my intestines because of an imbalance in bacteria or an overgrowth of another type or a lack of something that used to be there -- I really don't know, but I do know that diarrhea isn't a sign of health so I can't be at my best internally, and I'm afraid the longer this goes on the more damage is happening inside me.  Though I really don't know because I'm not a doctor.
I'm in the process of moving to a less expensive place to live so I can afford health insurance next year, though I can't apply until November.  Needless to say, I don't know what I'm going to do about this till then, when I'll be able to see a specialist.  I'd appreciate any advice you have on this matter.  Thank you very much for reading and for your responses.</t>
  </si>
  <si>
    <t>2020-04-13 12:20:09</t>
  </si>
  <si>
    <t>g0pw59</t>
  </si>
  <si>
    <t>Midwife suggested my wife, 32 weeks pregnant, should stop taking her fish oil supplements now and then continue them again post-partum. She did not state why - but said this was her recommendation based on her experience. Is there any reason we should listen to this advice?</t>
  </si>
  <si>
    <t>Quick background: the pregnancy has been 100% healthy so far, no complications whatsoever. My wife is 30 years old. The fish oil she was taking is Nordic Naturals Prenatal DHA (Total Omega-3s: EPA 205mg, DHA 480mg, other Omega-3s 145mg).
Any information or advice would be super helpful! Internet search has not been very helpful for me as of now.</t>
  </si>
  <si>
    <t>2020-04-13 12:31:33</t>
  </si>
  <si>
    <t>g0q2ti</t>
  </si>
  <si>
    <t>What is wrong with my (26 M) bf’s finger?</t>
  </si>
  <si>
    <t>2020-04-13 12:41:54</t>
  </si>
  <si>
    <t>g0q38s</t>
  </si>
  <si>
    <t>my brother 21M was born with a small esophagus, so small he’s not eligible for an endoscopy ( even the ones they use on toddlers are too big )</t>
  </si>
  <si>
    <t>I 26F ended up taking him to the emergency room last night bc he was getting unconscious from throwing up / being unable to breath. He has a lot of allergies and is very skinny... he’s 6’4” and lives a very active lifestyle... volunteer EMT/ firefighter, full time college student and works at a summer camp as an ATV/ Fishing instructor... 
We came back this morning after he was given some steroids, anti inflammatory and muscle relaxers via drip but still isn’t able to swallow water. Is there anything I can do to help him? The specialist is closed due to the Pandemic and my family feels so helpless that we cannot help him. My parents are elderly and so I have taken charge for my brothers medical visits. Has anyone heard of this condition before? Can anyone offer any advice ? I am desperate.</t>
  </si>
  <si>
    <t>2020-04-13 12:42:32</t>
  </si>
  <si>
    <t>g0qffh</t>
  </si>
  <si>
    <t>Experiencing long period and large blood clots</t>
  </si>
  <si>
    <t>I am 29F, 5'6", 373lbs, non smoker, non drinker. 
About 3 years ago, I decided to get off the birth control pill that I was taking since age 16. I then switched to a copper IUD. I didn't have a period for a year. Then I started to menstruate and got my period for a year solid. I asked my gyno about this and they said it was normal for hormones to rebound. 
After that year, my period became pretty regular. But I started to have blood clots the size and consistency of a chicken breast. And I mean multiples of this. Literally just birthing them out. This happens about every 3 months and lasts a couple of days to a week. 
I had to have my IUD replaced about 4 months ago because my first one moved. They only took it out and replaced it with no additional tests. When I went in to the ER for something unrelated, they told me that my iron was so low that they were considering a blood transfusion. I asked my gyno about this and he just shrugged. 
I have currently been bleeding for about 4 months. I made an appt and because of COVID, its been pushed back. Today, I am having severe cramps and these large blood clots. I have literally had 2 in the past two hours push my tampons out. 
Advice? I feel like I am losing my mind and my gyno doesn't seem to mind. 
Also, for a note...I have been calorie restricting (2,500 per day) to lose weight over the last month or so. I started taking advil before bed due to a burning sensation in my thigh. I was worried the advil might be causing the blood loss due to thinning?</t>
  </si>
  <si>
    <t>2020-04-13 13:00:39</t>
  </si>
  <si>
    <t>g0qwdv</t>
  </si>
  <si>
    <t>Does anyone know what these rashes on the tops of my thumbs are?</t>
  </si>
  <si>
    <t>2020-04-13 13:26:12</t>
  </si>
  <si>
    <t>g0r0od</t>
  </si>
  <si>
    <t>Random acne?</t>
  </si>
  <si>
    <t>2020-04-13 13:32:44</t>
  </si>
  <si>
    <t>g0r39a</t>
  </si>
  <si>
    <t>Fell onto my abdomen on a metal shelf at Walmart 2 days ago. Now having weird symptoms. Something serious?</t>
  </si>
  <si>
    <t>Female, 23, a bit overweight, caucasion, no health issues.
So  yesterday I was at Walmart trying to get some paper towels that were at  the way back of the metal shelf. It was too high and far for me to  reach so I jumped onto the shelf like an idiot and my abdomen hit the  shelf really hard. It hurt really bad obviously, and about 20 mins later  the nausea kicked in. I have been in pain and nauseous since yesterday.  I now have been sweating on and off all day, loss of appetite, and have  2 small purple bruises over the area that I fell onto. The pain is  between under my ribs and my belly button. No swelling from what I can  tell. Just overall feel kinda sick, but no fever. Did ice it for a bit  yesterday and took Advil, but did not do much to help me feel better. My  boyfriend mentioned internal bleeding, but I do not really know how  hard I smacked my abdomen onto the shelf. Yes I know this was stupid,  but should I go see a doctor, or will this go away? Do not really want  to go to a doctor unneccessarily, especially during a pandemic.</t>
  </si>
  <si>
    <t>2020-04-13 13:36:41</t>
  </si>
  <si>
    <t>g0r48u</t>
  </si>
  <si>
    <t>EKG Question</t>
  </si>
  <si>
    <t>2020-04-13 13:38:13</t>
  </si>
  <si>
    <t>g0r5s0</t>
  </si>
  <si>
    <t>Taking Advil or Tylenol for pain.</t>
  </si>
  <si>
    <t>Hi, I’m 38F, 5’5”, 158 lbs, asian.
I’ve been taking 2 to 3 tablets per day of advil or tylenol for 3 weeks now to manage pain caused by Hemorrhoids. I need to have a physical exam by our doctor for proper diagnosis but since Covid, they only do telephone consult. I am currently doing sitz bath and taking Hemorrhoids suppositories but it still is inflamed and painful. I just want to asked how long can I take advil or tylenol for pain without causing any damage to my organs.</t>
  </si>
  <si>
    <t>2020-04-13 13:40:33</t>
  </si>
  <si>
    <t>g0rd98</t>
  </si>
  <si>
    <t>14 (male): Itchy Redish Bumps..?</t>
  </si>
  <si>
    <t>2020-04-13 13:51:58</t>
  </si>
  <si>
    <t>g0rmb1</t>
  </si>
  <si>
    <t>Blood work results show an abnormality</t>
  </si>
  <si>
    <t>High MPV. Should I be worried??
Hello everyone.
I’m a male 
Turning 21 soon
I am around 6 feet tall 
Weigh around 235 pounds 
No family history of illness 
I’m not taking any medications 
Non smoker
No runny nose
No cough
No fever 
Recently I did blood work and the results came back normal for everything except I had high MPV, my MPV was 15. The range is 7.5-14. What is it? Is it cancer? Should I worry??</t>
  </si>
  <si>
    <t>2020-04-13 14:05:20</t>
  </si>
  <si>
    <t>g0rnyv</t>
  </si>
  <si>
    <t>Possible Sarcoma. Orthopedic Consultant a nightmare to contact...</t>
  </si>
  <si>
    <t>2020-04-13 14:07:36</t>
  </si>
  <si>
    <t>g0rx97</t>
  </si>
  <si>
    <t>[35][M] Rash on upper thigh and calf. Eczema? Psoriasis?</t>
  </si>
  <si>
    <t>2020-04-13 14:21:22</t>
  </si>
  <si>
    <t>g0sxkt</t>
  </si>
  <si>
    <t>Rash on 2 year old? (photo)</t>
  </si>
  <si>
    <t>2020-04-13 15:16:03</t>
  </si>
  <si>
    <t>g0t6mz</t>
  </si>
  <si>
    <t>My inner thighs have been itching for over 6 months!</t>
  </si>
  <si>
    <t>I’m a 31 year old athletic male with a slim/fit body. I’m 6’ 3” and about 190. I live in Southeastern North Carolina. I have no previous medical history. I do not smoke.  This Has been going on for over 6 months now. I take no medications.  My thighs don’t touch and are not a “hot spot” on my body. The area is barely visible. Just a few extremely small bumps the size of hair follicles. Sometimes the area is a slight pinkish color when it itches really bad. But that also maybe due to me scratching. Dumb I know. It’s in the same exact spot on both legs. Inner thighs, about half way between knee and groin, but closer to my knees. No rings, big bumps, or anything that’ looks nasty. Just itching! Any advice would very helpful!</t>
  </si>
  <si>
    <t>2020-04-13 15:29:50</t>
  </si>
  <si>
    <t>g0tggk</t>
  </si>
  <si>
    <t>Wrist pain from a fall?</t>
  </si>
  <si>
    <t>So a while back (around about late January early February) I (23M) slipped on some ice and fell, bracing myself on one hand. It hurt a lot, but I figured it would just go away, which for the most part it did. However, now if I apply any pressure with that hand (such as propping myself up to get out of bed, or opening a stiff door) there is a pain between my thumb and my wrist. There is also a "cracking" that didn't happen before the fall. 
My main question is, does this sound like it could have sprained? Or, does it sound like I should visit my gp to talk about it?</t>
  </si>
  <si>
    <t>2020-04-13 15:45:03</t>
  </si>
  <si>
    <t>g0u0ax</t>
  </si>
  <si>
    <t>Bleach inhalation</t>
  </si>
  <si>
    <t>23
Female
Lamictal, Klonipin, ambien
180lbs
No pre existing conditions
So i was bleaching my hair in my bathroom (not small but not large, you could fit 4 or 5 bathtubs in here) and using a 30 developer. 
 I kept the door to my bedroom open while i did it (i have a very large bedroom) i was in the bathroom for like 15min doing my hair and then it was strong so i opened all the doors (the bathroom connects to two bedrooms) and i sat in my bedroom, out of the smell, while it was developing (30min)
The bleach burned my scalp which hasnt happened in the 100 times ive bleached my hair in my life. I washed it out and no chemical burns on my scalp and my head isnt burning at all.
I went on a walk with my dogs and i came back and my throat is very scrathy and my nose hurts. I have post nasal drip but my mouth is dry. I also have a mild headache. Its been like 3 hours since i washed my hair out and im a little lightheaded with a sore throat now but not at the initial time. 
*i am a hypochondriac and i do have allergies. I have good lungs and im healthy otherwise. I did call poison control but the lady on the phone wasnt super kind and just gave me the textbook reading*</t>
  </si>
  <si>
    <t>2020-04-13 16:16:13</t>
  </si>
  <si>
    <t>g0u76s</t>
  </si>
  <si>
    <t>Punched a wall and passed out</t>
  </si>
  <si>
    <t>Basically I got really mad today, one thing led to another and to let my anger out, I punched my wall as hard as I could but to my surprise my hand just bounced off. Next thing I know I'm getting light headed while in agony because my knuckles were in pain. I got really thirsty and went to get some water. After I filled up my cup, I fainted and my dad just saw me fall flat onto my face (keep in mind in 6'4) so that's quite a long drop. I had been out for about 10-15 seconds while groaning. When I regained consciousness my pinky finger's knuckle was extremely swollen, bleeding from the nose and one of my tooth was stuck in my lip so I had to raise my lip off of my tooth.
My questions here are:  Why did I pass out and get light headed? 
Have I fractured anything? Do I have to go to the ER?
Age 18
Gender: M
Height: 6'4
Weight: 81kg
Medications: Used to take Trexan due to arthritis</t>
  </si>
  <si>
    <t>2020-04-13 16:27:20</t>
  </si>
  <si>
    <t>g0uclr</t>
  </si>
  <si>
    <t>Twisted Ankle</t>
  </si>
  <si>
    <t>33M, 6'4+, 200LBS+, caucasian. I was out on a walk today and after hopping a fence, I landed on and rolled my ankle underneath me. I'm a tall big guy so that's a lot of weight on my ankle. I've twisted it several times before when younger playing bball and all the times it happened, it hurt, ballooned up, and I let it heal. As soon as it happened, I had no other choice and walked home on it. Now it's just been painful all evening and I've just been drinking to 'deal' with the annoyance of a constant pain. It's not unbearable but I definitely can't walk on it.  
I'm not one for going to the doctor for many things and I'm thinking this is just a sprain, at worst a torn ligament. They always say 'you would know if it was broken', so either its not broken or I'm just stupid. Should I get this checked out? (my friend keeps telling me to go to a doctor) Or should I just put it up on a pillow and try rest it where possible?</t>
  </si>
  <si>
    <t>2020-04-13 16:36:30</t>
  </si>
  <si>
    <t>g0ugq1</t>
  </si>
  <si>
    <t>Weird rash for over 2 months</t>
  </si>
  <si>
    <t>2020-04-13 16:43:19</t>
  </si>
  <si>
    <t>g0unha</t>
  </si>
  <si>
    <t>What is my risk of dying of Corona Virus</t>
  </si>
  <si>
    <t>Male 21 USA 
Current what 178 Pounds
Existing Conditions 
IBS ,Acid Reflux 
Mostly just dealing with alot of anxiety after seeing people young dying from the virus and just need some reassurance I guess cause I think I will die from it. Sorry if I sound dumb and I am sure there are similar posts like this I'm just terrified as I have a whole life ahead of me and will be attending college in the fall just not a fun situation that causes alot of anxiety for me at times</t>
  </si>
  <si>
    <t>2020-04-13 16:54:29</t>
  </si>
  <si>
    <t>g0uwxe</t>
  </si>
  <si>
    <t>Shoulder pain after waking up</t>
  </si>
  <si>
    <t>Hi, I'm a healthy male in my early 20s and woke up yesterday morning with shoulder pain, from sleeping in the wrong position (everything was normal before I went to bed). Today, the pain is still there, and I didn't put any pressure on it last night.
It only hurts when I try to raise my arm over my head while it is extended. If I rotate my shoulder while the arm is bent, it doesn't hurt/only slightly hurts. In resting positions, it does not hurt. It barely hurts if I use my other arm to move this arm around, even when it's extended.
So I'm wondering if the issue is just pinched muscle/tendon that will just resolve in a few days. I've never had an issue like this before and just wanted to know if it was normal to still feel pain two days after it started for this situation, and if so what is a normal time frame for it to go away.
Other times when I woke up with neck pain, it usually resolves itself by the end of the day so I just want to know how worried I should be about this. I also routinely lift weights and do calisthenics, and used to swim competitively.</t>
  </si>
  <si>
    <t>2020-04-13 17:11:01</t>
  </si>
  <si>
    <t>g0v5ux</t>
  </si>
  <si>
    <t>22M Orthopedic: is my finger tendon torn?</t>
  </si>
  <si>
    <t>Orthopedic: is my finger tendon torn?
I played a lot of games one summer 2 years ago and my middle started to hurt. 
I stopped playing it and half of the pain went, however it still gets inflamed and I have to crack it to release pain. And gets inflamed everytime I shower or wash dishes 
I have not lost strenght or bending ability, however it regularly gets inflamed when I type and use it 
I have recently discovered good splints 'oval-8' which have start using 2 days ago and feel very useful 
A second finger that hurt at the time, cured itself with old splints I have - however the middle finger after two years is still problematic 
With that info, do you reckon my tendon is torn?</t>
  </si>
  <si>
    <t>2020-04-13 17:26:16</t>
  </si>
  <si>
    <t>g0vb4q</t>
  </si>
  <si>
    <t>Skin Cancer question</t>
  </si>
  <si>
    <t>23 F conditions: POTS, unspecified tachycardia, mitral valve regurgitation, migraines, history of abnormal nevus, asthma. 
I had a large nevus removed from the top of my interglutial crease in November under general anesthesia.  It was a large area that was removed resulting in about 20 or so stitches that formed a "t". The incisions were both vertical and horizontal. My physician did not get clean margins even with the large amount removed and the affected tissue was considered "pre-melanoma." Halfway through recovery when they were removing some stitches I had my wound open. It was a hole about the size of a pencil eraser and was about 3 cm deep. After doing wound care with silver nitrate for a couple months it has healed finally about the end of January. That being said the issue here that I'm having is the area is starting to feel way more tender than it did before and I could be standing there not moving and have a dull achy pain in it. It is also light purplish/black in color and before it was pink. I cant seem to get in to see a dermatologist right now with the covid crisis right now. I'm just wondering if this is normal post op several months? Is it urgent that I do go get seen because of the chance of melanoma? I just need some guidance. Thank you!</t>
  </si>
  <si>
    <t>2020-04-13 17:34:55</t>
  </si>
  <si>
    <t>g0vbo9</t>
  </si>
  <si>
    <t>I (25F) have a weird lump inside my ear? Pic link</t>
  </si>
  <si>
    <t>2020-04-13 17:35:44</t>
  </si>
  <si>
    <t>g0vihi</t>
  </si>
  <si>
    <t>Itchy scalp, finding white bulbs in my hair, is this lice or something else?</t>
  </si>
  <si>
    <t>17F, 120 lb, 5’5. My scalp has been really itchy for about four months now and I’ve been suspecting that it’s lice. When I check my head, I can find these white bulbs attached to my hair strands that look like nits but I haven’t been able to find any live bugs. Recently, I’ve also been feeling small bumps on my head especially around the areas that are itching. About a month after I realized that my scalp was itching a lot, I started using lice treatment on and off. I’d apply the shampoo and then use the lice comb, but I was never able to find any bugs on the comb. My head kept itching even after the treatment so I continued using it a few times, but the itching never stopped. I thought that I probably wasn’t thorough enough in combing through my hair or cleaning all my furniture, so maybe that was why I still had it. I then suspected that maybe it was dandruff or something else, but I tried dandruff shampoo and the itching didn’t go away. 
I’ve had lice once before and in the past, I found out I had it by scratching my head and pulling out a bug. When I used the treatment, I also found bugs on the comb. The nits were also a lot more visible on the top of my head, but when I look through my head now, I have to look a bit more thoroughly to find those white bulbs. The itching is really hard to ignore now and I’m still finding the white bulbs in my hair. Is it still possible that this is lice even if I haven’t found any bugs or am I just being paranoid?</t>
  </si>
  <si>
    <t>2020-04-13 17:47:07</t>
  </si>
  <si>
    <t>g0vktc</t>
  </si>
  <si>
    <t>A doctor told me that I won't be able to 'impregnate' anyone.</t>
  </si>
  <si>
    <t>First of all, hi, my name is Eugene and I am from Russia. You might've heard that the healthcare here... well, it is not the best. We (me and my classmates (yes, I am in High School) were under inspection organized by the ruling party - 'Edinaya Rossiya' (United Russia). I believe it was... a year ago? or it was in September 2019, I am not really sure. Okay, let's get to the point, I underwent all of the inspections and got... average results. Some were actually good and the only problem was my eyesight, since I have '-3'. After all of the inspections I went to get medical certificate. I was told to wait, so I waited for 30 minutes or so. Once I came back I had a conversation with a woman at the desk (Keep in mind, that she is a qualified doctor):  
Me (E)  
the Doctor (D)  
D: (UPD:My name, thank you for the advice fellow redditors), correct?  
E: Yes, that is correct.  
D: Okay, please hand me your commision papers.  
E: Here they are.  
D: Thank you.  
\*She fills up a paper, and I shit you not, this is what she asked me:\*  
D: Do you go to the gym, Evgenii?  
E: Yes, once or twice a week, just to keep myself a bit fit.  
D: Well, all is fine, but if you continue to do sports, you won't be able to have children.  
\*I was shocked, maybe I was overreacting, but after like a minute of standing still I ask her\*  
E: Uhh... Why?  
D: Next, please.  
\*She didn't even care (why would she even care?) I went outside of the room and saw my P.E. teacher, I told her about this and she told me that it was 'complete nonsense'\*
I am not really sure what to think of it, I kinda forgot about this situation after some months, but suddenly remembered about it once I woke up today. I couldn't find any info online or through my friends. Also, a mod from another subreddit guided me here, thank you, mod. If someone knows anything about it, please tell me in the comments.</t>
  </si>
  <si>
    <t>2020-04-13 17:51:05</t>
  </si>
  <si>
    <t>g0vodi</t>
  </si>
  <si>
    <t>Visiting my covid+ mother in hospice</t>
  </si>
  <si>
    <t>My mom is 87 and declining from covid in an LTC facility. She was healthy last week but now is satting 92 on 10L, has a DNR and will be moved to palliative care of sats drop to &amp;lt;90. 
My sister and I are both overweight with diabetes and HBP age 64 and 44 and considered high risk by our MDs. 
We will be allowed to visit her if she ends up in palliative care. 
I have access to non medical N95s, nitrile gloves, face shields and gowns. 
Will that be enough to make it safe for us to go see her?</t>
  </si>
  <si>
    <t>2020-04-13 17:57:24</t>
  </si>
  <si>
    <t>g0vrb2</t>
  </si>
  <si>
    <t>Lots of Bright Red Blood in Toilet</t>
  </si>
  <si>
    <t>35M/180lbs no medications, smoke when I drink (every two to three days for the duration of this coronavirus stuff)
Last night I had about 14 alcoholic  drinks and have had diarrhea all day long (normal), and strained pretty  hard at times (think veins in neck bulging).  I just came back from  another #2 and the bowl had a lot of bright red blood in it.  How  concerned should I be?  Can I wait until tomorrow to see what happens?
Sorry  for the TMI, but I am hoping for some advice. This is scary enough that  I will more than likely finally give up drinking, so there's that.</t>
  </si>
  <si>
    <t>2020-04-13 18:02:15</t>
  </si>
  <si>
    <t>g0vuxw</t>
  </si>
  <si>
    <t>Is this a blood clot?</t>
  </si>
  <si>
    <t>2020-04-13 18:08:41</t>
  </si>
  <si>
    <t>g0xfit</t>
  </si>
  <si>
    <t>Is this part of my bone?</t>
  </si>
  <si>
    <t>2020-04-13 19:50:55</t>
  </si>
  <si>
    <t>g0xrag</t>
  </si>
  <si>
    <t>Any idea what this rash is?</t>
  </si>
  <si>
    <t>2020-04-13 20:13:21</t>
  </si>
  <si>
    <t>g0xv4w</t>
  </si>
  <si>
    <t>Shoulder dislocation or partial dislocation, what do I do?</t>
  </si>
  <si>
    <t>I've been working out on my home gym doing some dumbbell bench press when suddenly my right shoulder pooped out and then back in, in that 1 second it was out I could not control it and the weight just fell. This has already happened to me but in exercises were I over extend my shoulder upwards, the thing is I don't feel any pain and can move it just fine, should I be worried and visit a doctor? I prefer not going because of the current coronavirus situation.</t>
  </si>
  <si>
    <t>2020-04-13 20:21:08</t>
  </si>
  <si>
    <t>g0xzpf</t>
  </si>
  <si>
    <t>I think I might be allergic to chocolate</t>
  </si>
  <si>
    <t>For starters I'm 16, around 160 lbs, and no diagnosed illnesses besides PCOS. Every time I eat chocolate my mouth and throat feel very uncomfortably dry and my throat often feels itchy or sore too. Could this possibly be a small allergic reaction? I honestly thought it was a normal thing that happens to everyone until recently.</t>
  </si>
  <si>
    <t>2020-04-13 20:29:42</t>
  </si>
  <si>
    <t>g0y0v9</t>
  </si>
  <si>
    <t>Is my burn infected? 17M</t>
  </si>
  <si>
    <t>Age- 17 
Sex- Male 
Weight- 140lbs 
Height- 5’6” 
Race-Asian 
Smoke? - quit a few months ago, use vape now. 
Meds- antidepressants, iron, ADHD meds 
Issue- I self harm, yes I know that is bad but I am working on quitting. I have two burns on my wrist, both of which feel very hot and hurt really badly. I was going to post a picture but I can’t on this sub, I can’t go to the doctors because of COVID, sos</t>
  </si>
  <si>
    <t>2020-04-13 20:31:58</t>
  </si>
  <si>
    <t>g0y58k</t>
  </si>
  <si>
    <t>Ringworm like rash all over body- rapidly spreading</t>
  </si>
  <si>
    <t>My husband (26M, 5’10, 170lbs) has a rash that started as what looked like ringworm on his shoulder about 6 weeks ago. About 2 weeks ago, it started spreading, we thought it was jock itch. Fast forward to now, it seems new lesions are showing up every day, it’s down to his legs now. They look like ringworm but do not itch. He’s taking Fluconazole and applying anti fungal as prescribed by his doctor. 
He is very athletic so ringworm was the go-to diagnosis. Given how fast it’s spreading, and how often he has been cleaning/ medicating, and the fact that I don’t have it, we don’t think it’s ringworm. 
For reference, the only preexisting condition he has is seasonal allergies. No medications, drugs or alcohol usage. Healthy lifestyle with Whole Foods and how plenty of exercise. 
What other conditions could look like ringworm all over body?</t>
  </si>
  <si>
    <t>2020-04-13 20:40:09</t>
  </si>
  <si>
    <t>g0ye54</t>
  </si>
  <si>
    <t>[23M] Freckle like spots on wrist</t>
  </si>
  <si>
    <t>2020-04-13 20:57:21</t>
  </si>
  <si>
    <t>g0yedp</t>
  </si>
  <si>
    <t>Accidentally took Advil PM after a dosage of generic ibuprofen, am I okay or should I be worried?</t>
  </si>
  <si>
    <t>M/24, 205 lb, United States, Caucasian. My throat has been hurting pretty bad all day, and I took 600 mg of ibuprofen about 2 hrs ago. I’m about to go to bed and took 400 mg of Advil PM without thinking, and it literally popped into my head that I had taken ibuprofen not long before as I swallowed the pills. Am I good, should I try to purge or just keep an eye on it? I’m still under the recommended daily dosage of ibuprofen.</t>
  </si>
  <si>
    <t>2020-04-13 20:57:50</t>
  </si>
  <si>
    <t>g0ysnl</t>
  </si>
  <si>
    <t>Hand specialist, dermatologist, or neither?</t>
  </si>
  <si>
    <t>20 year old female, 5’2”, 85lbs
Existing medical conditions aren’t relevant to the wound
Medications: gabapentin, amitryptaline, propranolol, eletriptan, phenergan, Breo-elliptica, deplin, Valium (PRN) tramadol (PRN)
I was bitten on the right hand by a dog on 3/19/20 and went to an urgent care center for treatment. 
I had one major puncture wound to the top third of my middle finger at the joint of the distal and middle phalanx (DIP joint), palmar side. 
The treating physician opted to not stitch the wound as it’s a bite wound and because of the location there was a concern that I’d not have the same mobility of my finger if the pieces of skin around the wound were closed together. 
It’s been a little under four weeks and the skin has recently closed to cover the wound.
However, I’m unable to fully extend my finger still without significant discomfort and numbness. 
I’ve had a history of nerve damage associated with scarring from a previous injury on the same hand and was successfully treated with a steroid injection at the site of the scar. 
Do I return to the dermatologist for the same treatment? Or should I see a hand specialist as the clinic physician suggested? Alternatively, should I wait to see if it will resolve?</t>
  </si>
  <si>
    <t>2020-04-13 21:24:45</t>
  </si>
  <si>
    <t>g0yszq</t>
  </si>
  <si>
    <t>Mollescum contagisum on genitals?</t>
  </si>
  <si>
    <t>(Male 23 5'10" 150 lbs)
Non smoker, no medications
I have had a few very small bumps on my penis show up, starting with one then over a 2 month period there is about 7, they are painless and skin colored until eventually they rise to the surface with a little white tip. I was curious if you would be able to help me identify if it is indeed mollescum or what it may be, it has been causing me a lot of trouble mentally, and can't really go get checked out due to covid-19 so any steps to help reduce it would be lovely.
Thank you! 
I can attach pictures as well if need be.</t>
  </si>
  <si>
    <t>2020-04-13 21:25:20</t>
  </si>
  <si>
    <t>g0z8bx</t>
  </si>
  <si>
    <t>Silent migraine, was this strength of ibuprofen too high?</t>
  </si>
  <si>
    <t>I've been having chronic silent migraines since I stopped smoking in June. Usually I just take a nap. I still have some things I need to finish, so I took a single 600mg ibuprofen since it was the only thing I had. I'm out of excedrin. It was prescribed to me when I had my question tooth removed. I have never taken them. I'm female, age 33, 5'3", 136lbs, white, I drink chai tea which is caffeinated. No drugs, no alcohol, no smoking. Im afraid that, since I'm a smaller person this amount is to much for me. I've never taken this high of a dosage. Will I be fine? I know,  I know. I should have asked before taking one. Will I be fine?</t>
  </si>
  <si>
    <t>2020-04-13 21:57:00</t>
  </si>
  <si>
    <t>g0zaek</t>
  </si>
  <si>
    <t>Hidradenitis Suppurativa; 23 y/o Female</t>
  </si>
  <si>
    <t>I was diagnosed with HS two-ish years ago. I have some mild “breakouts” here and there but nothing terrible. I’m not overweight and I don’t smoke. So I believe that helps. But I do get the occasional “flare up” that makes walking somewhat painful. Outside of warm compresses and antibiotics, what should I do to help abate the symptoms? I have cystic/hormonal acne on my face as well. Combined birth control is not an option as I have migraines with aura, often intractable. Are there recommended body washes or OTC medications I can be taking to help prevent and relieve the symptoms?</t>
  </si>
  <si>
    <t>2020-04-13 22:01:30</t>
  </si>
  <si>
    <t>g0zbcl</t>
  </si>
  <si>
    <t>Weird bump/ingrown hair/pimple on genital</t>
  </si>
  <si>
    <t>19 male
sexually active, but only one partner, so I rule out SDTs
about two months ago, I noticed a small bump on my genital. Not that big of a deal, I shave with a razor, they happen often. I let it be for a while, and about a week or two in, I noticed that what I considered to be a pimple wasn’t going away. i then tried to pop it, but barely any pus like fluid came out. This hasn’t changed. I clean it throughly but gently every day, but it stays there. I can feel something inside the pimple like hole, but it won’t come out or pop no matter what.
the bump is circular, and somewhat rigid. I would say maybe 5 to 6 mm in diamete.
it doesn’t cause me pain at all, I can press it hard and I won’t feel anything but the skin pinching. If I try to squeeze it, a clear liquid will come out, sometimes with blood.
should I take it more seriously and visit a doctor, or just wait for it to go away?</t>
  </si>
  <si>
    <t>2020-04-13 22:03:38</t>
  </si>
  <si>
    <t>g0zfnu</t>
  </si>
  <si>
    <t>[22M 6’1 180 lbs] SRRANGE MOLE ON INSIDE RIGHT CALF, MELANOMA? (Photo included)</t>
  </si>
  <si>
    <t>2020-04-13 22:13:01</t>
  </si>
  <si>
    <t>g0zgkv</t>
  </si>
  <si>
    <t>Weird red spot on my hand?</t>
  </si>
  <si>
    <t>Hello, my name is hayder, 21 male, a week ago I had this small red spot underneath my right thumb body, i have no idea where it came from, but right now the spot has gotten bigger and noticeable by people around me(they asked me about it) when i feel the red spot, it feels scratchy and almost like dead skin(i cant be too sure) but what's weird is that the color is light red, and whenever i put water on the red spot, the color changes to dark red, almost as if my blood is getting irritated, i have no idea how to further explain this, i want to send a picture but i cant.</t>
  </si>
  <si>
    <t>2020-04-13 22:14:58</t>
  </si>
  <si>
    <t>g0zjyf</t>
  </si>
  <si>
    <t>Immune compromised with weird rash</t>
  </si>
  <si>
    <t>2020-04-13 22:22:26</t>
  </si>
  <si>
    <t>g0zq2p</t>
  </si>
  <si>
    <t>Found a breast lump, and too scared to go to the hospital.</t>
  </si>
  <si>
    <t>I’m a 19 year old, with no prior history of breast lumps of any sort. I found one lump last week in my right breast, just behind my areola. It is very hard, not painful, but it does ache if I firmly pinch it. It is about 1.5 cm. I’m not sure if my family has a history, I’m a graduated foster child, and not in contact with my birth family.
I of course researched (to the Google!) to try and get as much info I could. I know it is more rare in younger women, but not exactly impossible for them to develop breast cancer. I think it was very concerning that the lump is hard, not exactly the best. I also looked over my medicines that I’m on, for endometriosis treatments. I’m on a high estrogen dose pill, and studies have shown that while not always, but it can increase chances of developing breast cancer.
I live in Seattle, and for a couple of weeks we were the hotspot for COVID-19. Hospitals are still struggling, especially in the city. I’m very scared to go to the hospital, as I live with elderly and immune compromised people. So I came here to preliminarily ask for advice, and maybe deduce some idea of what the lump is. Any help is welcome, peace of mind is all I want. Questions are welcome. Thank you
\[Edit\]: I do plan on going to a small clinic, or speaking over the phone, I just want your personal input! Thank you ❤️</t>
  </si>
  <si>
    <t>2020-04-13 22:36:05</t>
  </si>
  <si>
    <t>g0zvsk</t>
  </si>
  <si>
    <t>Fluoxetine interacting with caffeine and the heart: arrythmias: What does this mean about my heart? Any info about the mechanism of action appreciated!</t>
  </si>
  <si>
    <t>2020-04-13 22:48:59</t>
  </si>
  <si>
    <t>g0zy9i</t>
  </si>
  <si>
    <t>Flexor Tendon Injury Age, weight, duration/Location</t>
  </si>
  <si>
    <t>2020-04-13 22:54:34</t>
  </si>
  <si>
    <t>g109q8</t>
  </si>
  <si>
    <t>im in hell. why isn't it healing? (ulcer??)</t>
  </si>
  <si>
    <t>9 weeks ago i got pain on my right side under my rib cage. shortly after that nausea, bloating, and indigestion started. then my bowl movements were unpredictable and of all different types (loose... dark... normal... soft... constipation...) then dry heaving started.
i have had a hell of a time getting treatment because im not critical enough during this covid19 crap. through multiple urgent care visits i finally got one to take urine and blood samples. they also got me an ultrasound and a telemed appt with a gastroenterologist. 
the urine was normal, but i was slightly dehydrated. not surprising given i was so nauseous drinking water was difficult. blood test was also normal except for a slightly low RBC count/low iron. the ultrasound showed no evidence of gallbladder problem, but did reveal some potential (likely benign) tumors in my liver. those apparently are completely incidental, and not urgent to diagnose immediately, but i do need to get a CT scan on them once covid restrictions lighten up.
this past weekend vomiting returned for a few hours. i also developed a mild fever, and then chills with low body temp. i was also salivating uncontrollably. i had to chew gum to get the salvation to stop. it was weird af. 
i can only eat small portions of easy to digest food. like grapes and cream of wheat. complex foods or larger portions usually throw me into severe nausea/belching/etc. I've lost around 6lbs this far. 
i'm waiting for a h. pylori stool sample test to come back in the next 48hrs. at this point im praying its positive so i can get an answer and some relief.
is this normal? 9 weeks feels really long. every time i think im improving it hits me and gets bad again. do i sound like im describing an ulcer? and if so does it seem like the bacterial type? can it really take this long to heal? i called the gastroenterologist and im trying to get a follow up appt soon. i realize this is the internet and is not a substitute for true medical care. im just having lots of anxiety and would love some opinions. 9 weeks of constant nausea starts to fuck with your head. 
note - I've been on anti nausea and proton pump inhibitors for 4 weeks. i take no other meds including nsaids. there's also no history of cancer/ulcers im my family. im also a middle aged male (early 40s). i have no major health issues, injuries, or surgeries. im an avid fitness freak. seasonal allergies, mild rosacea, and depression are my only real health problems to date. 
any thoughts appreciated. im in hell. getting help during covid is slow. im miserable and have a hard time living daily life.</t>
  </si>
  <si>
    <t>2020-04-13 23:20:34</t>
  </si>
  <si>
    <t>g10fbl</t>
  </si>
  <si>
    <t>My [21F] labia minora disappeared overnight. All the gynecologists in my area are closed and I don't know what to do.</t>
  </si>
  <si>
    <t>This is probably the strangest thing I'll ever post about on here.
Last night, my labia minora were fully present. I've always had fairly prominent labia minora, and I'm very familiar with my body. I know what it looks like and what it feels like.
Well, my left labia minora is missing. As in, there's nothing there to suggest there ever was a left labia minora. The right labia minora is still there and unchanged.
Relevant information:
Age: 21 
Sex: Female
Duration of complaint: 24 hours
Height: 5' 4"
Weight: 155 lbs
Race: Caucasian (Greek)
Existing medical conditions: none
Medication: Isotretinoin 20mg (past 1 month), and Marvelon birth control pills.
No smoking ever
No drinking ever
No drugs ever
Important to note: I went to the gynecologist about five months ago because there was tissue buildup around the opening of my vagina. The gynecologist said it was normal and just my vaginal wall protruding a bit. The issue I have with it is that my vaginal wall had never protruded before that. 
Any help would be extremely appreciated. I'm very concerned.
UPDATE: part of it (about a third) re-emerged overnight. This is so bizarre.</t>
  </si>
  <si>
    <t>2020-04-13 23:33:21</t>
  </si>
  <si>
    <t>g10kma</t>
  </si>
  <si>
    <t>[19M] itchy body after contact with water</t>
  </si>
  <si>
    <t>So I’ve this weird thing for years, but every time the doctor appointment comes I forget to mention it. So scattered around my chest and back are these little bumps that after a shower or going to the beach, makes a red circle around the bump and becomes extremely itchy. Once I put on my shirt, it stops itching (probably because I forget about it while it settles down).</t>
  </si>
  <si>
    <t>2020-04-13 23:45:11</t>
  </si>
  <si>
    <t>g10piu</t>
  </si>
  <si>
    <t>I walked out of a hospital tonight after I waited 3 hours to be looked at. Coughing blood.. And blowing nose with blood.</t>
  </si>
  <si>
    <t>Male 29. 6 foot 180lbs. Cigarette smoker and drinker. (not more than usual users) I felt horrible all day. Started vomiting and noticed blood. Started coughing noticed blood. Blew nose and HEAVY blood. I live in a small town next door to a hospital and they are well known for taking hours before a nurse even comes in to get your basic information, meaning to see the doctor can take up to 5 hours. I waited 3 hours and took off my gown and blood pressure wrap and the finger thing. I walked out and plan on going a town over to a hospital with a much better reputation. My temp was 97. I'm sure I don't have covid. I'm more concerned about lung cancer. Any opinions would be appreciated if they are positive and not hate about me leaving the hospital I was at.</t>
  </si>
  <si>
    <t>2020-04-13 23:56:13</t>
  </si>
  <si>
    <t>g10rer</t>
  </si>
  <si>
    <t>Small bites appearing on skin?</t>
  </si>
  <si>
    <t>2020-04-14 00:00:33</t>
  </si>
  <si>
    <t>g11vvu</t>
  </si>
  <si>
    <t>[HELP] Mom (58) had a heart attack (STEMI) on Sunday night. Confused and very scared.</t>
  </si>
  <si>
    <t>On Sunday night, I got a call that my mom (58) was taken to the emergency room after experiencing severe chest pain. She had complained of feeling fatigued to me on the phone about an hour and a half before she was taken by ambulance. Upon arrival it was determined she was having a STEMI heart attack based on an ECG. Approximately 24 hours ago while In the cath lab undergoing a PCI she arrested. She has since been on a ventilator in the cardiac icu.
Monday morning, post arrest/PCI, her troponin was at 8.9 ng/mL. By Monday night troponin had risen to 72.6 ng/mL. Does this indicate severe cardiac damage? I’m having trouble getting all my questions answered due to quarantine regulations at the hospital. Unfortunately I’m unable to be physically present in the cardiac icu due to a cough and mild fever on my end of things. 
I am very concerned about her being on a ventilator as she has early stage COPD (and continues to smoke smh). Also, I watched my grandfather go on a ventilator and never come off of it. It’s very scary stuff for me, as I have no family besides my mom. It’s just me and her. When I last spoke to the charge nurse, I was told that they had tried to lower FiO2 on the ventilator but had to bring her back up to 0.70 FiO2. Her PEEP started at 10 and is now at 15. My understanding is that the high FiO2 and increasing PEEP levels should be cause for concern due to risks with oxygen toxicity and barotrauma? Should I be worried about PEEP increasing and the inability to lower FiO2? I know I probably sound like Dr. WebMD, but I’m just trying to understand so I can better advocate for my mom.
What kind of questions do I need to be asking when I’m talking to the charge nurse and/or doctor on the phone? My grandma had a heart attack at 65 and her health rapidly declined after that. I want to avoid watching my mom decline rapidly over the next few years assuming she makes it out of the ICU. Obviously she needs to quit smoking. She also doesn’t exercise at all aside from walking the dog (although her weight is completely fine she’s 5’6” and 129lbs) and that needs to change. What else do I need to convince her to do to make sure she’s around for as long as possible? I don’t feel remotely ready to be completely alone in the world. Thanks in advance!
EDIT: Thank you so much for the replies and advice. I cannot overstate how grateful I am for the advice!!!</t>
  </si>
  <si>
    <t>2020-04-14 01:37:52</t>
  </si>
  <si>
    <t>g12ds1</t>
  </si>
  <si>
    <t>33F - its been over a month and pinky is still not healed</t>
  </si>
  <si>
    <t>I jammed my pinky finger straight-on the dryer, as in, my finger joints were locked and I jabbed it with some force. I actually didn't hurt too bad after the impact, definitely not enough to think it would still be injured after a week. Mostly its just a minimal pain, but I notice some bruising. 
I realized today it has been over a month and the injury is still there. At about 2.5 weeks I made a homemade splint with oversized popsicle sticks (used for crafting) and medical tape, but woke up and my pinky hurt worse, so I stopped that right away. The past 5 days or so, I've just been wrapping the top joint with medical tape, changing it once or twice a day. Seems to have helped, but my clumbsy ass jabbed my finger again, and now I notice that along with the bruise is now more noticeable, there seems to be a slight bump on the inner part of that joint.   
I would normally have just gone to the doctor by now, but with the virus on going, I am reluctant to go unless I might see irreparable damage to my pinky long term.  
Any advice or suggestions are appreciated, thank you!</t>
  </si>
  <si>
    <t>2020-04-14 02:22:37</t>
  </si>
  <si>
    <t>g13c4k</t>
  </si>
  <si>
    <t>Is it bad for health to masterbate once a week?</t>
  </si>
  <si>
    <t>I m male age 20 and worried cuz I masterbate once a week as people say that it causes baldness,low bone mass,reduce muscle growth,cause depression,low self esteem,etc plzz clarify my point it will help me alot</t>
  </si>
  <si>
    <t>2020-04-14 03:47:54</t>
  </si>
  <si>
    <t>g13snx</t>
  </si>
  <si>
    <t>How does blood clot pain in your arm feels like?</t>
  </si>
  <si>
    <t>I've been having this weird pain in my left arm for months now, that comes and goes, i sometimes feel it at the point where you get blood drawn from, sometimes it's in my fingers, now for example it's on my forearm all the way to the base of my thumb, it's never really in the same spot. No swelling or redness or anything like that. Maybe just slightly warmer in the place where it hurts but it's not always like that. I'm paranoid about having a blood clot, considering the fact that i can't go to a doctor rn, could anyone tell me if it sounds like a blood clot? Pain also gets somewhat worse by raising my arm. 19 male, 90kgs, 6'1 not a smoker nor i drink. I have anxiety, mild depression, and I think i have GERD and a form of scoliosis, diagnosed with neurovegetative dystonia, although i am not 100% sure what that means.</t>
  </si>
  <si>
    <t>2020-04-14 04:25:01</t>
  </si>
  <si>
    <t>g14n7m</t>
  </si>
  <si>
    <t>I’m not sure if I’m high risk, help!</t>
  </si>
  <si>
    <t>I’m a 21 year old male, when I was born I had pneumonia and could have died if they didn’t pick up on it sooner, ever since then I’ve had a fair few chest infections, had asthma growing up until my teens,had to use a nebuliser a few times and got pneumonia in my left lung a second time. High risk people are supposed to be emailed or text by the uk gov to say they are high risk and to stay at home, however I did not receive one and am still working. I was wondering wether I would be safe to continue working, I haven’t had a chest infection in a few years but my father passed away from emphysema in his 50s so I’m worried wether or not it would be fatal if I caught it</t>
  </si>
  <si>
    <t>2020-04-14 05:29:42</t>
  </si>
  <si>
    <t>g14sb0</t>
  </si>
  <si>
    <t>My SO is fighting what we think is allergies but nothing is working</t>
  </si>
  <si>
    <t>48M, 6'3, 300lbs, white, smokes
My fiance has been sick for 2 months now. He has had congestion,  aches, sneezing,  coughing (possibly from smoking also) extremely tired and just isn't feeling right. No fever. 
He has a primary doctor that im going to call later but they made it clear to him they are not seeing any patients right now, only phone interviews.
We've tried 
Alka Seltzer cold and flu day and night
Alka Seltzer cold drop in tablets
His doc prescribed antibiotics for 10 days (thinking it was sinus infection)
Sudafed PE sinus+allergy 
And now he's taking xyzal at night
Now, he hasn't taken all this at once, he would try one for a week with little to no relief.  Wait a couple days then try something else.
Hes also using nasal spray when necessary.
He is still working but following social distancing guild lines.
We are both at a lose as to why nothing is working. Are we treating this wrong or is there a secret OTC med combo we don't know about.</t>
  </si>
  <si>
    <t>2020-04-14 05:39:40</t>
  </si>
  <si>
    <t>g14yts</t>
  </si>
  <si>
    <t>[27M] Flonase (Fluticasone corticosteroid) libido side effects. How to flush effects out of my system faster?</t>
  </si>
  <si>
    <t>27 year old Male, 5'10" ,180lbs, only other medication is Zyrtec.
Hi, kind of embarrassing but I recently realized that the Flonase ( Fluticasone Propionate) has been causing me some side effects, mainly extremely low libido (it started out of nowhere and is very not normal for me which is why i think it's the Flonase) which apparently is a side effect i didn't know about. I took a daily dose two and three days ago and then stopped once i realized it was causing it. I don't usually take Flonase regularly, just as needed every now and then. Anyone know how this side effect of a corticosteroid will last and anything i can do to flush the effects faster? I'm assuming the actual drug is gone by now but it's still affecting me two days after last taking it. Thanks.</t>
  </si>
  <si>
    <t>2020-04-14 05:52:09</t>
  </si>
  <si>
    <t>g152lz</t>
  </si>
  <si>
    <t>Should I take Amoxicillin during COVID-19 situation?</t>
  </si>
  <si>
    <t>2020-04-14 05:59:24</t>
  </si>
  <si>
    <t>g155tb</t>
  </si>
  <si>
    <t>Is it okay to take my blood pressure medication at night?</t>
  </si>
  <si>
    <t>Im 21F, 5'4", around 215lbs, white.
I currently take Aimovig 140mg injections, B12 injections 1xWeek, Cymbalta 90mg daily, Pregablin 150mg 2xdaily, Candesartan 4mg daily (the bp med im questioning about), ketorolac PRN, Trazodone 100mg nightly, Promethazine 25mg PRN, tizanidine 4mg PRN, and Fioricet w/codeine PRN.
I am diagnosed with Chronic Migraines (currently uncontrolled and the primary reason for being on this specific bp medication), Severe General Anxiety Disorder, Major Depression, Fibromyalgia, Adhd, and I have reoccurring problems with my back with muscle spasms due to strain from my heavy breasts which I am scheduled to get reduced in a few months.
My primary concern is my mother keeps telling me to take my blood pressure medicine in the morning, but I take it at night because thats when i take the most meds and I struggle remembering my morning medication. So is it okay to take it at night?</t>
  </si>
  <si>
    <t>2020-04-14 06:04:55</t>
  </si>
  <si>
    <t>g1711e</t>
  </si>
  <si>
    <t>Running up stairs increase heart rate</t>
  </si>
  <si>
    <t>15M Walking up and down stairs is fine, running up stairs causes me to lose breath but not too much, main thing is my heart rate when running up stairs increases a ton. For extra info I work out but very minimal cardio am working on strength at the moment and haven't been bothered to do cardio not gonna lie, could this be something bad or just a fitness issue ?</t>
  </si>
  <si>
    <t>2020-04-14 07:58:08</t>
  </si>
  <si>
    <t>g17ktw</t>
  </si>
  <si>
    <t>Benzoyl Peroxide (Benzamycin) alternative</t>
  </si>
  <si>
    <t>Relevant information:
Age: 22
Sex: Male
Duration of complaint: 1 month
Height: 6’ 0”
Weight: 170 lbs
Race: Caucasian
Existing medical conditions: Crohn’s, acne vulgaris
Medication: Adalimumab (Humira) once every 2 weeks, Benzoyl peroxide (Benzamycin topical gel) every night, omeprazole every day
No smoking, No alcohol, No drugs whatsoever
Hello, so I’ve had severe acne since puberty and my dermatologist prescribed Benzamycin to be applied every night before I go to sleep, and my acne completely vanished.
Because of the coronavirus epidemic, my country stopped shipping Benzamycin and I cannot find it anywhere. I finished the medication about two weeks ago, and now my face is starting to produce pimples once again.
My dermatologist is nowhere to be found, so I asked many pharmacies and they recommended to try Epiduo or Retinomycin, but I don’t know if they’re truly interchangeable with Benzamycin.
Any thoughts?</t>
  </si>
  <si>
    <t>2020-04-14 08:27:27</t>
  </si>
  <si>
    <t>g17z3h</t>
  </si>
  <si>
    <t>Resting pulse is too low?</t>
  </si>
  <si>
    <t>Age: 32M
\~130 lbs, 5'10
Former Smoker
&amp;amp;#x200B;
I have a pulse ox at home and have been testing myself becuase I am a bit of a hypochondriac.
My resting pulse frequently shows 57-62. If i really relax I can even bring it down to 54. I wouldnt exactly call myself healthy although I am slim and do quite a bit of walking (no other exercise). I checked my fitbit and saw the same thing when I would frequently wear it about a year ago but I thought that it was normal 
What gets me nervous is that 3 primary care doctors have noted an irregularity in my EKG that MAY be related to an enlarged heart, but it was dismissed because it matched exactly with the EKG that I did in my early 20s (where they also did a sonogram and didnt flag an enlarged heat). 2 of them even said that it was "my normal"</t>
  </si>
  <si>
    <t>2020-04-14 08:49:16</t>
  </si>
  <si>
    <t>g1845g</t>
  </si>
  <si>
    <t>Toenail fungus remedy?</t>
  </si>
  <si>
    <t>32 year old female
115 pounds, 5’6’’ 
Nonsmoker, no medical issues
Massachusetts
I have developed toe nail fungus on my right foot. It is starting to get bad. Are there any topical remedies that actually work? And/or safe systemic medication/supplements? I have heard the systemic ones are dangerous to health. 
Thank you!</t>
  </si>
  <si>
    <t>2020-04-14 08:56:40</t>
  </si>
  <si>
    <t>g1847s</t>
  </si>
  <si>
    <t>How useful could a teledoc session with a neurologist be in analyzing an MRI, bloodwork, etc?</t>
  </si>
  <si>
    <t>\[40\]\[male\]\[5'9"\]\[190lbs\]\[caucasian\]\[misaligned bite, headaches\]\[three weeks\]\[tinnitus, other\]\[metoprolol 25mg daily\]\[does not drink, smoke, or use recreational drugs\]
&amp;amp;#x200B;
Hi, mostly I'd like to know how useful a teledoc session would be with a neurologist. But here are some details of what is going on. Thanks!
&amp;amp;#x200B;
An mri found what my GP described as "scattered white matter changes". They want me to see a neurologist, but I live very far from one. I've had various bloodwork done. I have seen the GP, a cardiologist, and a dentist. I wore a holter monitor, did a stress test, a sonogram, etc to rule out cardio issues.
&amp;amp;#x200B;
I've had other things going on like hot flashes, tinnitus, and some mild dizziness after waking up. Now I have what seems to be TMJ, but I'm not 100% sure it is inflammation or something else, but my lower jaw pushes forward so when I'm not chewing my bite is off. I also get frequent and varied headaches that sometimes feel like tension, sometimes migraine, sometimes sinus. Sometimes symmetrical around my head, sometimes specific points.
&amp;amp;#x200B;
It's really odd for me to have this jaw problem for more than a couple hours, and it has now been three weeks. I don't know what part is swollen and inflamed or dysfunctional. The dentist would not do a proper examination. He was not useful. Wanted me to see a specialist if muscle relaxers did not work, which they did not. I don't live near one of those either. But the MRI thing concerns me or at least it concerned my GP so now it concerns me too. I don't know if it is even related to the symptoms that resulted in me getting these test results.</t>
  </si>
  <si>
    <t>2020-04-14 08:56:46</t>
  </si>
  <si>
    <t>g18b1d</t>
  </si>
  <si>
    <t>20M 118 lbs Long term consumption of magnesium supplements</t>
  </si>
  <si>
    <t>2020-04-14 09:06:31</t>
  </si>
  <si>
    <t>g18jmh</t>
  </si>
  <si>
    <t>Possible Kidney Stones and Severe Discomfort (swelling feeling) Please Help</t>
  </si>
  <si>
    <t>USA 36F 5'2" 100 lbs. white, possible kidney stones, starting Feb 2020 mild-moderate lower back pain, mid-March severe right flank pain, March-early April moderate pain and discomfort moving from flank to lower abdomen to groin. No pain or discomfort for 1 week. Then April 11-14 serious lower abdomen and groin discomfort. 
I was told by PCP to stay away from hospitals unless the pain is severe. She prescribed 800mg ibuprofen for pain in mid-March. I took it 2 days ago and yesterday. It feels like my lower abdomen is swollen but it doesn't look swollen. I'm in serious discomfort. I feel best lying in bed. 
I've had kidney stones twice before. The initial pain felt the same but this current discomfort feels unfamiliar and I'm worried. Could it be related to kidney stones? At what point do I risk my safety and go to the hospital? I really don't want to go to a hospital but I'd like to know what's causing this and how to treat it. 
Please help me.</t>
  </si>
  <si>
    <t>2020-04-14 09:19:23</t>
  </si>
  <si>
    <t>g198ma</t>
  </si>
  <si>
    <t>Rash/Bruise on chest?</t>
  </si>
  <si>
    <t>2020-04-14 09:56:53</t>
  </si>
  <si>
    <t>g19edt</t>
  </si>
  <si>
    <t>Can smoking while pregnant cause cancer in a baby?</t>
  </si>
  <si>
    <t>Am genuinely curious because I know a woman who did and doctors told her the baby was likely born with the tumor. Your thoughts?
edit: chain smoking not light smoking.</t>
  </si>
  <si>
    <t>2020-04-14 10:05:08</t>
  </si>
  <si>
    <t>g19f6r</t>
  </si>
  <si>
    <t>Would exercise cause peak flow breathing values to decrease in non-asthmatics?</t>
  </si>
  <si>
    <t>When I (28M) was a kid, I had asthma. When I was 12 or so, they did some breathing tests on me where I blew into a tube, and I was told I no longer have asthma. 
But I do have health anxiety! So, I purchased a peak flow meter off Amazon. When I do it in the morning, I get a value of 660 L/min (I’m 6’1 so I think this is normal). This afternoon, I went for a brisk walk for about 15 minutes. After the walk, my peak flow was 630. It is fairly cold out (38 Fahrenheit). 
Is this decline a sign that I have exercise-induced asthma, or does everyone’s peak flow decrease after exercise?
Thanks!</t>
  </si>
  <si>
    <t>2020-04-14 10:06:12</t>
  </si>
  <si>
    <t>g19lhy</t>
  </si>
  <si>
    <t>Wondering about possible fibromyalgia</t>
  </si>
  <si>
    <t>Hi, I am 23f. 5'2" 180lbs. I have been diagnosed with psoriatic arthritis, chronic migraine, anxiety and depression. My periods are irregular, heavy and painful when I'm not on birth control. I take Cosentyx (a biologic), Methotrexate, amitriptyline, birth control, propranolol, folic acid on a regular basis and relpax and zofran as needed for migraine and nausea. 
I have been experiencing these symptoms for a long time but hadn't thought too much about them until the last year or so. I don't get much help from my rheumatologist or neurologist when I bring up these symptoms, they each tell me to ask the other. So I am here for guidance and advice. 
I often experience painful, electricity-like sensations in what I assume are nerves as it doesn't feel like joint pain. The pain happens most often in my upper arms and lower legs. Sometimes all the way from my hip to my toes. The most severe is in the back of my neck, where my neck meets my shoulder on the left. That specific one is enough to stop whatever I'm doing gasping, it comes out of nowhere. The pain level can be anywhere from a 2 to an 8, usually around the same amount depending on where in my body it is (like my neck is almost always an 8 where my arms are almost always a 2 or 3). It can last anywhere from 10 seconds to all day. Sometimes it happens every day, sometimes not for months. It definitely happens more when I'm stressed, physically or mentally. 
I have been experiencing brain fog for a long time, but I've always chalked it up to a migraine aura or migraine recovery, as triptan medication is known to cause brain fog. But lately it's been more severe, I am forgetting things all the time. I got out of bed to use the bathroom and went back to bed to realize I forgot to pee the other night. I am forgetting what I wanted to say in the middle of saying it. 
If I am touched in certain places, like my knee, I can also feel it somewhere else, like my hip. I had a wart taken off my knee a few years ago and it tickled me all the way from my ankle to my hip. If my husband touches my lower back I feel it in my ribs. 
I also experience a feeling like bugs crawling on me. Often on my scalp and also on my feet. This symptom kept me awake last night for two or three hours, it's never been that severe before. That's what led me here. 
Any advice will be much appreciated. I was on gabapentin once for the electric pains, but it didn't really help.</t>
  </si>
  <si>
    <t>2020-04-14 10:15:07</t>
  </si>
  <si>
    <t>g1a2ss</t>
  </si>
  <si>
    <t>I slept on my hand wrong and now the numbness wont go away</t>
  </si>
  <si>
    <t>I slept on my hand wrong and it hurt really bad in my middle finger and up my arm. I went back to sleep and woke up and now part of my middle finger is still numb after 5 hours. Is this normal? I'm 24, 5'9" and female.</t>
  </si>
  <si>
    <t>2020-04-14 10:40:43</t>
  </si>
  <si>
    <t>g1afm3</t>
  </si>
  <si>
    <t>My [20M] nails have these black lines in them.</t>
  </si>
  <si>
    <t>2020-04-14 11:00:01</t>
  </si>
  <si>
    <t>g1ajvx</t>
  </si>
  <si>
    <t>[Help] male 26. Is skin thinning from hydrocortisone cream reversible?</t>
  </si>
  <si>
    <t>Was misdiagnosed and prescribed hydrocortisone cream 2.5% for the face. Used it for 18 weeks with two week breaks between and it thinned under my eyes. Now it has like an strophic patch sort of.  Been off the cream a year now. Will it come back to normal like before the medication? If skin regenerates?</t>
  </si>
  <si>
    <t>2020-04-14 11:06:00</t>
  </si>
  <si>
    <t>g1b1le</t>
  </si>
  <si>
    <t>[HELP] Sister woke up with weird red itchy bumps.</t>
  </si>
  <si>
    <t>2020-04-14 11:32:53</t>
  </si>
  <si>
    <t>g1bt3g</t>
  </si>
  <si>
    <t>For the dermatologists: I have a weird, small growth on my scalp</t>
  </si>
  <si>
    <t>2020-04-14 12:13:10</t>
  </si>
  <si>
    <t>g1bvmq</t>
  </si>
  <si>
    <t>Raised bump on leg</t>
  </si>
  <si>
    <t>2020-04-14 12:16:53</t>
  </si>
  <si>
    <t>g1c1e6</t>
  </si>
  <si>
    <t>25M Animal Abuse tendencies</t>
  </si>
  <si>
    <t>I have recently gotten a pet for the first time in my life. I fostered a cat that is 3 years old 2 weeks ago. I dont know what happens but i suddenly get the urge not harm him but to abuse him as make him very scared.
I would think about trapping him and turning on the vacuum machine which would scare him. Lock him outside the house. Trap him in a plastic bag and suspended from the door knot. Lock him in his cage. 
I keep getting the urge and sadly I acted it on it once or twice. I want to return him to the foster home cause but they closed due up corona outbreak and none of my friends would accept a cat. 
I don't know how to phrase it but I want to stop because i don't feel empathy or petty towards him when I harm or stress him. I even feel pleasure and caught myself taking videos and smiling while I harm him . I just know it is something wrong. I can't get to a psychiatrist because if the lock down and because they are very very very expensive where I love (average cost of 1 hour is $250 and my salary is around $1300)
 I dont want to continue with this because it escalated fairly quickly from annoying him with simple sounds to thought if drowning him. I don't want to know what would happen if I continue.
Edit 1: Because most put me under the pretence that I lived in US,  I would like to clarify than I am an expat working in the Arab gulf region. There are very strict rules send precautions about mental health or at least thats what I was told when I did some research, it might lead to deportation and permensnt ban from the arab gulf (might be wrong can't find a source to confirm nor deny). My family lives in different countries kuwait, qatar, UAE and Oman so it would be problematic for more than just the conventional reasons. The cheapest psychiatrist I found requires $170-$200 per hour (after conversion).</t>
  </si>
  <si>
    <t>2020-04-14 12:25:09</t>
  </si>
  <si>
    <t>g1cqsl</t>
  </si>
  <si>
    <t>Possible Thumb Torn Ligament?</t>
  </si>
  <si>
    <t>Hello guys,
I'll try to be short and clear with this.
Situation: A heavy wood log (+-20kg/44lbs) fell on my thumb 4 weeks ago. I avoided any hospital ever since due to being afraid of getting infected with COVID-19. I applied ice and some NSAID daily for the first 2 weeks. Those first 2 weeks I had the whole area bruised and some really acute pain on the interior of the thumb (starting from the bottom of the thumb). The swelling has now gone but I still have the same pain
Male - Age 22 - 1.81m/5ft11 - 82kg/181lbs - do not smoke or drink alcohol - not taking any medicines currently
Questions:
                    Do I have some ligament torn?
                    Will I have to be submitted to surgery?
                    Can I still treat this at home?
I'm sure most of you guys may have an unimaginable amount of work now due to the current situation. If you have some spare time to help me with this it would be highly appreciated.
Thank you in advance and godspeed to you all</t>
  </si>
  <si>
    <t>2020-04-14 13:02:03</t>
  </si>
  <si>
    <t>g1d5kd</t>
  </si>
  <si>
    <t>Big gross mole(?) on scalp. Started scabbing, not sure if I caught it on something, irregular edges.</t>
  </si>
  <si>
    <t>2020-04-14 13:24:23</t>
  </si>
  <si>
    <t>g1d96s</t>
  </si>
  <si>
    <t>Can random twitches be a sign of ALS</t>
  </si>
  <si>
    <t>18 M 66kg 176 cm
I have been under a lot of stress lately cause i am a bit sick i have noticed more muscle twitches does this mean anything?</t>
  </si>
  <si>
    <t>2020-04-14 13:30:08</t>
  </si>
  <si>
    <t>g1d9v5</t>
  </si>
  <si>
    <t>20F (non-binary) Is this just dry skin or something else?</t>
  </si>
  <si>
    <t>2020-04-14 13:31:13</t>
  </si>
  <si>
    <t>g1dcnn</t>
  </si>
  <si>
    <t>28F with new onset frequent PVC and palpitations; urgent doc appointment or wait?</t>
  </si>
  <si>
    <t>28F, mixed, 65”, 123 lbs
Palpitations and irregular heart rhythm x 3-4 days; pulse in 70s
Medical history: ADHD. No surgeries. No hospitalizations.
Meds: Vyvanse 40 mg (since age 20), Lexapro 10 mg. Stopped OCPs 3 mos ago (after 10 yrs). 
No known heart conditions in the family. 
≤ 1 cup of coffee per day. No illicit drug use, no alcohol use, never smoker. Exercising 3 days per week.
**Should I try to see a doctor urgently, or can I wait a month or so, until after the pandemic (hopefully) starts settling down?**
Thank you so much!</t>
  </si>
  <si>
    <t>2020-04-14 13:36:16</t>
  </si>
  <si>
    <t>g1eaxq</t>
  </si>
  <si>
    <t>UPDATE 2: Told that the reason I pass out when I turn my head to the side is because I’m a girl</t>
  </si>
  <si>
    <t>2020-04-14 14:29:29</t>
  </si>
  <si>
    <t>g1ebsp</t>
  </si>
  <si>
    <t>Hyperpigmentation for over 5 years. Do I (24f) have vitiligo? Please help!!</t>
  </si>
  <si>
    <t>2020-04-14 14:30:53</t>
  </si>
  <si>
    <t>g1ezqy</t>
  </si>
  <si>
    <t>Possible psychosis problems, mental health nurse told me it was 'just stress'</t>
  </si>
  <si>
    <t>I'm a 19 y/o female with PTSD (diagnosed mid 2019 but stemming from an abusive relationship that lasted March 2017 to November 2018) autism (diagnosed 2015), depression and anxiety (diagnosed 2011/2012ish). No known family history of mental illness but my Dad was adopted as a baby so his genetic history is a mystery.
Since at least November 2018 I've had at least 5 episodes of blacking out. I'm still consious but I don't have any recollection of them. The people who've seen my like that tell me that I have glazed look, I don't look at people when I talk or particularly address people. I don't answer them if the talk to me and tend to just keep repeating the same phrases.
I also tend to try and walk away and leave but won't tell anyone where I'm going and since I don't remember it I don't know if I actually know or if I'm just trying to get away.
When I'm in this state I scratch at the skin on my hands and arms and have caused some damage before.
Other than that I hear whispering all the time, most of it is inaudible but sometimes I can hear what it's saying. I also hear people shouting at me, telling me to do stuff like throw myself in front of cars or into rivers or to slit my wrists, you know, general killing myself stuff.
I also see shadows running around in my peripheral vision but I can't look directly at them.
I'm paranoid that people talk about me or laugh at me in public. I constantly try to hear what people are saying so I can confirm if they are or not but I can't focus on sound very well.
I saw a mental health nurse in January who I feel fobbed me off by telling my I was just stressed. I was no more stressed than at any other time and it's been going on for so long now. I'm scared to leave the house alone because I'm worried I'll have an episode and end up hurt or worse.</t>
  </si>
  <si>
    <t>2020-04-14 15:07:15</t>
  </si>
  <si>
    <t>g1f7wn</t>
  </si>
  <si>
    <t>Does having had a heart valve replaced make me immunocompromised?</t>
  </si>
  <si>
    <t>I'm 32 now. TL;DR, when i was 27, i contracted MRSA and because an ER nurse had the "you're a tough-looking guy, just walk it off" attitude, it wasn't caught or taken seriously until it my mitril valve was eaten away and i had two strokes, several seizures, etc etc. I ended up with a mitril valve from a pig, which is still going strong, and i try to stay active to keep it up. 
My wife IS immunocompromised, in part because she's allergic to bonding agents in most vaccines (so obviously we feel strongly about herd immunity) so it's important to know if this applies to both of us or what. Can any experts weigh in? Thanks so much.</t>
  </si>
  <si>
    <t>2020-04-14 15:19:43</t>
  </si>
  <si>
    <t>g1fcb1</t>
  </si>
  <si>
    <t>My belly button is white and very dry/ crusty. What is going on and how do I fix it?</t>
  </si>
  <si>
    <t>Im a 22 yr old male, 6ft 120lbs. I don’t use any medication, not even advil or anything like that. I smoke a little weed at night to sleep. I recently had blood work done and the doctor said I’m a shining example of health. I have never had any belly button issues before so I don’t have any idea how to remedy this. Should I put a moisturizing lotion in it? I read online that it could be an infection if it smells but there is no discharge and it doesn’t smell at all. What could be causing this?
Edit: to add a little more background I have used a soft water system in my house for the past 15 years and I just moved to another part of town and now I shower with regular tap. The tap here is shitty (450-500) ppm.</t>
  </si>
  <si>
    <t>2020-04-14 15:26:29</t>
  </si>
  <si>
    <t>g1fguv</t>
  </si>
  <si>
    <t>I swallowed a bottle cap...</t>
  </si>
  <si>
    <t>**Age** : 21
**Weight** : 85kg ish (187lbs)
On the 10th of April I was drinking with my flatmates and we usually play a drinking game where you fold a bottle cap and put into a bottle, when this happens you need to "save the soldier" by chugging the drink and retrieving the bottle cap at the bottom. 
Unfortunately when this happened to me I accidentally swallowed the cap whole with ease, there was no pain from it going down at all and I thought that was it and i was just gonna poop it out later. In the morning however I was throwing up (as you would with hangovers) but once I stopped I could feel irritation in my throat, I'm not sure on whether it was just irritation from vomiting or if it what I thought it was... the cap lodged in my throat. In true kiwi attitude I said "she'll be right" thinking it would pass through as it wasn't causing me any breathing problems or anything like that.
I am coming to here today because I am concerned that I have no idea if it has potential to be digested by my stomach or if I am just going to poop it out still even tho it has been 5 days since it happened. I don't feel any irritation but in my mind that doesn't mean we're out of the woods yet...
Please advise do I need to go to the doctors for this or should I just wait it out?</t>
  </si>
  <si>
    <t>2020-04-14 15:33:37</t>
  </si>
  <si>
    <t>g1fhpj</t>
  </si>
  <si>
    <t>Are these moles Skin cancer?</t>
  </si>
  <si>
    <t>2020-04-14 15:35:03</t>
  </si>
  <si>
    <t>g1ftbg</t>
  </si>
  <si>
    <t>Male, 3 weeks old. Need an opinion on these bruises. Docs at hospital also confused. Being looked at like we inflicted it!</t>
  </si>
  <si>
    <t>2020-04-14 15:53:21</t>
  </si>
  <si>
    <t>g1fwq0</t>
  </si>
  <si>
    <t>Is this EKG reading of any significance?</t>
  </si>
  <si>
    <t>24M, 250 lbs., 20 mg fluoxetine. 
Wondering if this ekg reading is of any significance? The doctors didn’t say anything about it so I’m just curious. Thanks!
Sinus bradycardia at 57, nonspecific QRS widening, negative precordial T-waves, normal for age.</t>
  </si>
  <si>
    <t>2020-04-14 15:58:52</t>
  </si>
  <si>
    <t>g1fwsf</t>
  </si>
  <si>
    <t>Blood on TP after wipe (18/M)</t>
  </si>
  <si>
    <t>For the past few days I’ve been seeing blood on my TP after I wipe, followed by itchiness and minor pain/ discomfort. I know this is a sign of anal fissures/ hemorrhoids, so I just wanted to know how I’d differentiate between the two, should I be worried, is it normal for somebody mu age, and how long until it goes away? Usually I’d see my doctor for something like this, but I dont want to see a doctor right now unless ABSOLUTELY necessary for obvious reasons. Theres no blood on the stool or in the water, and bleeding becomes more severe the more I have to strain, and theres no blood on the second wipe, just the first.</t>
  </si>
  <si>
    <t>2020-04-14 15:58:59</t>
  </si>
  <si>
    <t>g1fzwy</t>
  </si>
  <si>
    <t>2020-04-14 16:03:46</t>
  </si>
  <si>
    <t>g1g0v6</t>
  </si>
  <si>
    <t>When should I, 26F, expect my bowel movements to return back to normal after my appendectomy?</t>
  </si>
  <si>
    <t>I had an appendectomy two days ago.
Only today have I started having small farts. Lots of burping, but the farts are very small, which is annoying because I have the feeling where I need to pass gas but nothing satisfying enough happens. Before the appendectomy I was someone who didn't fart very much and was more on the constipated side, so I'm not surprised.
Anyways, when should I expect things to go back to normal? I haven't had a bowel movement yet (unless urinating counts?). Should I be eating a high fibre diet right now, or a more soft foods diet?
I would like to use a suppository to help, but I feel like after 2 days it's a bit too soon and I don't want to aggravate the area. When is it safe to use a suppository? Is a liquid glycerin suppository safe to use at all in the next few days?
Thanks!
height: 5'5"  
weight: 120lbs  
current prescriptions: amoxicillin, tylenol, oxycodone (stopped taking the oxycodone)  
no prior health issues</t>
  </si>
  <si>
    <t>2020-04-14 16:05:15</t>
  </si>
  <si>
    <t>g1g7wp</t>
  </si>
  <si>
    <t>Can Strokes cause somebody to do things they wouldn’t in their “right mind”... like rape? 29F</t>
  </si>
  <si>
    <t>I just found out a family member sexually assaulted me and my siblings as children. The adults in our lives told us he “wasn’t in his right mind” and he “didn’t mean it”.  I want to know if this is even plausible??? Could his brain have been so damaged he became a child molester??? He was sick, he couldn’t really talk. But I have a hard time believing that this is truly because his brain got so screwed up from his strokes...</t>
  </si>
  <si>
    <t>2020-04-14 16:16:44</t>
  </si>
  <si>
    <t>g1g9e6</t>
  </si>
  <si>
    <t>Inverted T waves on ECG</t>
  </si>
  <si>
    <t>Hi. I am a 33 year old male who just had an ECG done. My heart rate was normal but the physician noted inverted T waves in leads V1 and V2. Any ideas what this could be?</t>
  </si>
  <si>
    <t>2020-04-14 16:19:16</t>
  </si>
  <si>
    <t>g1gg5d</t>
  </si>
  <si>
    <t>Strange bump in scalp</t>
  </si>
  <si>
    <t>2020-04-14 16:30:26</t>
  </si>
  <si>
    <t>g1gg6s</t>
  </si>
  <si>
    <t>Is it a good idea to take the antibiotic treatment for h pylori? Sorry for tmi.</t>
  </si>
  <si>
    <t>So about a year and a half ago I took an antibiotic and my stools have never been the same again. My diet slowly became more and more restricted, and I’m down to a very bland one now. Shortly after that antibiotic, I noticed that I’d see undigested food particles in my stool all the time. As well as mucus. 
 This is where h pylori ties in. I’ve been tested for it through the stool and it came back positive. I knew I had it way before that antibiotic. I took that medicine on an empty stomach every time which is why I think it hurt me so bad. But h pylori has always been there, maybe I killed everything else in the stomach and allowed it to overgrow way past what it was? 
I don’t have awful heartburn, but I do have it sometimes when I’m burping. As well as minor pains in the stomach area. My worst stomach symptom is that I can feel/burp my food up hours after I’ve eaten. And I mean like 4-5 hours. Like it’s just sitting there. Possibly due to lack of stomach acid from h pylori overgrowth? Sometimes when I burp I feel some food try to come up. And I just recently began to have awful nausea anytime I try to eat which is why I tested for it again. Go figure. Positive. 
So my questions are. 
1. Does this sound like it’s being caused by h pylori? 
2. Is it a good idea to take the antibiotics since an antibiotic was what put me here. 
Symptoms: Nausea, little heartburn, burping hours after eating, food sitting in stomach forever!!!, crazy bowel patterns, weight loss, minor pain where stomach/gallbladder is. 
I’ve done natural treatments and have felt better before. But I always regressed back.</t>
  </si>
  <si>
    <t>2020-04-14 16:30:31</t>
  </si>
  <si>
    <t>g1gg8i</t>
  </si>
  <si>
    <t>18F Cubital Tunnel Syndrome, But Not Entirely Sure</t>
  </si>
  <si>
    <t>I'm 18F, about 135 pounds, 5'4", Caucasian, and my pinky finger and half of my ring finger have been asleep for about 17 days. My daily medications are 80mg of Prozac, 60mg of propranolol, 15mg of Buspirone, and 35mg of Adderall. I don't smoke or drink. I live in the US.
This has just been really uncomfortable, and usually I would go to the doctor, but due to current events, I want to stay home as much as possible, especially since I live in a c\*vid-19 hotspot. Is there any way I can wake up my fingers? I've been keeping my arm straight as much as I can, but they're still snoozin'. Any advice please!</t>
  </si>
  <si>
    <t>2020-04-14 16:30:36</t>
  </si>
  <si>
    <t>g1gsfy</t>
  </si>
  <si>
    <t>23M - Bump on head and balding</t>
  </si>
  <si>
    <t>2020-04-14 16:50:37</t>
  </si>
  <si>
    <t>g1gy0t</t>
  </si>
  <si>
    <t>Can I get HIV from cutting my finger on a tin can?</t>
  </si>
  <si>
    <t>30F white Canada
Can I get HIV from cutting my finger badly on a tin can? If not then why not ?
Thank you</t>
  </si>
  <si>
    <t>2020-04-14 16:59:56</t>
  </si>
  <si>
    <t>g1h6ng</t>
  </si>
  <si>
    <t>Male 24 Mystery red dots slowly growing over all body</t>
  </si>
  <si>
    <t>2020-04-14 17:14:37</t>
  </si>
  <si>
    <t>g1he4d</t>
  </si>
  <si>
    <t>When should I go to the hospital for an ovarian cyst rupturing?</t>
  </si>
  <si>
    <t>I (18F) have suspected endometriosis and a history of ovarian cysts. The current one I feel is causing me severe pain that gets worse whenever I move, rendering me bed ridden. I am incredibly nauseous, weak, and dizzy. It’s been getting progressively worse all day. Should I be worried? What do I do?</t>
  </si>
  <si>
    <t>2020-04-14 17:26:54</t>
  </si>
  <si>
    <t>g1hrto</t>
  </si>
  <si>
    <t>Celiac disease and lactose intolerance question</t>
  </si>
  <si>
    <t>Hi, I'm 21 female currently experiencing gastritis symptoms (taking nexium) but not having a full diagnosis till quarantine is lifted in my country.
So my question is, can people be lactose intolerant without having celiac disease?
I'm asking this since a GI told me I had celiac disease without running any exams on me to prove this (I will take this exams by own will after quarantine to see if I have this or  not), I never get any symptoms after having gluten while I do get sick if I ingest any type of lactose products. So I want to know if there is any probability of being just intolerant to lactose, or if this two act strictly together.</t>
  </si>
  <si>
    <t>2020-04-14 17:50:06</t>
  </si>
  <si>
    <t>g1hup8</t>
  </si>
  <si>
    <t>Multiple metatarsal fractures near base</t>
  </si>
  <si>
    <t>2020-04-14 17:55:15</t>
  </si>
  <si>
    <t>g1i0f6</t>
  </si>
  <si>
    <t>Bad nosebleed today</t>
  </si>
  <si>
    <t>16M , 5’11, 130 lbs, no medication except daily vitamins.
Today I had an awful nosebleed. It was like a constant stream and I had to call the ambulance to help me stop it. A few hours later I have a headache, mild stomach ache, and there is still some bloody mucus going down the back of my throat. Are these normal for post-bad nosebleed?</t>
  </si>
  <si>
    <t>2020-04-14 18:05:26</t>
  </si>
  <si>
    <t>g1i366</t>
  </si>
  <si>
    <t>15M here, developing itchy red lumps on feet.</t>
  </si>
  <si>
    <t>I've looked online and cant seem to find anything that matches the description and symptoms of what i'm experiencing, so decided i'd ask here.
So over the last few days, ive been getting very irritating lumps on my feet that constantly itch for 10-30 minutes and they itch consistently. Very annoying as you can guess. They are about a milimeter in diameter, and leave a red mark after they stop itching. Ive had maybe 10 of these in the past 3 days and i can see little red patches from where all of them were. 
They just look like little lumps, not that big, no visible puss, and not big enough to like pop them. What could these be?</t>
  </si>
  <si>
    <t>2020-04-14 18:10:22</t>
  </si>
  <si>
    <t>g1i9yd</t>
  </si>
  <si>
    <t>Bullseye rash disappeared after an hour?</t>
  </si>
  <si>
    <t>24F, 140lbs, 5'5, Caucasian
No current medications, never used drugs, never smoked, never drank. I don't have eczema or seasonal allergies, and drink lots of water (1/2 gal a day)
I noticed it on my stomach last night and within an hour it faded away. It was the size of a quarter, red circle with an empty inside. So like a quarter sized ring.
Yesterday a random red spotchy rash appeared on my arm, but faded after an hour as well.
I do live in a high Lyme area but don't those rashes last for weeks, not hours?</t>
  </si>
  <si>
    <t>2020-04-14 18:22:51</t>
  </si>
  <si>
    <t>g1id4z</t>
  </si>
  <si>
    <t>Should I go to the ER?</t>
  </si>
  <si>
    <t>2020-04-14 18:28:30</t>
  </si>
  <si>
    <t>g1iw93</t>
  </si>
  <si>
    <t>Trapeziectomy?</t>
  </si>
  <si>
    <t>Hello Doctors,
Any orthos around? 
36 yo male. I consider myself healthy besides being haunted by a 3 year old hand injury. I’m starting to develop arthritis at the STT and basal joint. Research shows that removing the trapezium bone will solve this issue. However there isn’t much reach for younger patients who have a lot of life to live. 
I’m doing conservative treatment now. Maybe the arthritis will never progress and I will never need surgery. 
Any input on a trapeziectomy at a young age?</t>
  </si>
  <si>
    <t>2020-04-14 19:03:08</t>
  </si>
  <si>
    <t>g1j0pq</t>
  </si>
  <si>
    <t>Possibly cancerous moles?</t>
  </si>
  <si>
    <t>2020-04-14 19:11:22</t>
  </si>
  <si>
    <t>g1j1cs</t>
  </si>
  <si>
    <t>GERD and weird mucus balls in throat</t>
  </si>
  <si>
    <t>2020-04-14 19:12:33</t>
  </si>
  <si>
    <t>g1j3ld</t>
  </si>
  <si>
    <t>Is this bradycardia? Below 50bpm during sleep</t>
  </si>
  <si>
    <t>2020-04-14 19:16:46</t>
  </si>
  <si>
    <t>g1j4sk</t>
  </si>
  <si>
    <t>Challenging your Medical Degree!</t>
  </si>
  <si>
    <t>Chronic leg Ulcers caused by the combination of different conditions. These include Venous stasis, deep vein thrombosis, Heparin-induced thrombocytopenia (HIT), Aplastic Anemia, and chronic acute cellulitis. After many different antibiotics, and various surgeries nothing has helped. He is race- white, 47M, weight- 180lbs, height-  6'3. Drinks alcohol, to help cope with pain, and smokes 5-7 ciggeretes a day. Has had 1 heart attack over 10 years ago.  1 light stroke over 10 years ago. Chronic clots in legs, lung clots around once every 4 or 5 years. Fungal infection on big toe nails.  Any thoughts? for pictures go to my page and look up my other posts. Or look in medical_advice
Can u help?</t>
  </si>
  <si>
    <t>2020-04-14 19:19:04</t>
  </si>
  <si>
    <t>g1j76k</t>
  </si>
  <si>
    <t>If taking antibiotics for a UTI, and a urinalysis and culture is done, will the bacteria still show on the test?</t>
  </si>
  <si>
    <t>25F 5’5 110lbs 
I get recurring UTI’s and my PCP has prescribed me a preventative bottle of antibiotics (30ct) of the same antibiotics regularly used to treat my UTI’s-I have several antibiotic allergies and this is about the only one I can use. I am to take just one after sex or swimming or anything of that nature to be safe.
Anyway, I currently have all the symptoms of a UTI including flank pain, and am very positive I have one, I plan on going to the doctor after work tomorrow. However, I wanted to start taking the antibiotics I currently have in order to get some relief (I already know the dose and for how many days, it’s always the same) but I wanted to know first if it will affect the urinalysis/culture tomorrow? Is it even possible?
Thanks in advance!</t>
  </si>
  <si>
    <t>2020-04-14 19:23:34</t>
  </si>
  <si>
    <t>g1j9b0</t>
  </si>
  <si>
    <t>Swollen bump below left eyebrow (21M)</t>
  </si>
  <si>
    <t>2020-04-14 19:27:25</t>
  </si>
  <si>
    <t>g1j9zx</t>
  </si>
  <si>
    <t>I am 20/F. Should I be worried about taking antidepressants along with antibiotics?</t>
  </si>
  <si>
    <t>Hello, I’m 20, female, 130 lbs. 
I have a UTI and I need to take my antibiotics but I took my antidepressants first. Today is my first day on antidepressants.</t>
  </si>
  <si>
    <t>2020-04-14 19:28:40</t>
  </si>
  <si>
    <t>g1jfz7</t>
  </si>
  <si>
    <t>24M Diagnosed with Rhabdomyolysis but still want to drink</t>
  </si>
  <si>
    <t>I’m 24 5’8” 150 lbs with no medical history besides this. I got diagnosed with rhabdomyolysis 2 days after doing lots of squats and going to the ER after noticing my urine was a brownish red. My kidneys CK levels were in the 70,000 range when I got tested. Fast forward a few days to now after being discharged from the hospital with CK levels around 10,000, can I safely drink some alcohol? I know I shouldn’t, but it shouldn’t cause too much harm, especially if I’ve been hydrating a lot today? My CK levels should be lower than 10,000 right now since it’s been about 12 hours since I last left the hospital. If I’m being stupid please let me know</t>
  </si>
  <si>
    <t>2020-04-14 19:40:06</t>
  </si>
  <si>
    <t>g1jgnm</t>
  </si>
  <si>
    <t>Lymph Nodes?</t>
  </si>
  <si>
    <t>19F
Ok sorry in advance this is going to sound so stupid. I think this has happened to me a few times before i just want some confirmation. I THINK my lymph node in my neck is swollen. It hurts to press on the side of my neck and its so sore that i feel like i have a sore throat but on the outside. So like it hurts pretty bad to swallow or yawn but i can tell its not like a normal "inside" sore throat, its coming from the lymph node area on my neck. Idk if that makes sense sorry its hard to explain. The only reason i'm concerned is because i've been vaping for a few years so whenever my throat hurts i freak out and wonder if its something more serious. if anyone could just tell me its probably not cancer that would be great lmaoo. it started sunday night btw. stay safe everyone!!
tldr: lymph node or cancer? i vape lol</t>
  </si>
  <si>
    <t>2020-04-14 19:41:21</t>
  </si>
  <si>
    <t>g1jn12</t>
  </si>
  <si>
    <t>36F What’s up with this white spot in my nose? (Pic included)</t>
  </si>
  <si>
    <t>2020-04-14 19:53:51</t>
  </si>
  <si>
    <t>g1jpxw</t>
  </si>
  <si>
    <t>My testicles are sore when I’m sitting or lying down in certain positions, I don’t want to have to go to the doctors with everything going on if I don’t need too.</t>
  </si>
  <si>
    <t>19m 
5,10
160lb
The pain started a few days ago it’s possibly from my dog jumping on me but at the time it didn’t bother me. 
I’ve found that there is no pain while standing or being active but once I sit down or lay down the pain comes back. 
I’d really like if I could handle this myself and not have to risk anything with the virus.</t>
  </si>
  <si>
    <t>2020-04-14 19:59:17</t>
  </si>
  <si>
    <t>g1jwnz</t>
  </si>
  <si>
    <t>Itchy painless red rash on right hip, thigh, and arm</t>
  </si>
  <si>
    <t>2020-04-14 20:11:55</t>
  </si>
  <si>
    <t>g1k55k</t>
  </si>
  <si>
    <t>Foot dryness</t>
  </si>
  <si>
    <t>2020-04-14 20:28:48</t>
  </si>
  <si>
    <t>g1kfkg</t>
  </si>
  <si>
    <t>Return of Red Bump on Chest</t>
  </si>
  <si>
    <t>In November I found a large red bump on my chest. My doctor suggested we remove it. I spoke to a surgeon in December and put it in the schedule for end of January. Over the month it shrunk, bleed, and disappeared. I went to the surgeon and they could see nothing as well.
It has now returned, though not as big as when I found it the first time. Same spot, red patch on skin, possibly a bit harder/less soft than I recall. About me: 25 year old male. Quite overweight, but don’t smoke or drink.
I lived in the EU until March and am not sure if my EU insurance covers me back in America, plus I know doctors are swamped. I am starting a PhD and will have insurance through that in September.
How concerned should I be? Do I need to book an appointment ASAP? Based on my symptoms what could it be?</t>
  </si>
  <si>
    <t>2020-04-14 20:49:40</t>
  </si>
  <si>
    <t>g1lam1</t>
  </si>
  <si>
    <t>[25M] Is a resting heart rate of 47 bad?</t>
  </si>
  <si>
    <t>I used my phone heart rate sensor to get that number.  Also I am taking an anxiety medicine called buspirone.</t>
  </si>
  <si>
    <t>2020-04-14 21:53:28</t>
  </si>
  <si>
    <t>g1lf5t</t>
  </si>
  <si>
    <t>Wrist issue</t>
  </si>
  <si>
    <t>17M, 56kg, 178cm, with no other conditions or diseases. Frequently got colds but past few months I've been quite healthy. I exercise regularly minimum 15 minutes 5 days a week. About 2 or 3 years ago in a long jump event, I had jumped and landed on my left arm. I got an x-ray and it showed no broken bones. But this bone which I'm guessing is the ulna(medial in the anatomical position?) keeps dropping down when I turn my wrist. It's like it's not fixed and is movable. It hurts when I lift heavy with that hand but otherwise it's just annoying when I turn hand sometimes and it drops lower and pops out at the side where my palm would face. What could be the reason?</t>
  </si>
  <si>
    <t>2020-04-14 22:03:01</t>
  </si>
  <si>
    <t>g1lor1</t>
  </si>
  <si>
    <t>15F burned ear while it was wet</t>
  </si>
  <si>
    <t>So today I (15F) cleaned my ears out while getting ready today and I went to straighten my hair and I have NEVER burned myself while straightening my hair but today I did. My ear was still wet and it basically felt like what happens when you pour water on a hot pan. I put aloe on it to soothe it and I sat by my fan to help it cool down. It's been a few hours now and certain parts of my ears skin it peeled and looks like as if I had fallen and scraped my ear. It hurts to touch, move, peel the skin, etc. My mom said it looks pretty bad but I can physically take a photo of my ear as if I simply move my ear slightly it hurts really bad and if I accidentally touch it it ends up hurting even worse. What do I do? my mom just gave me some burn gel for it but is there anything else I can do to help it?</t>
  </si>
  <si>
    <t>2020-04-14 22:24:18</t>
  </si>
  <si>
    <t>g1lp7x</t>
  </si>
  <si>
    <t>49M Covid19 transmission question answer for an anxiety sufferer? General healthy and take lisinopril for hypertension.</t>
  </si>
  <si>
    <t>Drive thru ATM- this is so ridiculous, but I’m wondering. If I used a drive up ATM, what are the chances of catching the virus from the previous user? Is his breath still in the air? I pulled my car up after the previous guy left and now I’m wondering if I’m WAY overthinking this. I wiped the keypad with a bleach wipe and then Purell and then washed hands when I got home, so I’m sure I can’t get it that way, but is it absurd to think I could have gotten it from the previous ATM users lingering breath aerosols?</t>
  </si>
  <si>
    <t>2020-04-14 22:25:22</t>
  </si>
  <si>
    <t>g1lspg</t>
  </si>
  <si>
    <t>Hip labrum reconstruction</t>
  </si>
  <si>
    <t>32F slightly overweight, 3rd hip arthroscopic surgery in 14 months. Dr wants to do a labrum reconstruction instead of total replacement. Ive googled, which i know is bad but i like to know how things work. There's not a lot of info available. What can I expect?? I'm assuming overnight stay at the hospital and a brace, possibly no weight bearing.</t>
  </si>
  <si>
    <t>2020-04-14 22:32:35</t>
  </si>
  <si>
    <t>g1lyzk</t>
  </si>
  <si>
    <t>M32 - I’m getting desperate. Rashes appearing on feet (top), hands (knuckles), crotch, perineum, back, legs. Recurring haemorrhoid symptoms such as wetness and irritation (had banding - twice). Tried hydrocortisone, clotrimazole, trimovate, fucibet, amoxicillin. Since Oct’ 18.</t>
  </si>
  <si>
    <t>32M - Caucasian - 5 ‘10 - 78kg - Smoker - Occasional drinker (10 units per week / average)
Medication - Currently taking Sertraline (since Dec ‘19), occasionally Propranolol (since Dec ‘19, Circadin (since Dec ‘19), Chlorphenamin (since Jan ‘20).
For the rashes I’ve tried hydrocortisone, clotrimazole, fucibet. I was given amoxicillin 2 weeks ago for a huge rash that appeared on my leg.
For the haemorrhoids related symptoms I’ve tried hydrocortisone, clotrimazole, trimovate, anusol (cream and supp.), germoloids (cream and supp.). I’ve had banding performed twice, total of six haemorrhoids removed.
Duration - Began noticing symptoms Oct ‘18, so 19+ months.
Regular baths with all the fancy skin-loving fragrance-free type soaps you can imagine, and countless bags of epsom salts used.
Please, I’m desperate to know what’s going on. Absolutely any advice welcome.</t>
  </si>
  <si>
    <t>2020-04-14 22:46:16</t>
  </si>
  <si>
    <t>g1m1rn</t>
  </si>
  <si>
    <t>My hand hurts after slamming my fist. What is the likeliest injury?</t>
  </si>
  <si>
    <t>20F, 140 lbs, 5’8”. 
I am on psychiatric medications I don’t think are relevant to the issue at hand, but I can elaborate if need be. No pre-existing physical issues besides asthma and some post viral fatigue which has mostly subsided. 
A couple hours ago, I slammed my right fist against the ground (the pinkie hit the ground, not the knuckles). I have ~90% of my range of motion. I can’t push my ring finger and pinkie all the way back. The pain was originally primarily in the knuckles and main hand part of those fingers, but is now in my wrist and shooting up my arm. I’d say it’s a 5? 
It doesn’t feel like the times I’ve broken bones, but I guess it could be. 
What’s my most likely injury? Do I need to go to the doctor?</t>
  </si>
  <si>
    <t>2020-04-14 22:52:22</t>
  </si>
  <si>
    <t>g1midd</t>
  </si>
  <si>
    <t>Possible Torn TFCC... What can I do? (20M)</t>
  </si>
  <si>
    <t>Fell off a skateboard a couple weeks ago and landed on hands hard.  Thought the road rash was the worst part until I started getting ulnar side pain in my left wrist about a week later. It's progressively gotten worse to where gripping a gaming controller or playing guitar causes mild pain. A pushup causes severe pain and I am unable to complete one. I suspect I tore my TFCC. I have it in a brace right now but it doesn't feel like that's doing much. Obviously I  don't want to go to the doctor right now because of COVID. I am worried after reading about others who have had this injury and said it never healed completely, since I really need to use my wrist as a guitarist. What else can I do to heal?</t>
  </si>
  <si>
    <t>2020-04-14 23:28:26</t>
  </si>
  <si>
    <t>g1mjxh</t>
  </si>
  <si>
    <t>Help with Cymbalta withdrawals</t>
  </si>
  <si>
    <t>So I had been on Cymbalta for 2-3 years at 60 mg. I’m a 23 year old female. I was aware of the withdrawal symptoms, as any time I would forget to take a dose, I’d feel the withdrawal symptoms with hours. I’ve also been on multiple other antidepressants and have had withdrawal symptoms from them as well, so I expected Cymbalta to be the same. 
I was on it for depression and anxiety but for a few reasons, I had decided to wean myself off of it with the help of my PCP. My PCP recommended that I go from 60 to 50 mg for 1 month, then 50 to 40 mg for 1 month, 40 to 30 mg for 1 month, 30 to 20 mg for 1 month, and then 20 mg every other day, and then every other two days, and then eventually stop. So last Wednesday, I took my last pill. And since then, I’ve been experiencing withdrawal symptoms and it just sucks.
The main on being this weird sensation in my head (mainly when I look around/move my eyes but also sometimes occurs randomly), which sometimes leads to a migraine and nausea. From what I read, this seems to be what they call “brain zaps,” however, I wouldn’t really consider the sensation to feel “electrical” but everyone’s different. I’d say the first few days were the worst, but for the last couple of days, the symptoms seems to just remain constant instead of improving. On the 4th day, I started experiencing crazy mood swings. I started crying because I was feeling sweaty (I don’t know, okay, it was weird), then I started laughing at myself, and then started crying again, and it was a ridiculous emotional roller coaster for about 20 mins. I get very agitated and irritable. 
Like I said though, the main symptoms bothering me are the brain zaps, and then the migraines and nausea that comes afterward sometimes. Is there anything that anyone has tried that seems to have helped get them through the withdrawal? I’ve tried drinking lots of water to help detox more. But I don’t know what else to try really and thought maybe some of you could help. I really appreciate any suggestions! (Except for the use of any drugs, alcohol, etc.) I’m just struggling because with other antidepressants, after a week without the meds, withdrawal symptoms usually are gone by then, but this seems to be staying constant and I don’t know how much longer this will last, which is stressing me out. Are there any otc medications I can take? Any prescriptions I can ask my doctor for, that wouldn’t lead to dependence as well? Any certain foods? I just need help... thank you in advance!</t>
  </si>
  <si>
    <t>2020-04-14 23:31:55</t>
  </si>
  <si>
    <t>g1mk0z</t>
  </si>
  <si>
    <t>Non-emergency care in these times [ADHD]</t>
  </si>
  <si>
    <t>26F, no meds, no drugs, living in the USA
Recently (just over 1 month ago) I was diagnosed with ADHD by a clinical psychologist (combination of history, IVA-2, and WAIS). We discussed behavioral interventions and management through medication, and I left the conversation kind of on the fence about trying meds. At the time, I wasn't really struggling that much and I felt like I could mostly manage with a few new organizational strategies—but that being said, I've been struggling with my issues for *years* and so I've tried almost every organizational tool under the sun. So I knew I'd get limited benefit from behavioral interventions alone, but I didn't feel there was much urgency to do something about it.
Enter COVID. My PhD program went remote and, though I'm lucky to still have income coming in, losing that structure and regular social interaction has been *really hard.* Like, usually-forget-to-eat-until-7pm hard, haven't-been-outside-in-4-days hard, still-haven't-started-tasks-I-thought-I'd-finish-two-weeks-ago hard. Given where I am now, I'm pretty sure I'd benefit from medication.
There are a few obstacles in my way:
* At the end of last year I switched insurance providers, which means I need to find another Primary Care Provider
* I'm under a shelter-in-place order and I live with someone who is at increased risk, so I'm trying to protect him and myself as much as possible
* This is obviously not an emergency and I worry about taking away resources from someone in much greater need
My initial plan was to wait it out and find a PCP after the shelter-in-place lifts. But that might not be until 2021. My biggest fear is losing funding because of this—I'm already a year "behind" before all this. So far I've been hesitant to ask for accommodations because it's all so new and I don't even know what might help me, but I'll definitely be exploring this option if I need to.
So, at last, my question: what should I do?
* Is it true that I'm taking away resources if I try to see/find a PCP for this relatively minor, non-life-threatening condition?
* What are my options here? Is there a way I can see a doctor safely? Is non-emergency telemedicine happening for issues like these? Can I be seen virtually if I'm a new patient?
**TLDR: recently diagnosed with ADHD but stuck/struggling because of circumstances around coronavirus. I'd like to try medication, but I have no PCP currently and I live with a vulnerable person. What do?**</t>
  </si>
  <si>
    <t>2020-04-14 23:32:08</t>
  </si>
  <si>
    <t>g1mo2f</t>
  </si>
  <si>
    <t>I'm worried there's a gas leak in my house</t>
  </si>
  <si>
    <t>Occasionally (maybe once every 1-2 weeks) around the laundry room in my house there's a horrible rotten egg smell, called my friend about it and she says that companies purposely make it smell bad when there's a gas leak to try to get people to notice.
Should this be a cause for concern?
14m, no conditions/medication, 5 foot 9 inches, no drugs, smoking or alcohol.</t>
  </si>
  <si>
    <t>2020-04-14 23:41:01</t>
  </si>
  <si>
    <t>g1mofp</t>
  </si>
  <si>
    <t>18M I worry I have joint problems</t>
  </si>
  <si>
    <t>I’m 18M and my joints pop and crack constantly, I’m not comfortable unless I do crack them. I also have TMJ and one time a specialist told my I had arthritis in my jaw, then the next specialist told me they were wrong and I did a blood test and it tested negative. But I still can’t do any exercise without hearing *click click click*. I’m wondering if I’d have arthritis anywhere else or if another underlying issue. It’s just not normal for someone of my age to have such loud joints.</t>
  </si>
  <si>
    <t>2020-04-14 23:41:53</t>
  </si>
  <si>
    <t>g1mqw2</t>
  </si>
  <si>
    <t>Weird pimple looking bump on chest</t>
  </si>
  <si>
    <t>14m, no conditions, no drugs, drinking or smoking.
In my chest area there's a small pimple/blackhead sized thing, not sure what it is and it really hurts if i try to pop it (which I shouldn't do) Its black in some parts and white in others, I'm not really concerned about it but better safe than sorry, I don't know much medical stuff but I'm just hoping its not some sort of tumor or dangerous thing, if it was just a pimple I wouldn't have come here but its just weird how its black and white rather than just one color, its also surrounded by a small, round, scab (not really a scab but there's a few layers of skin off and its a little red)
Is this something I should be concerned about? Or just a normal thing?
Thanks in advance.</t>
  </si>
  <si>
    <t>2020-04-14 23:47:19</t>
  </si>
  <si>
    <t>g1n0mv</t>
  </si>
  <si>
    <t>i wanna loose weight, healthily.</t>
  </si>
  <si>
    <t>what vitemans should i be taking or what should i be taking. and like what is good for meals and best workouts? i wanna loose it fast. but you know all the stupid apps make you pay for ‘good’ advice / workouts. but i just kinda want some tips to get started, i guess. i’m pretty healthy i just hate the extra fat i have. i’m 5’8 143 lbs (probably more since i can’t reach the gym. i’m too scared to look now). i do cheer as my daily hardcore workout. but that’s done, so my workout has practically been eating, junk food. but i want a new start when school comes back. new body, that i like.</t>
  </si>
  <si>
    <t>2020-04-15 00:09:42</t>
  </si>
  <si>
    <t>g1n60e</t>
  </si>
  <si>
    <t>I think I swallowed my airpods</t>
  </si>
  <si>
    <t>Was listening to music at night, probably forgot to put them back in the case. Now the case is empty and I can't find them despite looking everywhere. I'm starting to think I swallowed them during my sleep, although this still seem really unlikely. I do sleep on my stomach, so they could have reach my mouth with the weight of my head, but swallowing them is a whole other affair. Also both of them ? 
&amp;amp;#x200B;
When should I be medically worried ?</t>
  </si>
  <si>
    <t>2020-04-15 00:21:33</t>
  </si>
  <si>
    <t>g1nnym</t>
  </si>
  <si>
    <t>Numerous symptoms, diabetes at 21?? Please give me an idea of what’s going on.</t>
  </si>
  <si>
    <t>I’m 21, white, male, 6’3 178lbs.
Non smoker, vape, occasional drinker, decent diet, exercise could be better but not too bad either. Bad seasonal allergies, childhood allergy induced asthma, and I take Flonase. 
So here are the issues I’ve been having. Is it possible I have diabetes? If so whats the easiest/cheapest way to get tested? Maybe minuteclinic at cvs or is there a test I can buy at Walmart or amazon? 
I’m worried about diabetic neuropathy and diabetic retinopathy. I assume a blood glucose test would reveal whether or not I do? 
Eye problems- 
thought my prescription was bad but it’s not and I was told I have calcium deposits behind my eyes as well as pressure. Neuro ophthalmologist ordered to have MRI’s done but with the virus, that hasn’t happened. 
I have tons of floaters, some have been there for a couple years but there’s a lot so it’s hard to tell about any new ones.
Seems like my astigmatism is really bad but it’s corrected so something else is causing issues with light(s).
Blurry vision. It seems to be worse sometimes then others, also my vision just seems off. Like I don’t have a full crisp, clear, bright picture anymore. It’s hard to explain but it’s almost like there are dim pixels on a tv or something. 
-Frequent urination, and cloudy urination. 
-Thirst
-Odd hunger
-Trouble sleeping 
-Numbness, tingling, and some pain in my feet/toes. 
-Headaches 
-Balance/coordination just seem to be off
-more panic/anxiety attacks 
-Small dime-sized slightly darker patch of skin on chest that’s been there for 6mo. 
-Lost about 10-15lbs within a couple months at the longest. 
-Possibly unrelated but I shed a lot of hair. Head hair, body hair, etc, I don’t know if I’ve always been like this but it seems like a ton of hair to be losing. 
Maybe unrelated cause I don’t know how long it’s been there but on the top right side of my head there’s a hard very slightly raised area that’s kind of oblong shaped but maybe the size of a silver dollar.</t>
  </si>
  <si>
    <t>2020-04-15 01:01:43</t>
  </si>
  <si>
    <t>g1nswr</t>
  </si>
  <si>
    <t>Athletes foot on shins and calves?</t>
  </si>
  <si>
    <t>39M - I got athletes foot for the first time about 7 years ago, just cracked/split skin between the toes. No itching, dryness, redness or any other symptoms besides the split skin. Dr prescribed Lamisil and it was gone in about a week with 2x day application for the full prescribed time. 
This winter I had the same symptoms, Lamisil again solved that problem. However this time, my lower legs between my ankle and half way up my leg to my knee, where your average “crew” socks cover, has been extremely itchy, usually worse in the evenings. There is no redness or visible signs of anything wrong other than the itching.  I thought it was just dry skin and tried several skin lotions that have worked well for me in the past to no avail. When reading up on tinea pedis, I saw that sometimes it can transfer to other areas of the body via pulling on clothes, like underwear, over the feet. 
Is it possible that a similar thing happened and it has transferred to my shins and lower calf?  I don’t see much mention of athlete’s foot on anything other than feet elsewhere. . 
Other idea?  TIA.
Edit to add: 39M, caucasian, 5’8”, 170lbs, on no medications, no known medical conditions, duration 3ish months, some off and on, some days hardly anything, some days very itchy. No visible indication other than slight redness when scratched excessively. Concentrated about halfway between knee and ankle, approximately at the top of a pair of crew socks. I’ve tried different socks, cotton, synthetic, loose, ankle height to try and rule out a sensitivity related to a material or contact issue. No correlation that I can determine. Moisturizing body lotion tried for temporary relief. No similar dry skin or itchy skin conditions ever in the past.</t>
  </si>
  <si>
    <t>2020-04-15 01:13:08</t>
  </si>
  <si>
    <t>g1nxqe</t>
  </si>
  <si>
    <t>15M Rash on both hands last few days</t>
  </si>
  <si>
    <t>2020-04-15 01:24:41</t>
  </si>
  <si>
    <t>g1ocs0</t>
  </si>
  <si>
    <t>I cant move my hand?</t>
  </si>
  <si>
    <t>Hello i am an 13y/o male and uh when im gaming (not only but the most recent one) and i want to kinda like drag my hand to something my hand goes ultra slow same goes for my fingers while im gaming on my phone</t>
  </si>
  <si>
    <t>2020-04-15 02:00:10</t>
  </si>
  <si>
    <t>g1oii0</t>
  </si>
  <si>
    <t>Need help- impaction</t>
  </si>
  <si>
    <t>27 y/o female, no medication besides occasional oral mineral oil (which I’ve taken yesterday am and just now) and Miralax. Chronic C for a couple years, had to go to hospital and get manual disimpaction and 2 enemas in July 
and again in January 
Diet doesn’t seem to help (more fibre can make it worse) but upkeep sufficient fibre and water daily 
I need help
I can’t go to a hospital right now 
I have an impaction and really bad hemorrhoid or fissures or whatever it is 
The pain is excruciating I can feel the stool there but can’t push it out due to pain
I need to know what oral medications I can buy or would suppository help
I need it so soften what’s there so I can pass it I’ve already taken oral mineral oil 
Please help</t>
  </si>
  <si>
    <t>2020-04-15 02:13:07</t>
  </si>
  <si>
    <t>g1pidw</t>
  </si>
  <si>
    <t>Allergic reaction to diclofenac pill i drank a while back</t>
  </si>
  <si>
    <t>I’m 18 years old, male, 182cm and 63 kg. I was always a fit person trained basketball went to the gym etc. I used to smoke hookah for 2 years but I stopped I don’t drink alcohol nor do I use drugs of any kind. 
I don’t usually drink pills when I have a headache, but this time my mom told me to take difen rapid (diclofenac). After drinking the pill i had heart palpitations and shortness of breath, I ran to the balcony for some fresh air and it went away I didn’t think much of it. A week or two later I drank the pill again because of a headache, the palpitations and shortness of breath were worse this time, but after two hours it calmed down. A month later i drink the pill again while home alone, that’s when the palpitations, chest pain, dizziness, shortness of breath didn’t go away so I had a full on panic attack. I ran to my neighbours to call the ambulance I thought I was gonna have a heart attack. Upon arriving to the ER they ran some test ECG, blood test, the doctor listened to my lungs, they said everything was fine and it was just a panic attack my heart rate was 140/80.
I went to my family doctor he said the same I explained that I still had chest pain, he didn’t answer my question on that so i went to a private clinic to get looked at by a cardiologist.
I ran the stress test he looked at my heart and said everything is super well and I have a healthy heart. The pain kinda left after that but a few days later it came back and everytime it hurts I feel like a hollow spot in my chest and I panic thinking ill have a heart attack even tho all my test were fine.
I don’t know did the pill damage one of my organs or is this just physiological pain that im making up because of the panic attack. I can’t go to my doctors because of the lockdown so I’m asking for help on reddit.
And I’ll just add that I have problems with stomach acid and stomach reflux and only in rare occasions.</t>
  </si>
  <si>
    <t>2020-04-15 03:36:12</t>
  </si>
  <si>
    <t>g1pie3</t>
  </si>
  <si>
    <t>20F is this fungus on my feet?</t>
  </si>
  <si>
    <t>2020-04-15 03:36:13</t>
  </si>
  <si>
    <t>g1ptta</t>
  </si>
  <si>
    <t>19M; waking up with intense anal pain &amp;amp; followed by feeling light-headed and weak (2nd time).</t>
  </si>
  <si>
    <t>I'm here because something like this has happened twice now and I want to figure out what I'm doing wrong.   
The title really explains it; I wake up in the middle of the night and feel intense pain in butt. I can't describe in detail but as someone that's unfamiliar with how receiving anal sex feels like (never did it) I would guess it feels similar to that (or I'm being dramatic lol).   
This would be followed by me going to the bathroom in an effort to idk, somehow "shit the problem out"? But both times this effort is followed by light-headedness and I feel like I'm about to pass out.  
Please help because this has happened twice now (good thing in about a period of 2 months). But I still want to know what it is and why it is happening so that I can solve this problem asap.  
Thanks!</t>
  </si>
  <si>
    <t>2020-04-15 04:01:36</t>
  </si>
  <si>
    <t>g1r3ld</t>
  </si>
  <si>
    <t>O2 levels fluctuating?</t>
  </si>
  <si>
    <t>Hello. Im a 27 y male, smoker and sedentary. 
Im a little underweight. Complete blood test was perfect. I have a pulseoximeter and measure my spo2 often. Mostly i get 95-96 oxygen, but sometimes i get 92-93....if i breathe deliberately it goes up to 98-99.
 Also if im active..walking or doing some excercise, it goes always to 99. Does sedentary lifestyle affect low readings? Or im breathing wrong?</t>
  </si>
  <si>
    <t>2020-04-15 05:36:53</t>
  </si>
  <si>
    <t>g1r3p1</t>
  </si>
  <si>
    <t>Nail bed question - don't want to go to GP if can help it.</t>
  </si>
  <si>
    <t>2020-04-15 05:37:04</t>
  </si>
  <si>
    <t>g1r4kd</t>
  </si>
  <si>
    <t>I might have injested rubbing alcohol</t>
  </si>
  <si>
    <t>I feel very stupid about this and Im most likely over reacting. I used 91% isopropyl alchohol to clean my hands (which is stupid I know) then used my fingers to get a tonsil stone out of my mouth. The alchohol was dry on my hands when I did this but I could still taste it and now Im worried if it could effect me? Im 17F, 5'7 and 140 pounds.</t>
  </si>
  <si>
    <t>2020-04-15 05:38:48</t>
  </si>
  <si>
    <t>g1r7p0</t>
  </si>
  <si>
    <t>Paralysis in arms, nausea, numbness in body</t>
  </si>
  <si>
    <t>Hello guys. 
To keep things brief in this horrifying event for me, I'll start by saying I recently took on my first job at FedEx Ground as a package handler. My personal background consists mainly of programming and other computer related activities and I've never been much of one to move around throughout the day. While I'm 6'3 @ 160lbs, I have fairly low muscle mass and these first 3 days have been very physically demanding on the jobs. Muscle fatigue is intense. So anyways, my diet has been exceedingly poor as of recently. Averaging one meal per day around 800 calories with a couple of beverages before and after, I likely haven't been consuming a sufficient amount of caloric values which I'm sure contributes to my condition. With that information in mind, now I'll get to the point. 
Lastnight, Tuesday 14, I reported to work as usual and click my 4 hours. I felt pretty exhausted from the start so I felt that it was a great time to utilize the same tool everybody else does to gain that slight edge on energy and consumed two Bang energy drinks (300mg caffeine per). At first, I felt slightly nauseous and anxious but that usually follows anytime I consume caffeine. 
After about the 2 hour mark of my shift, I began to feel incredibly winded and burnt out. Almost as if I had next to no energy and I found myself stopping to catch my breath every 2 minutes or so, trying to prevent a collapse altogether. This went on throughout my shift and it continues to worsen until we reaches the last trailer. Now I'm not one to usually wear short sleeves as I'm insecure about my arms so I'm dressed in an unreasonably thick cotton shirt like an idiot which insulates a lot of body heat. Through my shift I had felt hot but during the last trailer, my body was still very hot to the touch (witnessed by a coworker as well) but I began to shiver, a lot. 
Eventually it was time to clock out and head home. So I went up to the security post to wait for my fathers arrival and took a seat in the private telephone room. After about 5 minutes, I began to shake intensely and nausea hit like a tsunami to the point I couldn't keep my head upright without the aid of my arms. 15 minutes later of nausea and my father arrived. I walked out to the car, boarded and notified him that I was feeling terrible and we drove out of the parking lot. Roughly a minute of two of our departure, breathing became very, very difficult and it felt as if I was severely lacking oxygen through every breath. He immediately noted my heavy breathing in which I explained that I might need to go to the hospital as I was on the verge of passing out. And suddenly once we reached the on ramp to the interstate, my tongue, jaw, lower stomach and legs started to feel a numb sensation that made it a little difficult to speak or sit upright. Around 2 minutes passed and my arms and hands went completely numb to the point I couldnt feel or move them in even the slightest, and then the part that frightens me most took place. The muscles in my arms contracted so tight to the point they curled up into a chicken-wing shape and I physically couldn't unfold my arms, open my hands or even move them away from my chest. The pain from the muscle contraction was so intense, my forearms are incredibly sore to the point it's difficult to type. 
I'm not sure if it's relevant to note, but I've been having, what appears to be on paper, blood circulation problems. As my limbs almost immediately go numb after resting on an object or elevating it above the normal operating height. I also have a very cold sensation at the back of my throat which makes me feel nauseous from time to time. 
I've only ever had a few panic attacks in my life but I do suffer from anxiety problems daily. Could this be a result of that or yet another panic attack followed by malnourishment and exhaustion or something more serious such as a stroke? I'm very scared at this point and I'm in hope that somebody here can provide me an answer before I go see a professional. Thank you</t>
  </si>
  <si>
    <t>2020-04-15 05:44:29</t>
  </si>
  <si>
    <t>g1rqu2</t>
  </si>
  <si>
    <t>Would it be a good or bad idea to use laxatives to lose weight ?</t>
  </si>
  <si>
    <t>I want to lose weight and exercise is hard during the quarantine in my small apartment.
If I took laxatives to lose weight, and respected the posology, would I risk anything ? Would it work ? 
(Of course I would drink water, to reduce the dehydration)</t>
  </si>
  <si>
    <t>2020-04-15 06:18:52</t>
  </si>
  <si>
    <t>g1shzx</t>
  </si>
  <si>
    <t>Eye asymmetry...cause and treatment?</t>
  </si>
  <si>
    <t>2020-04-15 07:02:59</t>
  </si>
  <si>
    <t>g1tboi</t>
  </si>
  <si>
    <t>Inherited blood types question</t>
  </si>
  <si>
    <t>I know a little something about Punnett Squares but my own blood type compared to my parents doesn't quite make sense, but might be explainable. I know I've been tested as a AB+, my father recently learned we is an AB- and my mother always claimed to be O (-/+ unsure). I have no doubt that they are truly my bio parents for so many reasons, so is it possible to get BOTH A and B from my father over my mother's O type?
Following info not applicable but need to satisfy automod:
Age: 32
Sex: Male
Height: 6'2"
Weight: 280 lbs
Race: Caucasian
Duration of complaint: n/a
Location: Ontario, Canada
Any existing relevant medical issues: n/a
Current medications: n/a
Include a photo if relevant: n/a</t>
  </si>
  <si>
    <t>2020-04-15 07:48:08</t>
  </si>
  <si>
    <t>g1tcc8</t>
  </si>
  <si>
    <t>Got diagnosed with prostate cancer, age 59. I have to go through radical prostatectomy. I have to decide whether to go for Open or Laparoscopic / Robotic Assisted Radical Prostatectomy.</t>
  </si>
  <si>
    <t>I got diagnosed on December the 5th, 2019 with Prostate Cancer: the results gave a Glaseon Score of 6, and i was put under active surveillance. 3 months later, on March the 5th, i got another biopsy and the Glaseon Score was 7, i got the results today, so the doc told me it's time to intervene and go through surgery with some urgency. I am having a hard time finding scientific evidence of the differences in results between Laparoscopic / Robotic Assisted and Open Radical Prostatectomy. My surgeon doesn't do LRP or RARP, and he tells me that his patients in ORP has 50% of chances to get erectile dysfunctions or incontinence complications. How do i find the bet clinic in Europe to do this? I don't care about how much i'm going to spend, i'm just trying to find the best way to go through all this. Sorry for my english, i'm a bit confused and seeking for help right now: and thank you in advance for any help.
EDIT: some personal info about myself. 59M, non smoker, caucasian male, decent shape, i don't have any other related medical issues.</t>
  </si>
  <si>
    <t>2020-04-15 07:49:08</t>
  </si>
  <si>
    <t>g1tg2h</t>
  </si>
  <si>
    <t>Vasomotor Rhinitis</t>
  </si>
  <si>
    <t>Hi, does anyone have any tips on how to effectively manage vasomotor/non-allergic rhinitis? I've been suffering from symptoms of blocked nose, post nasal drip, excessive phlegm in throat, and just overall nasal congestion for about 4-5 years now.
I do not know what my triggers are or what allergens I'm sensitive to. It lasts the whole year. I wake up feeling great with clear airways but by nighttime I am very congested. Food does not affect it.
I started using Flonase over a month ago and it has reduced my phlegm production immensely, but I am still not 100% congestion free. I also regularly use a saline rinse which really helps with blowing the clear mucus out of my nose. However, my biggest issue is still with the post nasal drip and constant need to hack out phlegm.
Any advice would be greatly appreciated!
21F, 5'3, 117lbs</t>
  </si>
  <si>
    <t>2020-04-15 07:54:37</t>
  </si>
  <si>
    <t>g1tl3k</t>
  </si>
  <si>
    <t>Ear Fluid Treatment</t>
  </si>
  <si>
    <t>Hi! I’m a 17F and I’ve had really
bad ear aches for as long as I can remember. I finally went to the doctor for one today and my doctor pulled out one large piece of earwax out of both ears. He says I have fluid in my ear drum and that my sinus tissue is red and swollen (touching). He prescribed me an anti biotic and flonase. But this has been going on forever, will this be a long term solution? Or are tubes or adenoid removal in my future?</t>
  </si>
  <si>
    <t>2020-04-15 08:01:59</t>
  </si>
  <si>
    <t>g1tzo2</t>
  </si>
  <si>
    <t>Cervical MRI report, need help understanding</t>
  </si>
  <si>
    <t>Had this MRI completed yesterday and would like to understand what the heck I am reading.  I have used Google to define certain aspects but I am not clear on how the findings correlate to my body.  Basically what the heck am I supposed to do?  My GP prescribed the Medrol dose pack and I am to call back in one week to see if improvements are made to pain level and bladder control issues.
I am experiencing right hand numbness with some loss of dexterity, pain radiating from right shoulder to right side of head, neck stiffness, slight dizziness with minimal slight nausea, occasional bladder hesitation with small leakage(a few drops) each day.
I am 42/f and have had a lumbar fusion at S1-L4-L5 due to DDD and spondylolisthesis.
42/f
HISTORY: Cervical disc disorder with radiculopathy, unspecified cervical region. Patient reports right sided neck pain, dizziness, bladder issues, and right hand numbness after a fall 6 weeks ago.
TECHNIQUE: A 1.5 Tesla system was utilized.
Multiplanar MRI of the cervical spine was performed including T1-weighted and T2-weighted sequences.
COMPARISON: 8/28/2008
FINDINGS: The bone marrow signal shows no significant abnormality. The craniocervical junction is normal for age. The cervical spinal cord is normal in size and signal intensity without syringohydromyelia. Subtle visualization of the central canal within the cord at C6-C7 is felt to be within normal limits and is faintly visible on the previous study from 2008. The vertebral body height is within normal limits. There is no significant malalignment. There is slight reversal the normal lordosis which could be related to positioning or may indicate spasm.
C2-3: Unremarkable.
C3-4: Unremarkable.
C4-5: Unremarkable.
C5-6: Broad-based small disk protrusion posteriorly indents the ventral margin of the canal with minimal narrowing. No central spinal stenosis. Bulging disk extends into the medial aspect of the neural foramen right greater than left. Minimal narrowing of the medial aspect of the right neural foramen. Patent left neural foramen. Spondylosis is new.
C6-7: Unremarkable.
C7-T1: Subtle facet hypertrophy to the left with minimal encroachment upon the left neural foramen. No stenosis. Facet hypertrophy is new.
IMPRESSION: Spondylosis at C5-6. Minimal narrowing of the right neural foramen at C5-6. Facet hypertrophy with slight narrowing of the left neural foramen at C7-T1.</t>
  </si>
  <si>
    <t>2020-04-15 08:22:31</t>
  </si>
  <si>
    <t>g1u45q</t>
  </si>
  <si>
    <t>(19M) Intermittent fasting to loose weight</t>
  </si>
  <si>
    <t>I’ve always wanted to do some intermittent fasting, and now that we’ve all been isolating it makes it a bit easier. I’m 5’11 and usually hover around 190-200lbs. I don’t have much muscle, and I do have some excessive body fat. What I have been doing is not eating late at night, skipping breakfast and lunch the next day, then eating dinner to break the fast, rinse and repeat. So including sleep I probably go 16ish hours without food. I was just planning to do this maybe two days of the week, three at most.</t>
  </si>
  <si>
    <t>2020-04-15 08:28:53</t>
  </si>
  <si>
    <t>g1ufjv</t>
  </si>
  <si>
    <t>Inspecting family jewels?</t>
  </si>
  <si>
    <t>Age: 29
Sex : M
Wt : 76 kg
Height : 6'
So I’m sure all ya wonderful people do your regular checkup’s of your family jewels. I’ve been meaning to ask this for a while now. Is it normal to have some tenderness towards the rear of the testicles when fingers prod and check the area?
I mean I have no pain in the testicles themselves or any lumps but if do prod a little at the veins or the epidimis behind the balls sometimes I can felt discomfort and pulse of pain. Is that normal for guys?</t>
  </si>
  <si>
    <t>2020-04-15 08:44:25</t>
  </si>
  <si>
    <t>g1uh4g</t>
  </si>
  <si>
    <t>Cushing's Syndrome</t>
  </si>
  <si>
    <t>Age: 20
Sex: Male
Height: 6'1"
Weight: 85kg
&amp;amp;#x200B;
A number of months ago I was worked up for hypertension. My blood pressure has been very high at times, (I have seen 170/100+ multiple times), and seems to be persistently high. I have a fear of having it taken at this point, which makes it jump up, unfortunately.
&amp;amp;#x200B;
Anyway the endocrinologist ordered aldosterone/renin tests. These were normal, but the blood test result included the following comment:
&amp;gt;Low aldosterone. Is the patient on exogenous mineralocorticoid or exposed to excess mineralocorticoid like activity e.g. cortisol?
I think my symptoms might be explained by high cortisol levels -- I have developed purple stretch marks on my arm (near my armpit) and on my legs near my groin, as well as this persistent hypertension.
&amp;amp;#x200B;
I haven't had any tests done for Cushing's syndome, as far as I know. I have had tests for pheochromacytoma and for renal artery stenosis, which both came back fine.
&amp;amp;#x200B;
Should I try and get tested for it?</t>
  </si>
  <si>
    <t>2020-04-15 08:46:35</t>
  </si>
  <si>
    <t>g1uvsz</t>
  </si>
  <si>
    <t>Doctors saying urinalysis is negative despite UTI symptoms and presence of bacteria?</t>
  </si>
  <si>
    <t>2020-04-15 09:06:55</t>
  </si>
  <si>
    <t>g1v1nu</t>
  </si>
  <si>
    <t>My son's loss of mobility a year after arm broken, next steps?</t>
  </si>
  <si>
    <t>Son stats:
15, about 140 pounds, caucasian, southeast USA, athletic, 5'9", injury 1 year ago during growth spurt.
We have a lapse in his insurance and I'm unsure how to move forward. He broke the radius and ulna midway down and one was slightly displaced, with a visible bend in the arm. Even after the cast there was a visible bend which has slightly straightened over the last year as he continues to grow taller. He's 15 now and when he holds his elbow at a 90 degree angle and touches his elbow to his side (think doing curls) he cannot pronate his forearm beyond a thumbs up position. He can supinate just fine.
The pediatric osteo doctor made mention that he may need surgery for mobility in the future. Is this lack of mobility something that can be addressed with movement and exercise, or is surgery generally the only option? Is this something better addressed sooner rather than later? Is there something we can help him do now until we can have a consultation?
Thank you in advance.</t>
  </si>
  <si>
    <t>2020-04-15 09:15:00</t>
  </si>
  <si>
    <t>g1vwzx</t>
  </si>
  <si>
    <t>Blood work lab results with 4 abnormalities</t>
  </si>
  <si>
    <t>2020-04-15 10:00:07</t>
  </si>
  <si>
    <t>g1wne6</t>
  </si>
  <si>
    <t>Ibuprofen, Blood Thinners, or Muscle Relaxers as an Option for Bipolar2 and Generalized Anxiety Disorder?</t>
  </si>
  <si>
    <t>TLDR at the bottom. Hello I am a white 30(F) diagnosed Bipolar2 with Generalized Anxiety Disorder as a co-morbid condition. Located in the United States, 5'4", 150lbs, Bipolar disorder onset at 18 years old, diagnosed 3 years ago. Taking 150mg Lamicatal and 225mg Wellbutrin. I exercise 4-5 times a week so that is not a recommendation that will help me. 
I have an appointment with my medication doctor on Friday and I wanted to get input on the below question. I don't want to come off as drug seeking. I've never done illegal drugs or taken prescription meds off label, I quit drinking a few years ago when I realized it triggered depressive episodes (and because the Wellbutrin has such as strong warning about alcohol). 
My question is are things like Ibuprofen, Blood Thinners, or Muscle Relaxers ever prescribed for Bipolar Disorder or Generalized Anxiety Disorder, and will it be a red flag to my doctor if I ask about it? 
I mentioned above I have never abused drugs, but I did have a period in my early twenties where I took Excedrin Migraine on an almost daily basis because it alleviated my depressive symptoms. I lived alone at the time and did not have many close friends so I didn't realize I was depressed, I just knew if I took two Excedrin in the morning it massively elevated my mood and concentration long enough to get through the work day. Even though I wasn't taking more than the recommended dosage I eventually realized it was probably bad for my liver/stomach that I took it so often so I stopped. I don't have the urge to abuse it anymore, but my husband keeps the bottle of Excedrin hidden from me just to eliminate the chance. I have also been on muscle relaxants for a short time (maybe a week) in college when I threw out my back and they had a similar effect. Advil has a similar although less effective effect on my mood and concentration as the Excedrin, and I will occasionally allow myself to take Advil if I'm feeling brain foggy. I probably only take Advil in this way 1-2 times a month, I'm cautious because I know I could easily develop a habit.  
I've seen several articles posted on Reddit about studies that show things like Ibuprofen increase blood flow in the brain help with depression and anxiety. I did not read these studies and do not know their legitimacy, but based on my own experiences I would say there is definitely a correlation for me. 
I know anxiety can cause inflammation which in turn would restrict blood flow, which is why things like aspirin, ibuprofen, and muscle relaxers help me. Is there any way I would be prescribed a blood thinner or something similar to help with the inflammation, and therefore help with the depression and concentration issues? My biggest problem right now is concentration and motivation to get things done. I of course fluctuate and do not have this problem when hypomanic, but I am more often not in that state and have difficulties performing at work and being a good partner at home. I am definitely high functioning, but it does still affect my life negatively and I am worried that long term it is going to cause the unraveling of my relationship with my husband and prevent me from having a fulfilling career. 
Edit-Added: I wanted to add that I am asking about alternatives to anti depressants because I've already had to step up my Wellbutrin does several times. It works for while and then loses it's effectiveness, my doctor said it is possible this will continue to happen and when I hit max dose I'll have to stop taking it if it doesn't work anymore. I also know that anti depressants can affect sex drive which is already a huge issue for, so I really want to avoid anything that would make that worse (because it has always been terrible, my husband married me anyway and knows about all my issues, but I would very much like to be a better partner).
TLDR: Are the medications listed in the titles ever prescribed for Bipolar2 and Anxiety Disorder and will asking my medication doctor about it put up red flags? I ask because I know through experience that these types of medications help my mood and concentration tremendously.</t>
  </si>
  <si>
    <t>2020-04-15 10:36:51</t>
  </si>
  <si>
    <t>g1xesg</t>
  </si>
  <si>
    <t>Skin rash</t>
  </si>
  <si>
    <t>2020-04-15 11:13:49</t>
  </si>
  <si>
    <t>g1xvge</t>
  </si>
  <si>
    <t>Help with Lumbar Spine MRI 31M</t>
  </si>
  <si>
    <t>L1-2 disc degeneration and annular bulge
L4-5 broad-based shallow disc herniation flattening the ventral thecal sac
L5-S1 foraminal disc herniation contacting the existing  L5 nerve root
I have some sciatic type symptoms. Burning tingling in glute when I sit. And a similar burning comes on at the same time at the bottom of my foot. Decompression using the traction table helps relieve that. Also some atrophy in my quad and calf . Measurements are the same on left and right sides but theres diminished muscle tone on the affected leg. All symptoms are right side.</t>
  </si>
  <si>
    <t>2020-04-15 11:37:21</t>
  </si>
  <si>
    <t>g1ygfs</t>
  </si>
  <si>
    <t>I ran out of alcohol swabs for Injections. Advice?</t>
  </si>
  <si>
    <t>I \[26X\] recently started a weekly regiment of intramuscular injections. I had two alcohol swabs that I pulled from my first aid kit, but now I'm out. I don't have any isopropyl alcohol and of course that's impossible to get now.
I know it's not ideal but...desperate times. Can I use another disinfectant to sterilize my vial and skin before the injection?
Here's what I have:
* Hydrogen Peroxide (probably old)
* One *tiny* bottle of hand sanitizer
* White vinegar
* Gin/Taquila/Vodka
* Bleach wipes (I think that's a no-go, but I included it anyway.)
TIA!
(This post got automodded off, I think because my legal sex is X. So, \[26F\] \[26M\] in hopes that satisfies the bot. **Mods need to fix this issue. Intersex and nonbinary people exist!** I wrote out a joke to follow the rules, including "taller than a hobbit" but I don't think my demographic information is relevant here and I don't feel comfortable sharing it.)</t>
  </si>
  <si>
    <t>2020-04-15 12:06:40</t>
  </si>
  <si>
    <t>g1ygj5</t>
  </si>
  <si>
    <t>Took my Mum's (67F) ECG for first time today and found it's irregular, with irregular pulse.</t>
  </si>
  <si>
    <t>2020-04-15 12:06:49</t>
  </si>
  <si>
    <t>g1ymtf</t>
  </si>
  <si>
    <t>24F Bloody Cyst-like bump on head for 2+ weeks</t>
  </si>
  <si>
    <t>2020-04-15 12:15:41</t>
  </si>
  <si>
    <t>g1yq1r</t>
  </si>
  <si>
    <t>I'm certain I have dementia at 25, FTD specifically</t>
  </si>
  <si>
    <t>I've been dealing with worsening neurological symptoms for the past 2 years. Particularly tremors, memory, cognition, personality, and language. My mind is slowly deteriorating but i'm just "normal" enough to not concern medical professionals. 
I keep getting written off as just having depression which commonly happens to people with FTD. These symptoms have made me lose my job, friends, and my now Ex-GF. Everyone thinks i'm too bizarre to be around. I've went from a social butterfly to a weirdo who can't read social ques nor hold a conversation. 
I had an MRI, which came back normal but it's not a test that is really sensitive for dementia of this type. A SPECT scan is the most definitive. I'm aware this condition is rare among people in my age group but it's neither impossible nor unheard of. 
How do I get a doctor to take me seriously and order me the functional imaging I need? I'm tired of suffering. Also, if you have any guesses as to what else could be afflicting me, I would love to hear it.
Thank you.</t>
  </si>
  <si>
    <t>2020-04-15 12:20:16</t>
  </si>
  <si>
    <t>g1yya0</t>
  </si>
  <si>
    <t>Strange ball next to testicle</t>
  </si>
  <si>
    <t>Im a growing teen, white male and everything is very strange to me. I dont know if im normal. Im 160 cm tall. I was too afraid to tell anyone until i found this sub. I have a strange pea sized ball positioned on the side of my left testicle. I have no idea what to do. I dont take drugs or smoke and have no health issues. Any ideas what this is?</t>
  </si>
  <si>
    <t>2020-04-15 12:31:49</t>
  </si>
  <si>
    <t>g1za13</t>
  </si>
  <si>
    <t>Is this acne due to my birth control or my acne is just back?</t>
  </si>
  <si>
    <t>I am a 25 yr old female. weight 112, height 5'8. I always had mild acne since puberty. At 22 I was put on accutane for about 6 months and was finally blessed with clear skin. At 23 I was put on birth control again and after 7 months on it my face started to break out and was constantly breaking out. Nothing as bad as before but still enough to where I was upset and not wanting to look at my face again. I thought it was from the birth control so I stopped it and was off it for about 2-3 months then started another one hoping my skin would go back to being clear but this birth control makes me break out too but in different areas.
Did accutane fail and my acne is back? I had clear skin for almost 2 years after accutane and now here I am again breaking out all the time it is very upsetting. My sister did accurate with me and her face has stayed clear the whole time but she is not on birth control. How do I know for sure what is the cause?
first birth control was Lo Loestrin Fe now I am on Viorele. 
my forehead is not so much pimples but lots of just tiny bumps that don't go away.and then actual pimples around my nose and mouth  Any advice would help I am desperate to have my clear skin back. Thank you!</t>
  </si>
  <si>
    <t>2020-04-15 12:48:40</t>
  </si>
  <si>
    <t>g1ztou</t>
  </si>
  <si>
    <t>Persistent body rash for over 10 weeks. Visited PCP, Dermatologists and Allergist but they do not know. (Biopsy results and blood lab work included)</t>
  </si>
  <si>
    <t>2020-04-15 13:16:47</t>
  </si>
  <si>
    <t>g203or</t>
  </si>
  <si>
    <t>Red Dry Rash - Losartan Allergy? - Alternative BP Meds</t>
  </si>
  <si>
    <t>2020-04-15 13:31:04</t>
  </si>
  <si>
    <t>g20l97</t>
  </si>
  <si>
    <t>Could cracking my hips damage femoral artery?</t>
  </si>
  <si>
    <t>2020-04-15 13:57:25</t>
  </si>
  <si>
    <t>g21474</t>
  </si>
  <si>
    <t>Loss of eyelashes and eyebrows could it be thyroid problems?</t>
  </si>
  <si>
    <t>Male 17 50kg 180cm So I had alopecia universalis for about 3 years but my hair grown back fully. Lately my eyelashes and eyebrows started to fall out but my hair is still strong. I'm using Xeljanz once a day. Could this be because of thyroid problems or is there a chance of my hair falling out again? Thanks. Edit: my eyes feel allot more itchier.</t>
  </si>
  <si>
    <t>2020-04-15 14:25:35</t>
  </si>
  <si>
    <t>g217nj</t>
  </si>
  <si>
    <t>Sore breasts with raised painful bump on right areola</t>
  </si>
  <si>
    <t>I'm 22F and never have breast tenderness even when hormonal. But for the past ~3 days they have been very sore even when not touching them or doing activities (I'm a small B cup so it's not like they're straining under their own weight). This morning I woke up to a painful pimple-like bump on my right areola that hurts to touch. No photo option on this subreddit so I'm guessing that's not allowed. I don't want to go to the clinic if I dont have to during the pandemic and waste anyone's time if it's minor so I thought I'd post here!</t>
  </si>
  <si>
    <t>2020-04-15 14:30:46</t>
  </si>
  <si>
    <t>g219ja</t>
  </si>
  <si>
    <t>Why do I constantly have bed dreams?</t>
  </si>
  <si>
    <t>I ( 17F) been having bad dreams for about a year now. My dreams mostly consist of me being humiliated/embarrassed or me being murdered/ beaten up. These dreams happen so often that sometimes I’m scared to go to sleep at night. When I do have good dreams, I rarely remember them. Why does this keep happening and what should I do to prevent it?
If it helps, I do have social anxiety but I’m not sure about depression</t>
  </si>
  <si>
    <t>2020-04-15 14:33:34</t>
  </si>
  <si>
    <t>g21xp5</t>
  </si>
  <si>
    <t>I(30F) have this mark on the back of my thigh</t>
  </si>
  <si>
    <t>2020-04-15 15:09:07</t>
  </si>
  <si>
    <t>g221e2</t>
  </si>
  <si>
    <t>Psoriasis: Methotrexate or UVB cancer risks. Do it or not? Honest opinion</t>
  </si>
  <si>
    <t>First developed psoriasis November 2019. I only found one spot in my back but by January 2020 my face was covered and my body followed and hair and butt and pubs and and everywhere! The only place I’m free from it is my feet. 
I have been using steroid cream but they don’t work and I don’t get clear from it. 
My dermatologist wanted to put me on Methotrexate but since I want another baby I cannot use it. 
So she offered uvb. 
Both Methotrexate and UVB have in the side effects increased chance of cancer. 
I don’t want an increased chance at all. I used sunscreen and cover up. I don’t want to get skin cancer when I have tried very hard to not damage my skin. 
I would rather live with psoriasis than cancer. 
What’s your honest opinion on this. 
My info: female: 30, 48kg, 163cm, no health issues except for this horrible psoriasis :(. 
Thank you</t>
  </si>
  <si>
    <t>2020-04-15 15:14:30</t>
  </si>
  <si>
    <t>g221uw</t>
  </si>
  <si>
    <t>Should I be on statins?</t>
  </si>
  <si>
    <t>35F, African-American, 5'3", 160 lbs.  
Conditions: Polycystic Ovarian Syndrome, Generalized Anxiety  
Medications: Norethindrone BCP
I have high cholesterol. It was high-ish in my 20s, but I didn't have it tested again until April 2019 where I was shocked by the result.
Cholesterol, Total - 264  
HDL Cholesterol - 48  
LDL (Calculated) - 157  
Triglycerides - 297
My doctor told me to lose weight and then we would re-test later. At the time, I was about 180, so I lost 20 lbs. between the initial test and getting re-tested this February. I was initially optimistic, but disappointed to get the results. 
Cholesterol, Total - 264 (Again!)  
HDL Cholesterol - 59  
LDL (Calculated) - 163  
Triglycerides - 210
I was finally able to meet with my physician by video today after a several pandemic-caused rescheduled appointments. I asked her whether I should be on statins and she said that there's not a lot of data that supports use of statins for women my age and she wouldn't prescribe it unless my LDL was &amp;gt;180.
I do exercise regularly. I jog 3-4 miles three days a week and I like to run a lot of my errands on foot, so I walk a ton. My diet definitely needs improvement. I also wouldn't be surprised if there was a genetic component, but I don't know that for sure, as my father has been out of the picture for a long time and I can't ask. I do know that he has Type II diabetes and both of his parents died in their 60s and 70s, while my maternal grandparents both made it to 90.
If losing 20 lbs. barely nudged the numbers, can I expect that further weight loss will actually have an impact? I have health anxiety, so I'm a little concerned that I could have a heart attack at any given moment. Should I press the issue and try to get on meds?</t>
  </si>
  <si>
    <t>2020-04-15 15:15:12</t>
  </si>
  <si>
    <t>g223l4</t>
  </si>
  <si>
    <t>Toe Growth</t>
  </si>
  <si>
    <t>2020-04-15 15:17:42</t>
  </si>
  <si>
    <t>g22j60</t>
  </si>
  <si>
    <t>Recurring wrist pain, I think it’s carpal tunnel, nothing has worked to fix it this time, it hurts when i wear a wrist brace</t>
  </si>
  <si>
    <t>(21 F, 5’5, 150 lbs, white, wrist pain, i don’t have any related physical conditions, i have PTSD, IBS, gastritis, i take lamictal, welbutrin, and zovia. I drink alcohol maybe once every month or two months, i’ve mostly quit smoking cigarettes, and i smoke only a little bit of weed a few times a week to help make sure i can eat and get enough calories) 
I get recurring wrist pain, I notice it gets worse when i spend a lot of time on a computer, it started when I had a desk job and now I’m only on the computer to play video games. I will get wrist pain that is where the wrist meets the hand on top, ive looked it up and the closest thing i can find is the median nerve or flexor tendon, but it is on top of my wrist and it spreads across the top of my hand. Most of the time I will only notice it when i put pressure on it, so i haven’t been able to do my usual yoga or workout routines because i can’t put any pressure on it without it hurting. I used to do a lot of hand stands which might have put strain on it. I stretch my wrists but i haven’t noticed an improvement and sometimes it will hurt my wrists a lot to stretch them. I have a wrist brace but when i wear it, usually it will just make my wrist and hand ache, even when it is fairly loose. I feel like it needs to be tight to let it rest and keep it still. I’m assuming maybe it’s readjusting my tendons and wrist so it’s uncomfortable until it adjusts the posture of my wrist. I’ve ever stopped playing on the computer as frequently, i play about once a week for maybe an hour. I’ll probably get a hand rest for my keyboard. But right now i’m not sure how to fix it, i’m not even sure if it is carpal tunnel, my hand doesn’t really get numb, it just hurts if i try and put any pressure on it, so i can’t even do a push up. I’m also just concerned as to why my wrist brace hurts my hand and arm, it just aches and radiates.</t>
  </si>
  <si>
    <t>2020-04-15 15:41:32</t>
  </si>
  <si>
    <t>g22mhp</t>
  </si>
  <si>
    <t>Bumps on head help</t>
  </si>
  <si>
    <t>2020-04-15 15:46:30</t>
  </si>
  <si>
    <t>g22pcm</t>
  </si>
  <si>
    <t>Can Covid-19 be Dangerous with the Medication I'm taking</t>
  </si>
  <si>
    <t>I am a male (17 years old) and I've been prescribed prednisone pills since mid December and my dosage has varied over the months. I'm currently on 30mg/day. I've also been prescribed methotrexate pills (15mg/week) that I've been taking for the past 5 weeks.
I know that these medications suppress the immune system and I wanted to know, considering my age and that I have no underlying health conditions, should I fear for my life with this pandemic going on?</t>
  </si>
  <si>
    <t>2020-04-15 15:50:57</t>
  </si>
  <si>
    <t>g22q8e</t>
  </si>
  <si>
    <t>Would a fractured bone hurt more as time goes on?</t>
  </si>
  <si>
    <t>Earlier this evening my dog pulled me over on concrete. I grazed one knee and cracked the other. The moment I felt the crack I thought I might have fractured something....but I stood up and realised I could put weight on it. I stood around for most of the dog walk and it didnt hurt too bad. When walking home it kinda ached. 
But an hour after doing the injury the pain ramped up, I've got a bruise that is spreading and it's got a swollen bump. I can no longer put my weight on it without an 8/10 pain. As the evenings gone on the pain is getting worse and it feels like its locking up. 
Would a bone fracture have a slight delayed onset of severe pain? 
(23, F, white, 5"5 56kg )</t>
  </si>
  <si>
    <t>2020-04-15 15:52:18</t>
  </si>
  <si>
    <t>g23137</t>
  </si>
  <si>
    <t>What is this rash on my forearm? 18m</t>
  </si>
  <si>
    <t>2020-04-15 16:08:47</t>
  </si>
  <si>
    <t>g249ap</t>
  </si>
  <si>
    <t>Doctor won't send me for an urgent colonoscopy and I'm 99 per cent sure I have cancer</t>
  </si>
  <si>
    <t>F40, Canadian, caucasian, 200 lbs, 5'4, no existing conditions other than "IBS" and on some asprin for BP. I had a normal abdominal CT scan in Dec 2018 and June 2019 but it wasn't looking for bowel stuff. 
My doctor refuses to refer me for an urgent colonoscopy despite the fact that for six months I have had severe abdominal pain, feelings of not emptying my colon, bloody stools, alternating diarrhea and constipation, and thin/mucousy stools and weight loss (lost 30 lbs without trying when I normal have a hard time losing weight). I am in a small town in Canada so the wait to for a colonoscopy unless urgent is 18 months right now and there's only one GI doctor in a 300 km radius so I can't just go pay for one or get a second opinion though I've thought about driving down to the states I can't do that right now with everything going on.
Basically my doctor did a CRP test which was "extremely" high as well as a fecal calprotectin which he said came back negative. He said a negative FC means I definitely don't have IBD or colon cancer. But today I called the lab and got them to send me the results directly and it turns out my FC isn't negative it's 65 which I've read is right around what people with colon cancer get. I'm asking you fine folks what can I do to convince my doctor to give me a colonoscopy sooner than a year from now? My next appointment with him is next week but after that I won't see him for six months. I'm terrified and and my wits end. My grandma died of CC at 55. I'm worried if I have to wait another 18 months I won't be around or will be in a much worse off state.
Edit: Please don't comment unless you have experience with the Canadian health care system or are a physician. Not trying to be mean in any way but my anxiety around this is bad enough so the extra comments don't really help as appreciative as I am to people who took the time to comment.</t>
  </si>
  <si>
    <t>2020-04-15 17:18:45</t>
  </si>
  <si>
    <t>g24fv3</t>
  </si>
  <si>
    <t>24M, Persistent Hip Pain</t>
  </si>
  <si>
    <t>24M/5’9” 170lbs/Caucasian/hip pain on and off for 2 weeks/occasional alcohol use 
Recently started working a job that requires me to walk around 10km collectively per day. It’s temporary contract work that runs for around 6 months. I’ve done two prior stints at this job and have never experienced any pain. I’m very physically fit and have a history of distance running. 
Based off of hip diagrams, the pain feels like it has to do with my right femur head. I only start to feel it around 2-3 hours into my work day. It hurts more when I’m walking on an incline. 
In the first week I noticed it, it got to around a 7/10 and caused me to walk with a partial limp. I was then briefly laid off due to COVID-19 for 1 week. I went out for a few 30-60 min. walks, and noticed nothing. I also did a pretty rigorous kettlebell workout during that week involving a fair amount of squatting, and still noticed nothing. 
However, after returning from the 1 week lay-off, I have started to notice the pain again. Not to the point that I’m limping, but I’m starting to become concerned. 
Oh, additionally, around 4 years ago I had a minor cycling accident in which I landed on my right hip. ER doctors didn’t suspect I did any serious damage. Just hurt to walk for few days. I’ve had a permanent ‘bump’ on my hip since then, and the tissue in the bump is numb. But I’ve never had any issues until now, and it only seems to become an issue after 2-3 hours of walking.</t>
  </si>
  <si>
    <t>2020-04-15 17:29:44</t>
  </si>
  <si>
    <t>g24ljc</t>
  </si>
  <si>
    <t>15M I used sandpaper on my face</t>
  </si>
  <si>
    <t>My nose gets very oily and has a lot of dead doing I can't seem to get rid of. About 5 minutes ago I used some sandpaper (200 grit) and just went at it. It feels like 1000 cuts were made and hand sanitizer lathered on it. Help please not jsut on how to fix the pain but also the dead skin (on the sides of the nostrils where they meet the cheek skin)</t>
  </si>
  <si>
    <t>2020-04-15 17:38:52</t>
  </si>
  <si>
    <t>g24pdt</t>
  </si>
  <si>
    <t>Can anxiety cause a fever? (Covid-related)</t>
  </si>
  <si>
    <t>Hi.  47F, 5’4 and approximately 150 pounds, with prior history of asthma, pneumonia and Crohn’s disease.  I have been evaluated by my doctors as presumed Covid positive since Thursday, April 2nd, due to combination of chills, fever, severe shortness breath and cough (which is persistent but not awful). Had a very bad asthma attack on night of Tuesday, April 7, when pulse ox dropped to 93. (Other than that, have stayed in 95-98 range entire time). Next day, doctor arranged for Covid test and chest X ray. Thank God, test was negative and x ray clear. On Firday, got a nebulizer, used it once a day for four days, helped a ton with the breathing. Fever started coming down too. I have issues with anxiety, so I have also been taking Lorazepam as prescribed (3 mg daily), doing meditation apps, trying to stay away from coronavirus coverage, etc. Between breathing improving, and no fever on Sunday, I started my 72 hour countdown clock on Monday, April 13.
On Tuesday, April 14, no fever but cough and shortness of breath started coming back. Since I was also coughing up clear mucus, and lots of clear drainage from nose, I took Benadryl and cough syrup, in addition to asthma meds. Seemed to be clearing things up nicely. Today, Wednesday the 15th, I woke up at 7 am feeling chilled and kind of sick. Took temperature: 101.7. Since then, I’ve had temperatures of 102.5 (9:30 am, took extra-strength Tylenol), 102.8 (noon, too early for more Tylenol yet) and 101.3 (5:30, took more Tylenol). In the mean time, had a VideConsult with my doctor this afternoon. He was very blunt in telling me that he thinks I have Covid and the test result was wrong. He will have his nurse call me tomorrow, and if I still have symptoms, wants me to come in for second test and and inflammatory markers blood panel.
Sorry to give all of this information up front, but am honestly trying to forgive this out: between fact that first Covid test was negative and X ray was clear last week, and that my pulse ox has stayed good (except for the one 93 reading) the entire time...is there any chance that I am literally doing this all to myself, through sheer anxiety? I know stress can obviously affect breathing, so I have really tried hard to keep stress levels down, but I don’t understand why my fever would be going back up after three days of staying down, especially if my Covid test last week was negative and the x ray was clear. I am scared that I am just freaking myself out, and that I may be about to go into my doctor’s office and expose myself to Covid for real just because my body is so afraid of Covid that I am literally giving myself symptoms. But then I find myself stuck on the fact that my temperature reading is, indisputably, going back up. Is is possible that this is all in my head? If helpful, I shared this theory with my best friend of 20 years, and she said she had never known me to display anxiety to that extreme, and it broke her heart to think of me second guessing myself like this. But I have to think if it ever could happen, maybe now is the time. Any thoughts would be greatly welcome.</t>
  </si>
  <si>
    <t>2020-04-15 17:45:05</t>
  </si>
  <si>
    <t>g24wjq</t>
  </si>
  <si>
    <t>32M. Pretty sure I have a bulging disk at C6-C7. Best options for managing it while avoiding going to the doc during COVID?</t>
  </si>
  <si>
    <t>32M. 6’0 190 lbs. I hurt my neck/upper back a couple of years ago doing kettlebell swings. It wasn’t bad at the time, just a pop and an ouch (but I never did those again). Lately it’s been a real problem. The area in question is on the left side of my neck in the back, very near to where my neck joins my torso. I can feel the spot in between the vertebrae where it’s very painful to touch. I also get pain and electric shock/tingles down the left side of my back at times. When I’m  physically fatigued it tends to really act up.
It’s pretty minor under current circumstances so I’m trying to avoid the risk going into the doctor’s office right now. I also have Crohn’s disease so I’m under orders from the gastro doc to avoid NSAIDs. 
Is there anything I can be doing at home in the meantime to help manage this/prevent it from worsening?</t>
  </si>
  <si>
    <t>2020-04-15 17:57:27</t>
  </si>
  <si>
    <t>g2568b</t>
  </si>
  <si>
    <t>Daughter had hairs growing UNDER big toenail</t>
  </si>
  <si>
    <t>2020-04-15 18:14:10</t>
  </si>
  <si>
    <t>g258zs</t>
  </si>
  <si>
    <t>ENTs of Reddit...</t>
  </si>
  <si>
    <t>I (23F) have a history of ENT issues. I had a tonsillectomy, adenoidectomy, and ear tubes inserted all at once when I was five years old. At that time, I had recurring ear infections constantly, whether it was one ear or the other or both. The standard at that time was if you had more than 6 ear infections in 2 years, you should get treatment. I had more than 6 (mom doesn't remember exactly how many) and after that, I hardly ever got sick. In my early adulthood, however, I developed spring allergies that have worsened over the years. Context: I am a lifelong Florida resident but in August '19, I moved to North Carolina. So yeah, hot climate + global warming = surprise, I guess I have allergies now?? 
My issue is this: in this budding spring season/nightmarish pollen takeover, I am experiencing painful congestion mostly in my right ear. Only once or twice it has been on my left side. It is very painful and gives me anywhere from a slight headache to a throbbing migraine. Sometimes I experience tinnitus and vertigo too. A few weeks ago, I thought it was an ear infection so I went to the doctor, and she told me it was a sinus infection (which I now get numerous times a year now as an adult). So personally, I think that I'm experiencing some sinus-related issues or potentially a drainage issue. 
I saw my PCP recently and he said my ear looked fine, but I think I need to see an ENT and potentially get tubes re-inserted in my ears. The pain is awful and all I've found that helps is taking Sudafed, but it takes multiple doses before it starts to work, if it works at all, and it gives me a head cold. This is happening several times a week, basically every other day at this point. 
tldr; ear congestion as a result of adult pollen allergy, history of chronic ear infections as a child, should I see an ENT?</t>
  </si>
  <si>
    <t>2020-04-15 18:19:01</t>
  </si>
  <si>
    <t>g25lcl</t>
  </si>
  <si>
    <t>Loooong-term toenail fungus</t>
  </si>
  <si>
    <t>2020-04-15 18:40:55</t>
  </si>
  <si>
    <t>g25n8u</t>
  </si>
  <si>
    <t>Homecare patient with serious bedsores but inadequate care, how do I help her heal?</t>
  </si>
  <si>
    <t>For background info: I started doing homecare  3 years ago for a quadriplegic woman who manages her own care. I’m not a nurse of any kind. I help her in/out of bed, shower, make her food, do a bowel routine, that kind of thing. We’ve become good friends and she’s fairly young, I think 36 years old now. 
She’s recently out of the hospital after almost 6 months of being in and out of the ICU. She had pancreatitis and an internal cyst that was pushing on her organs. She’d been trached because of breathing problems and fed through a tube several times. 
Because she wasn’t moved around enough, or was too sick to move, she’s developed bedsores. The sores are large, one goes 4cm deep and is 9cm wide. The other is less deep and about 6 cm in diameter, but still bad. When I look up pictures they look like they’re stage 3 or 4. Both are on either side of her anus, on her buttocks. She was given a hydrocortisone cream (I think) and dressings that are just superficial, not packing the wounds at all. 
We had a nurse come today, to show us how to bandage her wounds, who was speechless. She said over an over again how shocked and surprised she was because what was prescribed is out of touch with how bad her sores are. The nurse said she wasn’t qualified to debride the sores, and that she didn’t bring the right supplies because it was made to seem the wounds were superficial. She took pictures and I really hope the nurse advocates for better care, but I don’t know what to do. It sounds like she almost needs a woundvac, but in the least needs debriding and to have her wounds packed right. We have some gauze and ointment. 
TLDR; basically the title, my friend has 2 stage 3-4 bedsores and I feel what was prescribed for her is inadequate to heal her. What can I do to help? I’m not a nurse, just know a little about how to take care of her.</t>
  </si>
  <si>
    <t>2020-04-15 18:44:19</t>
  </si>
  <si>
    <t>g25rcc</t>
  </si>
  <si>
    <t>Chance of catching covid from this 15 second interaction.</t>
  </si>
  <si>
    <t>37M, non smoker. I have diabetes type 2, not insulin dependent, also have hypertension. Take metformin, lisinopril and lovastatin. 
My family and I have been hard core self isolating. Don’t leave the house for anything, get nearly everything delivered. We live in a midsized city in Illinois (2 hours south of Chicago), population of the county is 209,000. 
Illinois and my town is taking it mostly serious. A lot of people are limiting contact and social isolating. 
We’ve had 90 confirmed cases, 31 of which are active, 55 recovered and 4 died. 1638 have been tested. 
Yesterday I had a delivery guy knock. Normally they just leave the package but this guy wouldn’t leave. Without thinking I open the door. He says, within 4 or 5 feet of me “you have a package”. I try to duck behind the door (I’m holding it super close) and I respond to just leave it and we’ll grab it. 
I then close the door and wait for him to leave. 
I have health anxiety and I’m a bit freaking out. He was within 5 feet for sure and talked at me for a few seconds. He wasn’t sneezing or coughing. Seemed to feel just fine. 
What are my chances of getting this from that single interaction???</t>
  </si>
  <si>
    <t>2020-04-15 18:51:52</t>
  </si>
  <si>
    <t>g25spb</t>
  </si>
  <si>
    <t>Can I drink alcohol 16, almost 17 hours after taking 25mg metoprolol succ er, and 10mg adderall (dextroamphetamine) er?</t>
  </si>
  <si>
    <t>23M, 5'11, 209lb, Caucasian. Seriously cannot find any good source about this. The only medical conditions I have is ADD &amp;amp; I just started metoprolol for high blood pressure after propranolol did not work out. I took both a little before midnight US west coast time, now it is 18:54.</t>
  </si>
  <si>
    <t>2020-04-15 18:54:20</t>
  </si>
  <si>
    <t>g25wac</t>
  </si>
  <si>
    <t>Thumb injury from skateboarding</t>
  </si>
  <si>
    <t>19M, took a spill skateboarding about two weeks ago. It wasn't anything crazy, I bruised up my hip and hurt my left thumb. At the time my hand swelled up considerably and it hurt to move it. Now the swelling is gone, the pain has decreased and i pretty much have full range of motion. Only problem is when i make an L shape with my left hand and move my thumb around i can hear the joint grinding.   I'm too worried to see a doctor because of the virus, would it be worth going or will this heal on its own?</t>
  </si>
  <si>
    <t>2020-04-15 19:00:51</t>
  </si>
  <si>
    <t>g266ha</t>
  </si>
  <si>
    <t>26M. I've been prescribed clonazepam for a few years due to chronic anxiety. I recently went to a new doctor a failed my drug test to get prescribed.</t>
  </si>
  <si>
    <t>Im 6'2", 180 lbs, and a male. Long story short, I failed a drug test for cocaine metabolites. I did TWO small key bumps. I partied 8 days prior to the drug test, (this was before I knew I was going to have to take one). I got the call from the doctor I went to and she said she doesnt feel comfortable moving forward with me. Keep in mind this doctor prescribed me seven (1mg) tablets to hold me through until the results came back, which was obviously positive.
My main question is, am I screwed? I made an appointment for tomorrow at a different practice. The receptionist asked me why I want to go to them when I just had a recent visit to the other doctor (that I failed my test at). I told her their office is much closer and my roomate works there and I've heard good things, which is true. 
Do I have to worry about the previous doctor contacting my new doctor about my failed test?
Is my new doctor going to ask why I'm going to them when I was just at another office and prescribed clonazepam for 7 days? 
Any help would be appreciated. Thank you so much.</t>
  </si>
  <si>
    <t>2020-04-15 19:19:20</t>
  </si>
  <si>
    <t>g26r0u</t>
  </si>
  <si>
    <t>I think i have minor trigger finger in my left pinky. Does anyone know any tips/exercises on how to fix it asap</t>
  </si>
  <si>
    <t>I am 16M and recently i think i developed a minor case of trigger finger, it is just my left pinky with the issue. All articles online i could find don't offer any in depth treatments for it.
Does anyone know how long it will last or any exercises/ways to fix it. Like i said, it is very minor and doesn't really hurt, just uncomfortable. I have ice on it right now</t>
  </si>
  <si>
    <t>2020-04-15 19:57:58</t>
  </si>
  <si>
    <t>g26ytt</t>
  </si>
  <si>
    <t>Small skin tag/polyps (?) forming on body</t>
  </si>
  <si>
    <t>140lb
5'4
25F
Omeprazole 1x daily, raninidine as needed, ondansetron 4mg as needed
Fibromyagia, non-erosive esophagitis + hernia (idk why for either) 
Late summer this past year I noticed I had colorless skintags growing on my arm. They are not noticeable  unless you run your hand across them and look. Smaller than a typical pimple. I chalked it up to me working outside for my career. There's some on my neck forming (I think), and I noticed another definite one a little lower than my belly button.
I know as we grow old we develop certain things or whatever. But for my age I feel like this is not normal. I'm not concerned since there's only a handful, but would this be something to get checked out by a dermatologist or would a PCP typically recommend it's nothing?</t>
  </si>
  <si>
    <t>2020-04-15 20:12:11</t>
  </si>
  <si>
    <t>g27k3y</t>
  </si>
  <si>
    <t>Sunflower seeds and sodium</t>
  </si>
  <si>
    <t>I aam addicted to sunflower seeds and am a little concerned about the sodium intake. I probably eat roughly 5-6 grams of sodium purely in sunflower seeds alone. My tongue hurts after a while and I stop. I combat this by drinking  ½ to 1 whole gallon of water a day and no sodas.  They have helped me to lose weight, I'm trying to get into the average range. Is it okay to eat this much sodium if I am also drinking water? (Male, 17 if it matters)</t>
  </si>
  <si>
    <t>2020-04-15 20:53:14</t>
  </si>
  <si>
    <t>g27k4v</t>
  </si>
  <si>
    <t>Am I knock kneed?</t>
  </si>
  <si>
    <t>2020-04-15 20:53:17</t>
  </si>
  <si>
    <t>g27ucu</t>
  </si>
  <si>
    <t>Red Lines on feet</t>
  </si>
  <si>
    <t>2020-04-15 21:13:16</t>
  </si>
  <si>
    <t>g285uj</t>
  </si>
  <si>
    <t>Extremely itchy red bumps.</t>
  </si>
  <si>
    <t>2020-04-15 21:36:45</t>
  </si>
  <si>
    <t>g28igk</t>
  </si>
  <si>
    <t>My dad 54M has extremely low energy and we don't know why</t>
  </si>
  <si>
    <t>My dad is 54M 218lbs 5'8 
A few weeks ago I got a call from my dad's office saying that he didn't look good, he had fallen asleep and it took a bit to get him up. My dad has had two strokes in the past, so we immediately went to get him. He had looked extremely tired, you'd talk to him and he would be falling asleep. We took him home and he fell asleep on the way there, and again once we got home he just laid on the floor. We immediately got an appointment the same day, his blood work was tested but because of the COVID stuff the labs are backed up. All we know is that his immune system is low, as in if he gets the virus there isn't a chance he'd recover.
He hasn't really exercised since the gyms are closed, and I wouldn't say he eats unhealthy.
There are days where everything is normal, then days where he's just extremely tired. I'm not sure what it could be.
He's also mentioned he gets frequent headaches and sees yellow.
I know this isn't the place to ask, but with not hearing from the doctor's office for a week I'm pretty desperate.
I don't know if there's something I can do to help</t>
  </si>
  <si>
    <t>2020-04-15 22:03:09</t>
  </si>
  <si>
    <t>g2904h</t>
  </si>
  <si>
    <t>22F, had a LOT of blood after bowel movement so I went to the ER. Tell me what to expect from a GI specialist visit this week?</t>
  </si>
  <si>
    <t>Hi all,
So, I’m 22F, 140lbs, 5’6. I have a history of minor hemorrhoids for the past few years (every once in a while I have a *rough poop* and blood is on the wipe, several times a month but not daily) that I occasionally treated with PrepH and didn’t think much of. They have increased in frequency over time, however.
Tonight I went for a pee and, due to my phone, stayed longer and ended up needing to poo. Worked out fine, needed a little more pushing but nothing crazy or unusual. I wipe. *Holy hell that’s a lot of blood.* I look in the bowl. *FUCKING FRUIT PUNCH.* literally. Imagine a bowl of fruit punch with poop in it. 
The mild lower abdomen pain hits. Feel bloated and uncomfortable. I get worried and call a local urgent care place who says they would just send me to the ER anyway. So I say fuck it, off to the ER I go. Not taking chances here. 
After a couple hours, results are in: blood and urine tests normal, gave me IV fluids, prescribed me Pepcid and colace (sp?). Pain subsided a lot. Also referred me to a GI specialist as they said that they would be better equipped to see what’s going on, ie. Maybe a colonoscopy. 
So I’m sure it sounds like I already got my results but I still don’t know what’s going on and as I sit here, the stomach discomfort is mildly back. To be fair, I ate a good amount of cookies today.
Based on this info, should I be more or less worried than a basic “concerned”? I don’t wanna be that person who’s like ?????cancer????? But I don’t wanna be caught blindsided. An unfortunate TMI addition to this is that my previous SO used to stick a finger in my anus (with my consent of course) during sex fairly frequently and that’s when hemorrhoids happened. Before that, wasn’t a thing for me. Pretty sure the irritation from that is what started it.
That should be it. I’m just looking for shared thoughts about what this could be and how concerned I should be. Calling the GI specialist first thing tomorrow so don’t worry, I’m following procedure. 
Thanks in advance!</t>
  </si>
  <si>
    <t>2020-04-15 22:39:46</t>
  </si>
  <si>
    <t>g2941v</t>
  </si>
  <si>
    <t>Is my colon being shaped like this in any way an issue?</t>
  </si>
  <si>
    <t>2020-04-15 22:48:17</t>
  </si>
  <si>
    <t>g298s7</t>
  </si>
  <si>
    <t>Is this how pcp visits are for yearly check up</t>
  </si>
  <si>
    <t>24M 5’6, 150lb. i don’t smoke or do any drugs. 
When I visit my PCP, he listens to my heart and lungs and then orders the usual CBC,CMP, UA, and lipid panel. He also checks my belly but I’m not exactly sure what the maneuver he does is for. I stand up and he presses on my abdomen. Anyway, I feel like the exam isn’t as thorough as it was when I was with my pediatrician( check eyes, ears, etc).  So should he be doing more or is that how yearly PCP visits go as an adult patient?</t>
  </si>
  <si>
    <t>2020-04-15 22:59:11</t>
  </si>
  <si>
    <t>g29eyr</t>
  </si>
  <si>
    <t>24F Potential scaphoid fracture</t>
  </si>
  <si>
    <t>I need to get an XR for my wrist from a FOOSH injury yesterday. However I read that it can take 10-14 days for a fracture to be visible on the scan and the injury can be misdiagnosed as a sprain... or they ask you to come back for a second X-ray. 
I live with my elderly parents and would like limit my hospital visits if possible. Should I wait until next week to get it checked out to make it more likely that if there is a fracture, it will show up on the XR?
Thanks in advance !!</t>
  </si>
  <si>
    <t>2020-04-15 23:12:32</t>
  </si>
  <si>
    <t>g29osd</t>
  </si>
  <si>
    <t>What is the appropriate amount of topics you should bring up to your doctor at an appointment?</t>
  </si>
  <si>
    <t>Male, 20 years old, 6'0, 220lbs. 
Medication: No. 
Smoking: No. 
Previous problems: Just knee issues.
Duration: Several years
I haven't been to the doctor since I was 17 (20 now) and I've been pushing alot of issues back due to being scared or no time. 
I want to bring up my untreated adhd, and anxiety
This heart issues I've been having over the last year
The arthritis in my knee
I don't know if appointments are meant for one issue at a time or if it is cool doing a few at one appointment</t>
  </si>
  <si>
    <t>2020-04-15 23:34:57</t>
  </si>
  <si>
    <t>g2a703</t>
  </si>
  <si>
    <t>[NSFW] 33M Molluscum contagiosum in genitals</t>
  </si>
  <si>
    <t>2020-04-16 00:16:42</t>
  </si>
  <si>
    <t>g2ac4e</t>
  </si>
  <si>
    <t>I am male, 15 years old, non smoker, weigh about 80 and the information i have just given you is irrelevant for my question but the mods need to let me ask it: Is it bad to write on on your skin with a ballpoint?</t>
  </si>
  <si>
    <t>When we could still go to class, we often drew stuff on each others arms when we were bored... Is this bad for me? Can this cause cancer?
Thanks in advance</t>
  </si>
  <si>
    <t>2020-04-16 00:28:36</t>
  </si>
  <si>
    <t>g2agke</t>
  </si>
  <si>
    <t>Itchy palms and soles</t>
  </si>
  <si>
    <t>2020-04-16 00:38:43</t>
  </si>
  <si>
    <t>g2b0vw</t>
  </si>
  <si>
    <t>Second Opinion on what's going on with my pinkie finger</t>
  </si>
  <si>
    <t>2020-04-16 01:27:30</t>
  </si>
  <si>
    <t>g2bknx</t>
  </si>
  <si>
    <t>Bumpy mole/mole-y scab I picked off appears again after 1-2 months</t>
  </si>
  <si>
    <t>2020-04-16 02:15:27</t>
  </si>
  <si>
    <t>g2dbl5</t>
  </si>
  <si>
    <t>Is now a good or bad time to stop smoking?</t>
  </si>
  <si>
    <t>My gf heard from some friend of a friend of a friend who is supposedly a doctor that you SHOULDN'T quit smoking right now (i.e. during the covid pandemic), because quitting somehow "irritates" the throat or respiratory tract. It was unclear exactly why they made this recommendation - that it makes you more susceptible to catching it, or makes the symptoms or outlook worse if you do catch it.
To my knowledge, if you do get a cough after quitting smoking this is because the celia cells are becoming active again and working to unclog the residue from smoke. I experienced some symptoms like this when I stopped a long time ago, and it lasted a few days.
I get the feeling that it's just some BS to make smokers feel less guilty about continuing, but I'm no kind of medical professional so what the hell do I know? I'd appreciate anyone with more knowledge to weigh in here.</t>
  </si>
  <si>
    <t>2020-04-16 04:39:15</t>
  </si>
  <si>
    <t>g2dh4c</t>
  </si>
  <si>
    <t>Can a stroke (or more precisely a blood clot in the brain) be mistaken as a brain tumor?</t>
  </si>
  <si>
    <t>So this is about someone I know who had previously (about 2 years ago) had a type of cancer and had it removed via surgery. This person also takes medication for another condition and that medicine has a side effect of causing blood clotting in the brain. They recently had a what we thought was a stroke, but further tests showed what looked like a 4 cm tumor. The problem is the blood test didn't show anything (? not sure whether blood tests shows if a person has cancer or not). This basically meant that if it is a tumor then it is not a secondary tumor. The oncologist suspects it's a primary brain tumor. The neurologist on the other hand thinks it might be a very large blood clot especially since the patient seemed to improve slightly after taking the medicine for stroke (taken for 1 week). They said that they will run some more blood tests and scans and have sent the results of the tests already taken to other doctors for more opinions. So that brings me to my question can a blood clot in the brain be so big that it is mistaken for a tumor? How common is it for that to happen? And also what is the normal size of a blood clot that causes stroke (not sure if this question makes sense)?</t>
  </si>
  <si>
    <t>2020-04-16 04:51:25</t>
  </si>
  <si>
    <t>g2ea7y</t>
  </si>
  <si>
    <t>Pustule on my penis - GP, Sexual Health Clinic, or ER?</t>
  </si>
  <si>
    <t>2020-04-16 05:49:32</t>
  </si>
  <si>
    <t>g2f7pe</t>
  </si>
  <si>
    <t>Broken clavicle possibly isn't going to heal after 6 months. Surgery or wait?</t>
  </si>
  <si>
    <t>2020-04-16 06:47:58</t>
  </si>
  <si>
    <t>g2fsan</t>
  </si>
  <si>
    <t>24/Female/ Dry Cough for almost a month</t>
  </si>
  <si>
    <t>I've had a dry cough for almost a month, no phlegm.
I happen to be staying in a air-conditioned environment in my room
The cough gets worse at night.
I'm afraid to go go the hospital due to what's going on.
Could it just be allergies?</t>
  </si>
  <si>
    <t>2020-04-16 07:20:46</t>
  </si>
  <si>
    <t>g2fwcf</t>
  </si>
  <si>
    <t>Diagnosis Help</t>
  </si>
  <si>
    <t>2020-04-16 07:27:12</t>
  </si>
  <si>
    <t>g2g800</t>
  </si>
  <si>
    <t>Paediatric scrotal swelling</t>
  </si>
  <si>
    <t>2020-04-16 07:44:50</t>
  </si>
  <si>
    <t>g2go78</t>
  </si>
  <si>
    <t>Bloody tooth or blood blister?</t>
  </si>
  <si>
    <t>2020-04-16 08:08:54</t>
  </si>
  <si>
    <t>g2gun9</t>
  </si>
  <si>
    <t>"Early osteophythic lipping of the posterior vertebral margins"</t>
  </si>
  <si>
    <t>I had a CT scan mid-late last year after a training injury, and this is one of the things (seemingly unrelated to the injury) that the doctor noted in their report. 
Just wondering what this means for me both currently and in the future (potential concerns)? What I've found on Google is filled with terminology I don't fully understand and lacks simple explanations. 
Age - Late 20s
Sex - M
Height - 6'1"
Weight - 75kg
Race - Caucasian</t>
  </si>
  <si>
    <t>2020-04-16 08:18:19</t>
  </si>
  <si>
    <t>g2hy3d</t>
  </si>
  <si>
    <t>Rectal prolapse or something else?</t>
  </si>
  <si>
    <t>16F, 4’11, 100 pounds
Take Sertraline 150 mg daily
So this is pretty embarrassing and kinda nasty...
I’ve been struggling with stomach issues for a while now, suspect IBS, but now I’ve gotten a now issue... when I’m on the toilet and start pushing my rectum just comes out of my anus, but when I stop it goes back in. But I read that during a rectal prolapse it pretty much always stays out, which it doesn’t for me. I’m guessing this isn’t normal, but I wanted to get a second opinion before talking to a doctor. Really don’t want to go to a doctor while this corona crisis is going on...</t>
  </si>
  <si>
    <t>2020-04-16 09:15:10</t>
  </si>
  <si>
    <t>g2ianp</t>
  </si>
  <si>
    <t>Need Allergy Help Please</t>
  </si>
  <si>
    <t>2020-04-16 09:33:17</t>
  </si>
  <si>
    <t>g2idiz</t>
  </si>
  <si>
    <t>Are fluctuating blood sugar levels normal? (27, male, 5’9, 12st, non-smoker.)</t>
  </si>
  <si>
    <t>27, male, 5’9, 12st, non-smoker.
No previous medical conditions or current medication.
So out of some concern with diabetes (I felt thirstier than normal, even though that seems much better now), I did a blood test using my dads diabetes blood level test kit
Got the following results:
Fasting - 3.9 MMoL
1.5 hours after eating - 9.9 MMoL
30 minutes later - 4.6 MMoL
So mostly normal but that 9.9 is throwing me off. Would it be normal to go that high? The only thing I ate was shepherds pie (high carb because mash).
Please help because I don’t know whether to worry about it or not. I’ll of course book an actual doctors appointment but under the current circumstances it’s proving awkward to get one understandably
Thank you</t>
  </si>
  <si>
    <t>2020-04-16 09:37:23</t>
  </si>
  <si>
    <t>g2in5j</t>
  </si>
  <si>
    <t>HIV exposure</t>
  </si>
  <si>
    <t>21 male
I’m a little paranoid because I had a random hook up with an 18 girl who is a graduating senior in highschool. I did not use protection however I asked her if she had ever been exposed to anything and she said she was 100% clean. 
However, I’m feeling paranoid because it was random and I don’t know the person. So I went to my doctor and they prescribed me PEP. It is a very expensive medication and can cause serious side effects. 
What are my real chances of getting HIV? Should I take PEP just in case? I would really appreciate some help. Thank you</t>
  </si>
  <si>
    <t>2020-04-16 09:51:02</t>
  </si>
  <si>
    <t>g2jqu1</t>
  </si>
  <si>
    <t>Should I worry on the things I sit on when COVID-19 is happening</t>
  </si>
  <si>
    <t>Age 18, male, Philippines 
I apologize for the odd question because I get anxious every now and then a lot of us live in the house and I'm scared to sit in the dining room because I might get germs in the chairs I sit on. Because of that I don't eat sometimes because my parents don't allow me to eat in my room.</t>
  </si>
  <si>
    <t>2020-04-16 10:46:43</t>
  </si>
  <si>
    <t>g2ldxv</t>
  </si>
  <si>
    <t>Suspected Hyperthyroidism - are these symptoms enough to warrant a doctor's visit?</t>
  </si>
  <si>
    <t>34F 5'6", 152lbs. No chronic conditions, no drug use except very moderate alcohol (two drinks max), 4-5 times a month. One or two 10z cups of half-caff or one-third-caff coffee a day.  Prenatals daily, &amp;amp; Breastfeeding a one year old. Located in New York (not NYC).
I have been having an uncomfortable sensation in my muscles for a few weeks now. It feels like muscle weakness, but I can do anything I'd expect myself to be able to do - that is, I don't feel truly \*weak.\* But even if I'm walking down the stairs, if I take a step slowly, I can feel a small tremor in my leg muscles that feels like extreme muscle fatigue after I've had a super intense workout. I haven't been working out, though.  This is true for all my muscles. 
I have lost some weight - 4 pounds in 2 weeks - but I have also been trying to lose, so I'm not sure if that is relevant.
Finally, I have been pooping a little bit more than average.
My dad had issues with his thyroid, and I am wondering if my symptoms would be enough to send me to the doctor's office during the pandemic. I will have to take my two kids under 4 with me if I do go, as I'm solo parenting until summer.
Very grateful for any advice.</t>
  </si>
  <si>
    <t>2020-04-16 12:09:34</t>
  </si>
  <si>
    <t>g2lnvv</t>
  </si>
  <si>
    <t>Question about Testicular Cancer Screening for Cryptorchidism</t>
  </si>
  <si>
    <t>26 year old male; 6'2; 184lbs; duration: life. I was born with an undescended testicle, which subsequently descended on its own around my 6th month birthday. I suffer from pretty severe health anxiety and am worried about my increased risk of testicular cancer. How much greater is my risk?? I had an ultrasound in May 2018 for pain which turned out to be psychosomatic and everything was fine. How often should I have ultrasounds? Once a  year? 
Also, since it's been two years, should I try to get an ultrasound? How would that work though due to COVID-19?</t>
  </si>
  <si>
    <t>2020-04-16 12:23:25</t>
  </si>
  <si>
    <t>g2m3ei</t>
  </si>
  <si>
    <t>Verruca treatment advice</t>
  </si>
  <si>
    <t>2020-04-16 12:44:58</t>
  </si>
  <si>
    <t>g2mrq2</t>
  </si>
  <si>
    <t>M (20)
Medications: none (I have been put on an anti-viral twice for this issue, in case it was herpes while the blood tests were in progress)
Height/Weight: 6'2, 160lbs
smoke: weed/vape occasionally
duration/location: \~4 months, genitals
Hello all,
Since December I have had genital herpes like symptoms. I have been blood tested and urine tested multiple times, each time that an outbreak of genital blisters has occurred, but each time the tests come back negative for all STD's, and anything else they test for. The blisters have broken out 4 times total. Each time was started with an outbreak that was very noticeable, had a fowl stench to it, multiple blisters that would rupture and turn into scabs until they scarred over. This was followed by a second outbreak a few days later which had less blisters, with little to no smell.This has happened twice, about 3 &amp;amp; 1/2 months apart. I say four outbreaks because there were four distinguishable sets of sores. The first time this happened, it stung and was a little difficult to urinate for 3 days before the blisters appeared. This has not happened since. I have had one sexual partner in the last year, which is my GF of the last 6 months. She has showed none of these signs, and has also tested negative for everything in blood and urine tests. I have not been able to have a cell culture done as none of the available clinic or hospitals in my area are able to provide them, and given the state of the world rn, I am not able to go to the closest city which is Tulsa. Also, I do know that herpes outbreaks can be associated with stress, and each outbreak I have had there has been a large amount of stress in my life at the time, whether it be personal, stemming from my relationship, or in my college athletic career with my season being cancelled. I don't know what to do besides stay clean, dry and cease sexual activity during the outbreaks. 
Any and all feedback appreciated. Stay safe, Stay clean!!</t>
  </si>
  <si>
    <t>2020-04-16 13:20:05</t>
  </si>
  <si>
    <t>g2mx9d</t>
  </si>
  <si>
    <t>Wellbutrin and Strattera combination?</t>
  </si>
  <si>
    <t>42M, 6', 190lb. I've been taking Wellbutrin for many years for my... irritated-ness and depression issues. Recently I was prescribed Strattera for my (finally) diagnosed ADD by a new doctor via telehealth. There seemed to be some concern from the pharmacist on this combination when I got it filled. Is there cause for concern? I must note that I am a daily drinker, 3-4 on average, don't know if that matters other than that it is a depressant, which I know and struggle with. Has anyone taken these together or have any experience that could help?</t>
  </si>
  <si>
    <t>2020-04-16 13:27:56</t>
  </si>
  <si>
    <t>g2mxd3</t>
  </si>
  <si>
    <t>2 months of a fever!</t>
  </si>
  <si>
    <t>30F 5'2" 180lbs
Currently taking Paroxetine (weaning off) and Align probiotic. Average smoker. No alcohol or drug use. 
About 2 months ago, I noticed I started getting a low grade fever (99.2-99.8) every few days. Shortly after I started to get diahhrea and stomach pains every day, along with an elevated temp. 
I visited the ER about a month in where they did a CT scan and bloodwork, which were both normal.
I chocked it up to a virus and went along with life. Well, the elevated temp now comes back every single day. When my temp goes any higher than 99.1, I get dizzy and very tired, sometimes nauseous. I visited my family doc.
My doctor prescribed 500mg Flagyl 2x a day for 7 days and started me on the Align probiotic. She also ordered stool samples, which all came back normal. 
After the Flagyl, the diahhrea is not as bad, but I am still getting an elevated temp with the dizziness/tiredness every day. 
I'm finding it hard to get a second opinion anywhere due to covid. Any ideas?</t>
  </si>
  <si>
    <t>2020-04-16 13:28:04</t>
  </si>
  <si>
    <t>g2n1er</t>
  </si>
  <si>
    <t>Could I be pregnant?</t>
  </si>
  <si>
    <t>24F, 5’6 128
Sunday and Monday night, I had some stomach cramping that woke me, I assumed it was period related (supposed to have started the 14th). Tuesday, I woke up at 7 am , vomited 3-4 times. Felt ok after. Rested and realized my boobs are even more swollen than my period normally  makes them, really sore, and i have bad hormonal chin/jawline acne (I normally get 1 pimple max).
Took 2 clear blue tests just to see: both were negative, digital and regular. 
I have sex regularly with my husband but we use protection every single time. I know it is early and I have barely missed my period but I just feel off. Should I try a first response test instead? Would it be too early?</t>
  </si>
  <si>
    <t>2020-04-16 13:34:00</t>
  </si>
  <si>
    <t>g2n75i</t>
  </si>
  <si>
    <t>Wondering</t>
  </si>
  <si>
    <t>Hi i have been wondering why someone would damage their own body... I've known people that cut themself and worse and I've been worrying since my sister (15 years old) has been damaging her own thumbs nail with her other nails, to the point that she only has 2/3 of thumb nails. I've ask her why she does it and she has never given me an answers since it seems she does not know either. Does someone know anything about self destroying your thumb nails?</t>
  </si>
  <si>
    <t>2020-04-16 13:42:13</t>
  </si>
  <si>
    <t>g2n7xt</t>
  </si>
  <si>
    <t>Need help identifying if this is a callous/wart/blister on hand</t>
  </si>
  <si>
    <t>2020-04-16 13:43:24</t>
  </si>
  <si>
    <t>g2nbf4</t>
  </si>
  <si>
    <t>(20M) Itchy &amp;amp; Burning Spots on Heel</t>
  </si>
  <si>
    <t>2020-04-16 13:48:42</t>
  </si>
  <si>
    <t>g2ne6x</t>
  </si>
  <si>
    <t>Female 34 red spot that hard to the touch, doesn’t hurt, not growing, has been there for about 2 months now in left breast, any idea what it could be? Should I be concerned?</t>
  </si>
  <si>
    <t>2020-04-16 13:52:44</t>
  </si>
  <si>
    <t>g2nl8k</t>
  </si>
  <si>
    <t>Lower half itchiness for 3 weeks, no rash</t>
  </si>
  <si>
    <t>For the past 3 weeks I have had the most horrendous itch mainly on my thighs, bum, and lower legs but occasionally on my arms, torso, and back. It gets worse in the evening and stays bad until mid morning. I started taking an antihistamine 2 weeks ago and it hasn't helped. Doctor prescribed me 2 new anti histamines and 2 days ago and they don't seem to be helping at all. I've never had seasonal allergies, don't have a runny nose or watery eyes. There is absolutely no rash, bumps, or hives, just been scratching my skin raw at times.. Been moisturizing religiously too, haven't changed washing powder or anything either.
Any advice would be appreciated:)
I'm 21f, 5'7, 175lbs, white.</t>
  </si>
  <si>
    <t>2020-04-16 14:02:56</t>
  </si>
  <si>
    <t>g2o44a</t>
  </si>
  <si>
    <t>What is this weird spot on my finger that comes and goes?</t>
  </si>
  <si>
    <t>2020-04-16 14:30:12</t>
  </si>
  <si>
    <t>g2o53c</t>
  </si>
  <si>
    <t>Did my mother feel any pain or anxiety while dying in a ventilator?</t>
  </si>
  <si>
    <t>My mother was 57. Female. She was 5’3 and 190 pounds. She lost consciousness and her breathing and heart stopped. She was put on a ventilator and given medicine to keep her heart beating. Her BP was low. Her brain was swelling. She passed away 12 hours later. Why this happened is unknown.
When they told me that she had a poor chance of survival, I started screaming. I physically couldn’t stop. I’m afraid that my mom heard me scream. I feel so bad about it.
Some people say that people can hear when they are on a ventilator. I really wanted to talk to her and play music for her her final night but I couldn’t stay with her because of the virus.
Do you think she heard me scream? Do you think she experienced any anxiety? Do you think she had any pain with her brain swelling and being on the ventilator? Or was she unconscious the whole time, like sleeping?</t>
  </si>
  <si>
    <t>2020-04-16 14:31:26</t>
  </si>
  <si>
    <t>g2obuj</t>
  </si>
  <si>
    <t>[24M] Weird skin condition between fingers?</t>
  </si>
  <si>
    <t>2020-04-16 14:41:10</t>
  </si>
  <si>
    <t>g2osh1</t>
  </si>
  <si>
    <t>What are these bumps that have always been under my dick?</t>
  </si>
  <si>
    <t>2020-04-16 15:05:08</t>
  </si>
  <si>
    <t>g2oygo</t>
  </si>
  <si>
    <t>Covid illness</t>
  </si>
  <si>
    <t>Good afternoon, 5 days ago my grandfather (67 years old) was admitted to the hospital with a diagnosis of CORONAVIRUS.  He is a diabetic since he was young (hereditary, I don’t know what type).  The day before yesterday there was an extensive stroke, coma.  The pupils do not respond to light, he does not breathe, is connected to a mechanical ventilation, keeps the pressure, suture 90. Any ideas how to get out?  Are there any chances?</t>
  </si>
  <si>
    <t>2020-04-16 15:14:00</t>
  </si>
  <si>
    <t>g2p9em</t>
  </si>
  <si>
    <t>M22, WT: 180, Bed bugs?</t>
  </si>
  <si>
    <t>2020-04-16 15:30:09</t>
  </si>
  <si>
    <t>g2pbgp</t>
  </si>
  <si>
    <t>Something is wrong with my jaw</t>
  </si>
  <si>
    <t>Hello! I've been recently having an issue that causes me a great deal of anxiety, but I am too scared to go to a doctor since bothering them, especially during these times, just to find out that possibly everything is fine, also causes me a great deal of anxiety.
About me: 21F, around 52kgs, 156cm, quite heavy smoker (8-15cigs/day)
Primary complaint: pain in my jaw, right side, been going on for few days.
To give some extra details, I would like to mention I got my wisdom teeth removed on the right side around 6 months ago and the recovery didn't go as smoothly as I hoped so I ended up with an infection that required antibiotics, but in the end it healed quite nicely. The pain I mentioned started few days ago, seemingly out of nowhere and for no reason. I truly cannot pinpoint what could have caused it. I tried to search it up, but I am still not sure what it could be. My guess is some kind of dislocation which terrifies me and I truly hope it's not. Some of the other issues are pop sounds on certain movements, pain when I bite down, when I yawn and when I push on the other side of my jaw. About half an hour ago I yawned quite widely and I felt a POP like a real scary and loud POP. Since then the pain intensified when biting down, yawning etc and for the first few minutes afterwards I couldn't close my mouth without feeling horrendous pain. I also noticed the jaw slightly shifted towards the right side and my bite is as well different from half an hour ago. 
Here are some other things going on that could or could not be related, but just to make sure: I do have an eating disorder, but I haven't purged in months, only restricted; had some sores in my mouth for few days, went away with no problems; my teeth are relatively fine, just two minor cavities on the left side that will be done soon; for the past few weeks I've had some pain in the upper part of my nose, especially when chewing, but it's slowly going away; since this jaw problem I've been feeling way more fatigued than before and I get lightheaded more often (from 2-4 times a day, to maybe like 6-7); my eating habits haven't changed, I just avoid crunchy things.
I would like to thank you in advance for any help or advice and I would also like to apologize for how long and maybe incoherent I might have been. My intention was to be concise, but sadly I always ramble on and on no matter what the subject. Thank you once again!
(Posted from phone, excuse any formatting issues)</t>
  </si>
  <si>
    <t>2020-04-16 15:33:10</t>
  </si>
  <si>
    <t>g2pea8</t>
  </si>
  <si>
    <t>Concerned I have colon cancer (Male:14)</t>
  </si>
  <si>
    <t>I noticed that on my lower left abdomen, there’s several little bumps, if I push hard enough I can feel them, I don’t know what they are. I’ve had em for a while. I did a stool test several months ago, and they said I was clear. Yet despite that I’m still concerned. I can’t go to a doctor or anything cause of the virus. What should I do?</t>
  </si>
  <si>
    <t>2020-04-16 15:37:24</t>
  </si>
  <si>
    <t>g2pxoc</t>
  </si>
  <si>
    <t>Toenail Fungal problem</t>
  </si>
  <si>
    <t>I am a healthy 20 year old, 145 lb male, 5'10" and have had a yellowish big left toe for around 10 years. When I saw a doctor at first, they prescribed me some polish that would decrease color. I used it for a bit but to no avail. I have cut it down to the point where only half the nail is visible, but the far left corner has been the same length for a while. The left corner has started to pain me for the last few days whenever i push it into my toe. is this gonna go away? No current meds</t>
  </si>
  <si>
    <t>2020-04-16 16:06:28</t>
  </si>
  <si>
    <t>g2qgdr</t>
  </si>
  <si>
    <t>Please help, horrible horrible pain and no one wants to address it</t>
  </si>
  <si>
    <t>Hey I’m sorry for the crappy mobile formatting. Thank you for taking the time to read this. 
My husband has cracked a molar and the pulp is exposed to air. We are in Ohio so we took him to an emergency Dentist at the hospital. The tooth needs to be extracted or a root canal + crown done according to the doc. They did an X-ray. The dentist said all procedures that kick up particulates are forbidden. So this would include both of those procedures. The dentist did not prescribe him anything. They said to call back and we did but they just gave him antibiotics. My husband is under the assumption that the nerves will die or just stop registering pain (I know they won’t but he’s not thinking clearly). 
He is taking way too much ibuprofen and still can’t get much relief. The whole left side of his face has some swelling, he’s white as a ghost, and he says the pain starts in his jaw, goes to his eye, temple, upper canines and down his neck. 
Sometimes he looks unsteady or dazed. The doctor said he couldn’t see any abscess or infection but his filling was also in the way on the X-ray. 
I have him in the ER now and hoping they give him something for pain relief. We know they can’t take it out or do anything besides prescribe something. 
Our goal is to get this taken care of at the root cause. Pain killers won’t last long and the dentist said to come back in June. He won’t listen to me about too much ibuprofen and mouthwash etc is doing nothing to help. He can’t work like this. 
He has joked about having me just yank it out with pliers (I definitely won’t because I could break his jaw) because it hurts so bad. 
This is very hard for me to watch him go through. Please, please help us. We are doing all we can as far a social distancing goes and we feel like we are out of options. 
Thank you so much for your help and for all your sacrifices you have been making for this crisis. We appreciate you so much! 
31 Male 200lbs 5ft9
Taking chantix to quit smoking 
Smokes 1-3 cigs/day 
Family history of heart disease 
No drugs 
No drinking besides occasionally</t>
  </si>
  <si>
    <t>2020-04-16 16:36:03</t>
  </si>
  <si>
    <t>g2qw9y</t>
  </si>
  <si>
    <t>Extremely itchy and flaky scalp. Is this just dandruff?</t>
  </si>
  <si>
    <t>2020-04-16 17:00:56</t>
  </si>
  <si>
    <t>g2qyb0</t>
  </si>
  <si>
    <t>Could I have a brain tumor? (20M)</t>
  </si>
  <si>
    <t>Other conditions: Prone to headaches, autism spectrum disorder, ADHD
For the past week, I've been using my phone late at night in bed for an hour on average, today I have a headache and well as light-headedness occasionally. I googled something and I found out that using your phone at night increases your chance at gettng brain cancer. Could I just be paranoid or is this something to worry about?
Any advice would be greatly appreciated. Thank you for your time.</t>
  </si>
  <si>
    <t>2020-04-16 17:04:23</t>
  </si>
  <si>
    <t>g2r8ag</t>
  </si>
  <si>
    <t>I just want to be able to eat.</t>
  </si>
  <si>
    <t>I have a very clear food aversion that has popped up over the last few months. It started with me fearing I would suddenly become allergic to foods and now it’s gone to full fledged fear of botulism. In all foods. Doesn’t matter what it is. I wonder if I had botulism. I’ve lost 16 pounds in six weeks and I have been staring at this plate with nothing but toast topped with shredded cheese wondering if the cheese has botulism. I just want to be able to eat. What should I do?</t>
  </si>
  <si>
    <t>2020-04-16 17:21:33</t>
  </si>
  <si>
    <t>g2rkcm</t>
  </si>
  <si>
    <t>Could my (19f) doctor have missed something with regards to thyroid cancer?</t>
  </si>
  <si>
    <t>I am 19. I have OCD, especially around cancer. I am constantly afraid I have some form of cancer. Right now, because I'm having some difficulty breathing (recovering from a chest infection) and feel like somethings in my throat, I'm worried I have thyroid cancer. Doctor felt all around my throat, made me swallow while she felt certain parts, and found nothing. I had an x-ray of my chest and lungs, and nothing was seen there either a couple weeks ago. Could they be missing something or is this my OCD?</t>
  </si>
  <si>
    <t>2020-04-16 17:40:52</t>
  </si>
  <si>
    <t>g2rkip</t>
  </si>
  <si>
    <t>I had a hooping cough + Tetanus vaccine yesterday and today I have a fever. I want to rule out CV-19.</t>
  </si>
  <si>
    <t>25M. Vaccines at 5pm yesterday. Symptons when I woke up the next day (today).
I have pain all over my body/tingly. I feel a little hot and cold. I look pale and sick/tired. I don't feel fatigued (like normal). Obviously, my arm is sore (from where they injected me). Slight runny nose. No headache. No sore throat.
No coughing or chest pains. Still feel well enough to be able to work.
I have been in isolation for 4 weeks now. I have no contact to anyone outside my family or partners family, unless I am buying something (talk to shopping assistant). I make sure to wash my hands as often as I can and to not touch anyone or my face outside of home.
No one else who I am in constant contact with has any CV-19 symptons.
Are the things I am experiencing related to my Hooping Cough + Tetanus vaccine?</t>
  </si>
  <si>
    <t>2020-04-16 17:41:08</t>
  </si>
  <si>
    <t>g2rula</t>
  </si>
  <si>
    <t>Persistent Itchy Skin wont go away! PIC</t>
  </si>
  <si>
    <t>2020-04-16 17:58:20</t>
  </si>
  <si>
    <t>g2ruta</t>
  </si>
  <si>
    <t>Positive for Cytomegalovirus IgG antibodies, what does this mean?</t>
  </si>
  <si>
    <t>Female, 18,5 y/o, 159cm tall, weighs 52 kg
Hi, I was just looking through some old doctors notes, and it appears from a blood test analysis from a few years ago that I am Cytomegalovirus IgG antibodies positive (negative for Cytomegalovirus IgM antibodies tho)
What does this mean? What are its benefits? I've tried to research on Google but the language is very professional and difficult for me to understand.</t>
  </si>
  <si>
    <t>2020-04-16 17:58:41</t>
  </si>
  <si>
    <t>g2skph</t>
  </si>
  <si>
    <t>Kidney stones really bothering me but nobody can help.</t>
  </si>
  <si>
    <t>I’ve posted on here a couple times and I’m really just looking for answers or at least advice of who I should go to. 
I’m a 21M, 164 lbs, non smoker, social drinker, diagnoses with kidney stones in January. The emergency room gave me hydros, flomax, and antibiotics and said I’d pass them.
My biggest one (8mm) in my left kidney is what’s giving me so many problems. I get waves of really bad lower left back pain in my flank. The pain varies in severity from uncomfortable to painful keeping me up at night. It’s now 3 months later and a urologist I went to said it’s sitting at the bottom of my kidney.
Now when i addressed my pain, he said “it’s probably muscular” and that was it. That is not helpful in the slightest. Due to Covid 19 I can’t get surgery to take them out either. I’ve been drinking 2-3 L of lemon water a day. Also a glass of water w/ Apple cider vinegar. And the full chronic pain in my lower back is seemingly always there at this point. And I’m desperate.
Someone point me in the right direction or what steps to take next please. I’d be so grateful.</t>
  </si>
  <si>
    <t>2020-04-16 18:44:18</t>
  </si>
  <si>
    <t>g2sv9o</t>
  </si>
  <si>
    <t>[24M] Episodic rash/urticaria that occurs during stress and high temperatures</t>
  </si>
  <si>
    <t>2020-04-16 19:03:33</t>
  </si>
  <si>
    <t>g2u5pu</t>
  </si>
  <si>
    <t>My father (64M) was released from ER today (4/16) and given a script for Plaquenil - aren't there reported deaths for use as Tx for COVID-19? I'm afraid.</t>
  </si>
  <si>
    <t>Hello,
A wee bit of background info:
* 4/12: Father confirmed positive for COVID-19.
* 4/15: Admitted to hospital for hypoxia (88 SpO2). *Kept overnight for testing/observation; all other vitals/blood work were normal, put on 4L of O2, and an IV.*
* 4/16: Discharged from hospital. *Given a portable O2 tank (Inogen One G5) set at 3L of O2 with instructions to slowly lower over time; also given a pulse ox.*
Meds prescribed on discharge instructions:
* Tessalon perles (100 mg) 1 cap every 8 hours. *Tx started on 3/30 but he's not consistent in taking them.*
* Nyastatin (100,000 units/mL) 5mL 4x per day. *Tx started on 4/13 and drastically helped (I have pics of progression if anyone is curious).*
* **Plaquenil  (200 mg) 2 tab daily for 4 days**
Now,  I will start digging into the literature on trials being done using  hydroxychloroquine as a Tx for COVID-19, but I know I've seen news  headlines of people dying from consuming it. **Can you please shed some light on its use?**
\-----------------------------------------------------------------------------------------------------------------------------------------------------
Extra Questions (if time allows):
1. What are some things that seem to help COVID patients on their road to recovery? *I  ordered a humidifier, spirometer, wedged pillows, a handheld massager  (apparently CF patients use this to help their lungs), and I try to get  him to do breathing exercises (pursed lip breathing, holding breath 5  sec. before exhaling) 3x per day.*
2. How often should I take vitals? *I ordered a bp cuff and stethoscope. I was as an EMT in NJ over 5 years ago, so I'm familiar with taking vitals.*
*---------------------------------------------------------------------------------------------------------------------------------------------------------*
Thank  you all for your hard work, and I appreciate you reading this. I'm  exhausted taking care of my father, I can't imagine the stress involved  with caring for multiple patients, with a shortage of supplies, during a  pandemic. I wish you all lots of strength, better resources/working conditions, and lots of good health!</t>
  </si>
  <si>
    <t>2020-04-16 20:32:06</t>
  </si>
  <si>
    <t>g2ud1h</t>
  </si>
  <si>
    <t>Do I have minor lead poisoning? [M] [22]</t>
  </si>
  <si>
    <t>I guess I'll get right to it. For at least the last year (can't remember exactly when it started) I've had shooting pains in my mid back area near the sides. It only happens around every 2 days.  I also have that same shooting pain about the height of my stomach area on the left and right sides. The pain goes away in 2-10 seconds. It hurts more when I breath. Have to breath shallow to not hurt myself.
At my last job I had been soldering daily using lead 65/35 solder. Probably soldered on average 2 hrs a day. I was there for 2.5 yrs.
I didn't take precautions when eating food usually. Just figured there couldn't be much lead on my hands/ fingers.
I've also had great difficulty keeping thoughts in my head during conversation and generally have a hard time thinking on the spot. Words get all screwed up as well. 
Please let me know what the likelihood I may have lead poisoning is and if its treatable.</t>
  </si>
  <si>
    <t>2020-04-16 20:46:21</t>
  </si>
  <si>
    <t>g2ufoa</t>
  </si>
  <si>
    <t>Red bumps ALL over?</t>
  </si>
  <si>
    <t>2020-04-16 20:51:34</t>
  </si>
  <si>
    <t>g2uzhn</t>
  </si>
  <si>
    <t>Can an iron supplement work overnight?</t>
  </si>
  <si>
    <t>Female (26) 
Iron 65 mg
A few days ago, I started taking an iron supplement for poor circulation and fatigue as well as slightly blue/purple legs. The day after the first time I started taking it my mood had improved and I had a bit more energy. I’m still taking it and I feel better and better. Could the supplement work this quickly or is this the placebo effect?</t>
  </si>
  <si>
    <t>2020-04-16 21:30:45</t>
  </si>
  <si>
    <t>g2v4kd</t>
  </si>
  <si>
    <t>20F positive for paraneoplastic antibodies, neuro doesn’t know why</t>
  </si>
  <si>
    <t>I’m a 20 year old female who has previously been diagnosed with POTS and IBS. My neurologist ordered lots of labs after I had an autonomic workup done. The paraneoplastic panel showed a low titer positive for VGKC antibodies. My neurologist sent me to a bigger hospital for a second opinion but I still have a 6 month wait to see that specialist and I received the result in November of 2019. Does anyone have a clue what this could point to? I can’t decipher NCBI articles on the topic and my neurologist hasn’t provided any answers.</t>
  </si>
  <si>
    <t>2020-04-16 21:41:10</t>
  </si>
  <si>
    <t>g2vfc3</t>
  </si>
  <si>
    <t>constipation</t>
  </si>
  <si>
    <t>i’m 15, about 150 lbs, and female and i’m on accutane and it has caused me to be very constipated for the last few months. i’ve tried miralax, fiber pills, and still softener but i’m still very constipated. the stool isn’t hard but it is very wide and hard to push out (i’m in a pretty decent amount of pin when i push it out and i bleed a little) so i don’t know if you would call that constipation but nothing has been working and i’m only pooping once a day which is not very pleasant. what should i do?</t>
  </si>
  <si>
    <t>2020-04-16 22:04:08</t>
  </si>
  <si>
    <t>g2vggx</t>
  </si>
  <si>
    <t>Concerned about breast cancer (pics)</t>
  </si>
  <si>
    <t>2020-04-16 22:06:21</t>
  </si>
  <si>
    <t>g2vlyy</t>
  </si>
  <si>
    <t>amputated fingertip</t>
  </si>
  <si>
    <t>about an hour ago my mom (female, age 51) amputated the tip of her finger (about 7.5mm) when she was cutting ginger with a knife. My family and i were going to get her to the hospital but she refused as our hospitals are now filled with covid 19 patients, she's a bit more stable now as i gave her paracetamol. She's lifting her hand above her head all the time now, it's also dipped in ice cold water. Is it really necessary to bring her to the hospital or will it cure by itself? pls help</t>
  </si>
  <si>
    <t>2020-04-16 22:17:50</t>
  </si>
  <si>
    <t>g2voj3</t>
  </si>
  <si>
    <t>Should I get an MRI of my wrist (which I sprained 7 years ago?)</t>
  </si>
  <si>
    <t>Male, 27 age, 190lbs, I've gone to about 25 sessions of physical therapy for it over those 7 years, but haven't diligently been doing the at-home exercises. my entire arm sometimes hurts, from my palms to past my shoulder. I've gotten an MRI of my shoulder, should I get one of my wrist which is the reason for the root cause of the injury?</t>
  </si>
  <si>
    <t>2020-04-16 22:23:37</t>
  </si>
  <si>
    <t>g2w5d4</t>
  </si>
  <si>
    <t>Strange object removed from Wife's (26) belly button?</t>
  </si>
  <si>
    <t>Medical professionals of reddit, I'm hoping you can provide some insight on this. Sorry for the long post, but here it we go. My wife has been reporting being able to feel "something sharp" in her belly button since around age 10. She initially believed it to be a tick, so she asked her mom to investigate. Mom can't find anything. Several years later, after we started dating, she asks me to look. I can't find anything. At that time it's going on probably a good 4 to 6 years. Fast forward to 2019 and she gets pregnant. As her belly has started to grow, she feels like she can feel it in there more. Now she's up to 28 weeks and she asks me to look again. I do, and lo and behold, I can see it. Upon discovery, we were quick to grab the tweezers. While it was stuck in her, it looked kind of like a small twig sticking out, except it had a couple of hair like fibers (I guess you would call them fibers) sticking out as well. It took a couple of tries, but I managed to remove it. It was stuck enough to slip out of the tweezers grip and my wife could feel it being extracted. To be clear, this had never caused her any pain, including when I pulled it free, just concern and annoyance. It left a little crater behind, but it didn't bleed. The end that was sticking out is a darkish brown, but the end that was embedded is somewhat light, almost a white color. We're both kind of stumped on what the heck it actually could be. Any ideas?
Tl;Dr Removed a 16+ year old mystery object from 26 year old pregnant wife's belly button and thought I'd get reddit's impression of wth it might be.
I do have a picture of the extracted item, but I can't figure out how to upload a picture to the post</t>
  </si>
  <si>
    <t>2020-04-16 23:00:11</t>
  </si>
  <si>
    <t>g2waox</t>
  </si>
  <si>
    <t>Itch on back</t>
  </si>
  <si>
    <t>Age 16
Male
6 ft
My left shoulder blade as been randomly itching for a month now and there is nothing on my skin and no bumps or anything. Just random itchy. That sometimes goes away but usually just itches. Is there anyway to know what this is or how to stop the itching. Thank you.</t>
  </si>
  <si>
    <t>2020-04-16 23:11:46</t>
  </si>
  <si>
    <t>g2wobe</t>
  </si>
  <si>
    <t>Painful spots on hands</t>
  </si>
  <si>
    <t>2020-04-16 23:42:02</t>
  </si>
  <si>
    <t>g2x3ds</t>
  </si>
  <si>
    <t>Do I have toenail fungus?</t>
  </si>
  <si>
    <t>2020-04-17 00:15:48</t>
  </si>
  <si>
    <t>g2x5lp</t>
  </si>
  <si>
    <t>Black dot on my skin above nails.</t>
  </si>
  <si>
    <t>27F I have never checked my nails because I have the habit of biting them .just noticed that I have a Black dot on my skin (it's like it's inside the skin)above my nail on two of my fingers (one on right and one on left.What could be the reason ?</t>
  </si>
  <si>
    <t>2020-04-17 00:21:01</t>
  </si>
  <si>
    <t>g2y4pf</t>
  </si>
  <si>
    <t>22F I have bumps down there</t>
  </si>
  <si>
    <t>2020-04-17 01:41:55</t>
  </si>
  <si>
    <t>g2y8ig</t>
  </si>
  <si>
    <t>Weird spots on my torso, and my girlfriend's too. (27m/f)</t>
  </si>
  <si>
    <t>2020-04-17 01:50:43</t>
  </si>
  <si>
    <t>g2yli5</t>
  </si>
  <si>
    <t>My mother had chicken pox for the first time when she was in her third trimester with me. Doctors at the time told her they were uncertain if I had immunity. I’ve recently learned of shingles and want to know if there’s anything I can do.</t>
  </si>
  <si>
    <t>Age: 26
Gender: F
Weight: 125
Race: Caucasian 
I do smoke, one juul pod a day.
No physical health issues outside of that. 
Title basically says it all. My mom got chicken pox late into her pregnancy with me, and they were cured before she gave birth. Doctors wouldn’t say for certain if I had immunity, and I never got it as a child. I just learned about shingles and how if you never had chicken pox, getting shingles as an adult can be really bad. 
Is there anything I can do? Any test to see if I am in fact immune?</t>
  </si>
  <si>
    <t>2020-04-17 02:20:21</t>
  </si>
  <si>
    <t>g2z2ml</t>
  </si>
  <si>
    <t>Does this look like lichen sclerosus?</t>
  </si>
  <si>
    <t>2020-04-17 03:00:10</t>
  </si>
  <si>
    <t>g30dqh</t>
  </si>
  <si>
    <t>Reoccurring hand rash, 3+ years</t>
  </si>
  <si>
    <t>2020-04-17 04:41:38</t>
  </si>
  <si>
    <t>g32vcr</t>
  </si>
  <si>
    <t>Heart Rate Spikes and discomfort</t>
  </si>
  <si>
    <t>Hello Medical Professionals of Reddit. I’m a 26M about 6 ft 2 and 285 lbs. I do drink heavily about once or twice a week. I do not use drugs except for the occasional marijuana use and I stopped smoking cigarettes almost 5 years ago. Recently over the past few weeks I have been having heart rate spikes especially during sexual activity with my girlfriend getting up into the 160s and 170s. And it will take a while for my heart rate to get back to a normal resting rate for about an hour or so afterwards. I have also been getting slight spikes during exercise that are not as severe as the ones during and after sexual activity. I usually am in the 130 to 140 range during exercise but have been getting up to the 150s to 160s lately. This has been going on for about two to three weeks now. I did start a new work out regimen and lowered my caloric intake about 2 and a half months ago and lost about 13 to 15 pounds. Occasionally I will also get some chest discomfort and this twitching in my left arm which sometimes leads to anxiety. I have also been experiencing more fatigue and cold sensations in my hands and feet occasionally. 
I do have family history of heart disease in my family. My maternal grandfather has it and has suffered multiple heart attacks. I also have suffered from high blood pressure on and off the past 3 years. The last time I saw a cardiologist was about a year ago and after they ran all the tests they said I had a healthy heart from what they can tell. 
I appreciate any answers you may have for me as I just want to be able to feel normal again. 
Thank you in Advance</t>
  </si>
  <si>
    <t>2020-04-17 07:19:16</t>
  </si>
  <si>
    <t>g33os5</t>
  </si>
  <si>
    <t>My (22F) mother (56F) has just started coming down with COVID19 should she take ibuprofen?</t>
  </si>
  <si>
    <t>Hi, my mom has been feeling a little off the past few days. Today though, more symptoms have started showing - she’s exhausted, has a really bad cough, a really bad headache and a fever.
Whenever she has taken paracetamol in the past, it has made her vomit so she thinks she’s allergic. All we have in the house are ibuprofen and paracetamol. I’m worried because I’ve read various reports that ibuprofen can make the virus much worse. However if she takes paracetamol she will be sick too.
What should she do? And what’s the best way I can look after her during this time? Is there anything she can do now, at the beginning, to help stop it get much worse?
Thank you</t>
  </si>
  <si>
    <t>2020-04-17 08:03:56</t>
  </si>
  <si>
    <t>g33xds</t>
  </si>
  <si>
    <t>I tore both my ACLs 14 months apart, still having issues with pain.</t>
  </si>
  <si>
    <t>[24M] Caucasian, 6’1”, 230 lb, 25% body fat.
I partially tore the ACL of my right knee in Oct of 2016 at 20 y/o and had surgery in Dec. It was a contact injury playing basketball. Someone landed on my back while I was planting a foot and my knee hyperextended partially tearing the ACL. MRI confirmed no damage to menisci or MCL. Did a patellar graft. Surgery and therapy went fine. I was back to playing basketball within a year. 
In March of 2018 at 21, I completely tore the ACL of my left knee, and partially tore the medial meniscus. This was basketball non contact, basically I planted and pushed off with my knee and hip out of alignment, and my knee buckled outward. This time, MRI confirmed complete tear of ACL, and damage to medial meniscus. Did another patellar graft, and this time the surgeon (different from my first surgery) explained that because the damaged part of the meniscus was still receiving blood flow, he could reattach the tear and there was a chance that it would heal itself. Surgery went fine. 
It’s now two years down the line and my left knee is still in pain during physical activity. Walking is fine, running causes a little irritation, and any sort of cutting or jumping causes severe pain. 
I believe that my medial meniscus is still torn, due to the area of the pain. I don’t have that insecure feeling in each step common with torn ACLs, so I don’t think my ACL is torn. 
I’m aware that another MRI and surgery are probably necessary, but I’m looking to see if there are any other options or alternatives.</t>
  </si>
  <si>
    <t>2020-04-17 08:16:09</t>
  </si>
  <si>
    <t>g344eo</t>
  </si>
  <si>
    <t>Possible Diabetes?</t>
  </si>
  <si>
    <t>18F at 115 lbs at 5' 3' in the US. Never smoked and no medications
Normally I don't eat a lot of carbs or sugar just because I'm not a fan of the the taste too much, but 2 days ago for breakfast, I don't know why, but I ate one of those huge cups of honey nut cheerios in a minute (only 200 calories but 17 grams of sugar in a minute.. way too fast).
Since then, I've been bloated and drinking a significant amount more water than usual. Like a lot! Is this something I should be concerned about? Do you think I might have diabetes? Or is that just a symptom of rapid hyperglycemia? And should I go to a doctor? Aside from thirst, I've been having some hot flushes occasionally, but that's pretty much it.
Edit: Oops, forgot to mention. I got some labs done this January for an unrelated condition. Fasting glucose was normal (78 mg/dl) and aside from slightly high triglycerides, everything else was good. Not sure if it matters, but I generally have a low blood pressure (when I checked last time it was 90/60 and a low heart rate- resting usually around 50-60 bpm)</t>
  </si>
  <si>
    <t>2020-04-17 08:26:43</t>
  </si>
  <si>
    <t>g34a3k</t>
  </si>
  <si>
    <t>21M I think I might have suffered a stroke years ago</t>
  </si>
  <si>
    <t>So for context it's all goes back when I was around 4 me and my younger sister got into a car crash I end up getting stitches on my left side because I got a deep scar that I have to this day. I heal and life continues but my sister one day wakes up from bed and she has her limbs on her right side flexed and also sh has a deviated smile. She goes to the doctor and sure enough she suffered a stroke she gets her blood work done and it's inconclusive her coagulation profiles are normal but she develops severe neutropenia. Eventually they screen for possible genetic blood disorder and she comes clean. Shes given her physiotherapy and aspirin and closely monitored. That's been the case for 15+ years and to this the cause is inconclusive. Here's where I come into the story I started going to the gym at age 18 I noticed my leftside was alot stronger and so I work to build my right side and I find theres a significant gap. I think nothing of it and just 6 months ago I taken a Pic and I see that all of the muscles on my right side on my face are atrophied and asymmetrical to my left I also noticed I have a deviated smile to my right and also a squint in my left eye. I also have hyperreflexia in my right knee. I even did the hand maneuver where I pulled both my hands and it still elicited the same result. My theory is aslo may have suffered a minor stroke to a far lesser degree just like my sister. Is any of what I said plausible.</t>
  </si>
  <si>
    <t>2020-04-17 08:35:04</t>
  </si>
  <si>
    <t>g34xaf</t>
  </si>
  <si>
    <t>My heart bpm is over 80 consistently,15M</t>
  </si>
  <si>
    <t>My heart keeps beating really fast these days and I don’t understand why, I have a stomach flu right now but I’m slowly recovering from that (My heart has been beating quite the same even before the flu thing) I know it might sound weird but during lockdown I’ve been spending 10+ hours on my laptop daily, and I haven’t been exercising whatsoever and my diet is pretty weird, is there any way I could treat this at home? Please let me know because I’m really worried and my worry isn’t helping.</t>
  </si>
  <si>
    <t>2020-04-17 09:08:36</t>
  </si>
  <si>
    <t>g34xn4</t>
  </si>
  <si>
    <t>Is it safe to be on nexplanon and take plan B?</t>
  </si>
  <si>
    <t>Im 18F and just got put on nexplanon (birth control arm implant) two days ago and yesterday I had unprotected sex, is it safe to take plan B just in case or would it be safer to wait it out and see what happens? The rules are basically wait 3-5 days after getting the implant before unprotected sex however we had a slip up and the condom came off.. I tried googling it and it wasn’t very helpful so I’m hoping someone on here can help me out:) thank you</t>
  </si>
  <si>
    <t>2020-04-17 09:09:04</t>
  </si>
  <si>
    <t>g35xh5</t>
  </si>
  <si>
    <t>Anxiety or another medical issue?</t>
  </si>
  <si>
    <t>I am a (28m) 6ft 220lb. I've been dealing with some consistent symptoms. I can often have a raised or rapid heart beat. Unquenchable thirst. Sweaty hands or feet. Leg or arm tremors/shakes when I get heart palpatations. I'm going to use the term brain fog. It's like I have some difficulty concentrating or being fully aware of my surroundings or flat out headaches specifically in my forehead. I've thought this could be anxiety but coffee increases these symptoms or after I've drank alcohol. But these symptoms can happen randomly too. The only time I'm able to keep them somewhat under control is I have to be mobile such as walking or running. Or if I'm flat out laying down. Which is concerning when driving and I feel like my hearts about to pump through my chest and I feel like I'll faint. I've come here to get an opinion in what these symptoms might be due to I don't want to go to a doctor unless absolutely necessary during the pandemic with COVID-19. I'm starting to believe that these symptoms aren't cause strictly from anxiety.</t>
  </si>
  <si>
    <t>2020-04-17 10:01:01</t>
  </si>
  <si>
    <t>g366wz</t>
  </si>
  <si>
    <t>did the old man that i saved suffer from alzheinmers or something else?</t>
  </si>
  <si>
    <t>last summer after finishing my job in the airport i got in the bus and i was on my way home,after a long time i heard some old man talking to the bus driver i was not sure if he was asking where the adress of his house was or if he wanted the driver to take the entire bus and take it to that adress.
i went there to see if i can help the old man he showed me a card with his name and adress.
the card had"patient id" written on it as well as"endiburgh pathology"(i don't remember if it was endiburgh or not,but i do remember the word pathology),also note that the card was entirely written at english and this incident happened in greece,the old man was greek too.the adress was english too meaning that it did not exist in the country.
so i told the old man to get of the bus with me and i called the police to come and get him(i told him that i called a friend),the old man was conviced that his house was"just a few blocks away"he asked some driver if we were in the adress his house was and the driver said no,some minutes later the old man forgot about it.
the police took too long to come so we took a taxi and i took him to a police station,the old man was still convinced that his house was"just a few blocks away".
i convinced the officers that he had some health issue,possibly alzheinmers,they told me that i could go and that he is no longer my rensponsibility.</t>
  </si>
  <si>
    <t>2020-04-17 10:14:56</t>
  </si>
  <si>
    <t>g36std</t>
  </si>
  <si>
    <t>Gabapentin and Covid-19</t>
  </si>
  <si>
    <t>40F 5ft 4in 140lb
Medications: ibuprofen 800mg 3 TID (or PRN), 1g acetaminophen PRN
Non smoker, no drugs
PMH - just the herniated discs and bursitis 
Hi, I am an RN and may end up working with Covid pts directly as they are cross training us for Covid ICU.  I was in the ER for many years and switched to PACU right before the pandemic hit us (February).  
I have two herniated discs on L4-L5 that cause a constant pain with waves of worsening pain at times. I have very bad bursitis in both knees.  I have bursitis pretty bad on my left hip and intermittent bilateral calf pain. 
I was prescribed gabapentin and was about to start it at a dose of 100mg a day that I can stay at or taper up.  My concern is that one of the listed side effects is an increased risk for getting a virus. I'm assuming I should not take it because of my pt population, but, thought I would get some feedback because I'm not sure how great the risk is and if its dose dependent. 
Thanks</t>
  </si>
  <si>
    <t>2020-04-17 10:47:06</t>
  </si>
  <si>
    <t>g36z0t</t>
  </si>
  <si>
    <t>Tennis elbow or something else?</t>
  </si>
  <si>
    <t>2020-04-17 10:56:07</t>
  </si>
  <si>
    <t>g386mk</t>
  </si>
  <si>
    <t>Continued Period after IUD</t>
  </si>
  <si>
    <t>24F/150lbs/5’8”
Medication: Sertraline
I hade the coil (Mirena) inserted on 7th February. I had pretty severe  cramping afterwards and it triggered my period. The month after that seemed pretty normal and I had my next period as expected in March. However, since then my period hasn’t really ‘finished’. I’m not on heavily enough for me to consider it a ‘normal’ period but I am still definitely bleeding (it’s appears more like bloody discharge, than full on blood). 
I have previously had to have a coil removed because it was in the wrong position. During this first time I was having some of the same symptoms. However, when having my ultrasound scan to diagnose that my coil was in the incorrect position the radiographer said that one of my ovaries looked  like it had some cysts on it. 
Basically, my question is three-fold. Is this irregularity to be expected after having a new coil inserted (and should I just wait it out), is it possible that it’s in the wrong position again or is the something to do with the possible cysts? Thanks in advance.</t>
  </si>
  <si>
    <t>2020-04-17 11:59:45</t>
  </si>
  <si>
    <t>g38is9</t>
  </si>
  <si>
    <t>Can't Breathe</t>
  </si>
  <si>
    <t>Hi all, 
24F, 5'5" approx. 200lbs. Former smoker, quit over a year ago. No history of chronic physical illness aside from heart palpitations/tachycardia episodes. Take 50 mg Labetalol daily for this. 34 weeks + 4 days pregnant, due May 25. Normal, healthy pregnancy but baby previously measured large. 
The issue is that, for the last 4 weeks, I have felt like there is someone sitting on/squeezing my chest. It starts each day anywhere between 1 and 3 hours after I wake up and continues indefinitely throughout the day. I've been home due to covid-19 and my pregnancy, I'd previously worked directly with the community. It's the most I've been home since we moved into our apartment a couple months back. 
Some details: 
• I live in Wyoming. 
• I've become allergic to my guinea pig because pregnancy is weird. Our place has a lot of dust too so we thought maybe allergies. Tried Claritin and Benadryl. I take both daily. Mixed results.
• My former OB had recommended I try an inhaler so I did. It does not offer relief. He brushed me off otherwise. 
• Sitting up or lying on my back makes it worse. Laying on my side on the floor helps somewhat. Lying in front of a fan usually helps.
• I have been tested (negative) for flu and RSV at Urgent Care. This was the last time anyone listened to my lungs/heart. 
• I have a long history of anxiety and panic disorder. New OB suggests I take Benadryl for anxiety. It makes me tired but does not help otherwise. New OB does not want anything to do with helping the mental health issues; suggested seeing a psychiatrist. 
• Seeing a psych Monday.
Does anyone have any ideas? Anything? I'm losing my mind here with this and it seems like every medical professional I've seen shrugs me off after giving me a half-assed response. Thanks guys.
EDIT: I've also had a cough that comes and goes/gets worse and then better for 4 weeks as well. No fevers.</t>
  </si>
  <si>
    <t>2020-04-17 12:17:31</t>
  </si>
  <si>
    <t>g38kof</t>
  </si>
  <si>
    <t>18F Daily headaches and dizziness</t>
  </si>
  <si>
    <t>I have had these symptoms for months now. I feel like I cannot concentrate as much as I used to. I have daily headaches and dizziness/lightheadedness. Sometimes it feels as if my brain is swollen? I’ve seen many doctors but haven’t gotten any answers. I have an appointment today, is there any way to request a CT scan?</t>
  </si>
  <si>
    <t>2020-04-17 12:20:27</t>
  </si>
  <si>
    <t>g38wqu</t>
  </si>
  <si>
    <t>22F I’m desperate for answers, no diagnosis but I feel like I’m dying?</t>
  </si>
  <si>
    <t>22F, 165.1cm, 138lbs, White British
Duration: Since ?birth Severe acid reflux which has got worse since January; EXTREME WEIGHT LOSS, excessive violent vomiting with red/coffee ground blood sometimes, upper abdominal and chest, shoulder, upper back pain.
Medical conditions: Atrial septal defect(tiny aneurysm), heart Murmur, Acid reflux, Anxiety.
Meds: Lansoprazole OR Omeprazole, Gaviscon, Pregabalin, Trazadone.
I Don’t drink or Smoke or take any drugs.
I am desperate for any advice or answers to what’s happening with me
I put a post on here previously asking advice about my condition, and I got loads of helpful replies- well since January I have lost an alarming 42lbs, I am getting new pains which have started in my upper back, my shoulders, under my ribs in my ?lungs, also pain when I breathe in, also important for this, I had a seizure last month whilst I was out with my friend, I had 2 glasses of wine and went into a seizure and was unresponsive for a few hours in the hospital, they said my blood results were very bad but didn’t explain how, said I could have been extremely ?intoxicated, another doctor said it could have been a ?hypo seizure, but I’m not diabetic, I was also vomiting coffee grounds whilst I was unconscious.
My condition has worsened to the point where whatever I am eating whether it’s plain food or not I am vomiting up with reflux, I only eat every 2/3 days as I feel I’m developing PTSD from eating, I’m physically scared of the pain and vomiting.. I am getting so low and depressed from what’s going on I’ve thought about suicide.
I had an endoscopy(without the camera) down to test how strong my oesophagus was, I had a barium swallow aswell which both showed up perfect, But I also had an oesophageal pH monitoring test done which is to be kept in for 24hours and you get given a diary and a monitor you’re attached too, which you can record your symptoms in e.g whenever you feel pain, whenever you eat, whenever you lay down and sleep etc; I ended up becoming severely ill when I had this in and had to rip it out after 17 hours as I was projectile vomiting everywhere and in absolute agony.
I had my results back from this test which showed I *DO* have some reflux, but I wasn’t experiencing reflux when I was vomiting, or the pain I was recording wasn’t showing as reflux either..? My doctor has said to me that because of this, if I was to be referred to the surgeons they could reject me as it’s not solid evidence of this being reflux and being treatable from surgery which I’m so upset about...
My doctor has now referred me for another endoscopy camera to go down with biopsy’s (I had an endoscopy 6 years ago which showed nothing) to hope they can see evidence of what’s going on.. but this won’t happen for a while now because they’ve stopped all surgeries and endoscopys during COVID unless it’s an emergency, and there’s a long waiting list... the doctor said to me I would have to become severely underweight or unwell in order for me to become an emergency...
I am beginning to lose the will to live, every day life is a struggle, I have started to vomit red blood, sometimes coffee grounds but not in large quantities, I have headaches, I’m in agony every day now, I am losing 1-2 pound per day depending.
My symptoms start as Sulphur burps, then I get upper abdomen pain, then chest pain going into my back and shoulders, then I will get gassy, frequent loose stool, which I will be rolling around screaming and crying from the pain and projectile vomit everywhere; and the smell of my vomit is more extreme than normal vomit, boyfriend describes it as battery acid with rotten eggs. Have been admitted to hospital multiple times when this happens, and every time I have hypertension.
I’m desperate for answers, please if anyone has any solutions or maybe answers to what’s going on with me? Any tests? Or any knowledge of what could be happening with me, it would help so much, me and my family are worried sick and feel I’m slipping through the cracks.
I will answer any questions you have, just please someone help!</t>
  </si>
  <si>
    <t>2020-04-17 12:38:36</t>
  </si>
  <si>
    <t>g38xx4</t>
  </si>
  <si>
    <t>24F Painful popping in knee</t>
  </si>
  <si>
    <t>I tore my LCL (grade 2 ) in my knee around 3 months ago. It's healed to a certain extent but still not perfect. Recently it's started being really painful; when I try and straighten it from a bent position, I get an intense pain on the outside of my knee, and it's really hard to straighten. Then when I do eventually manage to fully extend, it makes a loud popping noise and I can feel something move into place, and then all pain stops. Any idea?
Height: 5"6  
Weight: 55kg  
no medication, not a smoker, no other medical conditions</t>
  </si>
  <si>
    <t>2020-04-17 12:40:23</t>
  </si>
  <si>
    <t>g39uzg</t>
  </si>
  <si>
    <t>Hearing Discrepancy. How Worried Should I Be About Acoustic Neuroma?</t>
  </si>
  <si>
    <t>2020-04-17 13:30:44</t>
  </si>
  <si>
    <t>g3flzy</t>
  </si>
  <si>
    <t>I think I have manic bipolar depression, but that diagnosis doesn’t make sense.</t>
  </si>
  <si>
    <t>Hi. I’m a 16 year old male. 
Lately, I’ve been seeing the symptoms of bipolar depression in myself. I mean like literally all the symptoms that come up when you research it. I have mood swings, sadness, elevated mood, anger, anxiety, apathy, euphoria, guilt, hopelessness, loss of interest, irritability, risk taking behaviors, agitation, crying, increased sex drive, hyperactivity, impulsivity, restlessness, thoughts of self harm. I lack concentration, I have racing thoughts and feel like my mind is moving too fast for me, slowness, I definitely see myself having false beliefs of superiority, I usually realize that when I’m having the exact opposite and feel inferiority, I’m paranoid a lot and feel on edge. I also have what seems to be insomnia, and can’t put my mind to sleep, it’s like my body has called it quits and my brain is still on speed. I’ve also experienced fatigue and felt dizzy and disoriented for no apparent reason. One thing everyone I know points out is that half the time I speak so slurred and slowly that I’m almost incoherent and the rest of the time I have frenzied speech and people can’t keep up. Another big thing I didn’t realize might be a symptom is weight fluctuation. My cousin always tells me I look like a different person every other time he sees me. There are times where I can’t get my shirt over my stomach and there are times where my pants become too loose for my waist. 
-
As I read into it more and more, and realized how much it described me, I noticed one key thing that doesn’t seem to fit me into a bipolar diagnosis. I looked into Unipolar Depression, Bipolar-1, Bipolar-2, and Cyclothymia. I don’t fit into Unipolar depression because there are times where I feel really happy and am in a euphoric state and I’m not consistently depressed. Bipolar-1 doesn’t fit because I don’t go into a week of depression and a week of mania. Bipolar-2 doesn’t fit for the same reason. This is only based on what I’ve read, could be wrong. I settled on Cyclothymia but even that I’m not sure about. What I feel is odd about my condition (which may be normal and idk anything) is how frequent and severe my mood swings are. They can happen hour to hour when they are really severe and in 5 minute intervals when they’re less severe.
-
With the hour to hour ones, I will go from a depressed state where I can’t muster up the motivation to leave my bed or eat if I’m hungry or do any of the activities I really enjoy doing, to experiencing mania where I’m hyper and my mind is moving 100 miles a minute, I’m full of energy, ideas and motivation. I notice that I do more risky things (especially scary while driving). I have grandiose delusions and feel like I can do anything at all. I feel on top of the world for one hour and then I’m back to a depressed state. 
With the 5 minute intervals, things are less severe, I’ll just feel happy for a bit and overall content and then be hit with a wave of sadness or depression. A lot of this makes it hard to focus on school right now. I don’t feel like I’m ever in a normal state unless I’m completely distracted by writing my thoughts like this or watching tv or listening to music. The other night, I was in a manic state without realizing, and I suddenly had a moment of realization and saw that I was driving 60 mph through a neighborhood at 1 AM. I was aware of my actions but they didn’t feel like they had consequences until I suddenly felt aware and depressed again. I also woke up that next morning to 5 full original songs written out in my notes that I did remember writing but the content of the lyrics was basically new to me. It feels like for an hour I’m on speed and on Xanax the next hour. I’m not sure what’s going on. I’ve routinely used both in the past, more than 2 years ago, could that have an effect? Probably not. I’ve thought about other stuff, I’m 16 there’s probably hormonal stuff going on but I’ve experienced this my whole life, just never this severe. I thought it was normal til now. I also was broken up with just under a month ago and have felt depressed about that, maybe that has something to do with it.
-
Bottom line is I’ve always had mood swings and found them normal, but they’ve never been this severe and frequent. Sometimes it’s a sudden switch and I’m really hyper or really depressed. Most of the time, I can feel it happening. I’ve been pretty depressed for the past hour or two with sudden spurts of hyperactivity and happiness every now and then. As I’m typing this, I can feel myself slipping into the other side of the extreme and I’m having more trouble typing and staying focused as my mind speeds up more and more. I’m also starting to feel restless and fidgety.
-
I had to take a break from typing, I went and played basketball for an hour but still felt overly hyper and manic. I don’t know what’s going on with me. I just want to know if this could be something else or if I do have what I thought. Any advice helps. Thanks
TL;DR:
I’m having symptoms of manic bipolar depression but my mood swings are very frequent (hour to hour) they’re also very severe and I’m either too depressed to do anything or so hyper and restless that I can’t stop moving and talking. Not sure what I have. All Advice helps.</t>
  </si>
  <si>
    <t>2020-04-17 19:11:11</t>
  </si>
  <si>
    <t>g3frd4</t>
  </si>
  <si>
    <t>I tend to fall asleep at work but I want to stay awake.</t>
  </si>
  <si>
    <t>Hi, I'm 45 years old, I have diabetes, I just started working at a new job and I work 40 hours, I work night shifts; two 12 hours shifts on the weekend and two 8 hour shifts on weekdays.
Is there any tricks, tips, medication or anything (Other than coffee) that can help me stay awake during my shifts.</t>
  </si>
  <si>
    <t>2020-04-17 19:21:34</t>
  </si>
  <si>
    <t>g3fxpd</t>
  </si>
  <si>
    <t>Baby (1M) has a hernia?</t>
  </si>
  <si>
    <t>21lbs, otherwise healthy baby. My son was born without his left testicle descending. At 9mo check up, it had descended. At his 1yr appt it was still all good. Today I noticed a large, egg shape bulge, in his groin on same side of testicle that took a while to drop. Dr said it’s most likely a hernia. But she was rushed and brushed us off to make a surgery consult. My question is- is my baby ok in the meantime? The bulge went down but then came back after he crawled and played. Surgery consult isn’t until Wednesday but the receptionist said they aren’t even doing pedi surgeries right now unless it’s severe. Is this severe to warrant a soon surgery date? I’m very scared and already at max stress level with Covid. Any insight is greatly appreciated.</t>
  </si>
  <si>
    <t>2020-04-17 19:34:00</t>
  </si>
  <si>
    <t>g3fzei</t>
  </si>
  <si>
    <t>Is it possible to move an organ out of place?</t>
  </si>
  <si>
    <t>It’s a really long story but I’ll try to keep it short. The person in question is my brother, 31M, 5’9” and around 135 lbs. Non-smoker/non-drinker and is not on any medication that I know of. 
Around 8 years ago he moved back home because he wasn’t feeling good. His major symptoms were trouble eating because when he did he would get “brain fog,” where he couldn’t think straight. We took him to doctors but not much came out of it. It got worse and worse. He ended up by having a sinus surgery when he was in Brazil because he said he couldn’t breathe right. We tried talking him out of it but he wouldn’t listen to us. He also had his gallbladder taken out in I think 2015 and a couple of hernia surgeries around that time as well.
It’s been 8 years and he still isn’t eating right. Because of that his blood sugar is going crazy when he does eat. He’s got every test under the sun done and most things are normal. The ones that don’t come back normal he still won’t get fixed because it’s not “addressing his problem.” Such as a positive result for H pylori. 
My brother is fixated on his chest (epigastric region) and believes he moved something out of place. About 7 years ago he was digging into into chest hard to help him breathe and he says something happened and he hasn’t been right since. He is beyond fixated on not only his chest but the fact that he moved something. I was looking up the vagus nerve and said maybe he damaged it, but he won’t listen to me. Every time someone mentions that it’s unlikely he moved something in his chest (there’s been no evidence despite all the tests he’s had), he gets extremely upset and says it’s because the doctors are incompetent and we need to find the right one. 
I think there are psychiatric components involved, but I don’t know if psychiatric caused this or if not eating/low blood sugar is causing psych. 
So I guess my question is, is it possible to move an organ out of place?
I just want to help my brother but I don’t know how to get through to him. Thanks for listening.</t>
  </si>
  <si>
    <t>2020-04-17 19:37:16</t>
  </si>
  <si>
    <t>g3g60m</t>
  </si>
  <si>
    <t>Can I use my albuterol inhaler everyday? 23F</t>
  </si>
  <si>
    <t>Was diagnosed with asthma. The doc suggested that it’s due to vaping for 8 years (teenage victim of marketing) and smoking marijuana for idk how long. 
Doc prescribed montelukast in addition to albuterol inhaler two weeks ago. I’m not the best about being regular but I do manage to take the montelukast everyday just not at the same time. 
Anyway I’ve quit vaping in Feb and I haven’t smoked weed in three days. I’m still having nightly asthma attacks. My mom doesn’t think I should use my inhaler every night but we still haven’t found a physical trigger. I know the stress of right now is having a huge impact. My main concern is just keeping my asthma under control without causing long term health problems.</t>
  </si>
  <si>
    <t>2020-04-17 19:49:41</t>
  </si>
  <si>
    <t>g3gezb</t>
  </si>
  <si>
    <t>Bizarre systems that are making me miserable</t>
  </si>
  <si>
    <t>Throwaway account due to how embarrassing my issue is. Apologies if the story is a bit graphic.
I don't even know where to start, except by saying that the last 3 years of my life have been generally miserable due to this issue I've been having.
It all started back in June or July of 2017, when I masturbated to orgasm 20+ times in a row due to me feeling like I did not get all of the seman out.
After I did the afformentined act, it felt like there was severe pain around the inside of my body, and I didn't do anything since I was staying at a hotel with my family at the time, and was too embarrassed to explain what I did to them.
Fast forward years later, and I'm having severe issues. I have to ejaculate several times in a row to feel like I get everything out, and if it doesn't feel like I got everything out, I have severe brain fog to the point where I can't focus on anything or enjoy anything.
This has made the past couple years of my life miserable. I can't focus on anything or enjoy anything since it feels like there's something in me that I can't get out.
This isn't a porn addiction or whatnot, this is entirely physical. Sometimes when I ejaculate, the brain fog and mental anguish goes away, but only if I feel like I've gotten everything out. Which is rare.
I've looked all over the internet, and can't find much on the issues I'm having. The closest thing I've come across that might be what I have is Chronic Nonbacterial Prostatis, but I am unsure.
This problem has caused problems with my work life, school life, social life etc, and I just want my life back before the incident mentioned earlier happened. I didn't have the afformentioned issues before the incident.
I also have severe OCD and some anxiety if that pertains to anything
Any help will be greatly greatly appreciated. Thanks
Demographic information 
Male 22 M 
Height 5'8
Weight 150
No medications 
Non smoker</t>
  </si>
  <si>
    <t>2020-04-17 20:06:55</t>
  </si>
  <si>
    <t>g3go8a</t>
  </si>
  <si>
    <t>My dad(49) has lost a large majority of his taste after a sickness for about year.</t>
  </si>
  <si>
    <t>Im wondering if anyone has had an experience with this. He is 5’11, 150 pounds, and works a lot as a mechanic. Any advice would be very much appreciated. If you need any more info feel free to ask me in the comments.</t>
  </si>
  <si>
    <t>2020-04-17 20:24:57</t>
  </si>
  <si>
    <t>g3gtxi</t>
  </si>
  <si>
    <t>Sleep apnea</t>
  </si>
  <si>
    <t>Hi 18M here this is my first post on this sub, also on mobile, but recently in the last few months I have been awoke from my slumber not being able to breathe and gasping for air for several seconds. When this happens I am so frighten by it. Almost always after I catch my breath and start coughing so much I throw up and have a dry throat for hour. So I come seeking advice/help/ or an answer. From a very quick google search I only found that answer. Sleep apnea. Can anyone confirm? Thank you</t>
  </si>
  <si>
    <t>2020-04-17 20:36:12</t>
  </si>
  <si>
    <t>g3r9wq</t>
  </si>
  <si>
    <t>Hypertension diagnosis</t>
  </si>
  <si>
    <t>I’m a 21 year old guy, 6’4” 170# played sports in school and overall generally fit. I’ve had borderline hypertension since I was 16 or so. Dr finally put me on meds as it was starting to hang around 150/96 average. Basically he had me come in and have it checked once a week for 4 weeks and then prescribed me meds to control it. This was a student health doctor at college and I kinda feel like I was rushed through the diagnosis. My question, is this the normal procedure for being diagnosed or should I get a second opinion? I have no family history of hypertension but the doc didn’t seem concerned. What is the usual procedure for diagnosing someone of my age with hypertension? It is now much closer to normal on meds, I just want to make sure he didn’t rush me through and miss any crucial diagnostic tests.</t>
  </si>
  <si>
    <t>2020-04-18 10:24:57</t>
  </si>
  <si>
    <t>g3s4gz</t>
  </si>
  <si>
    <t>Do I need some kind of ear surgery?</t>
  </si>
  <si>
    <t>I am 17 years old. Weight - 120 lbs, 5’10” for years, I’ve had complications with my ears. Multiple times per year I get debilitating ear infections, often double ear infections. Doctors tell me I have awkwardly bent/narrow ear canals. I have suffered a tympanic rupture  within the last 12 months due to a urgent care doc that doubted my fears of a perforation and cleaned my ears with a “water pic” this caused excruciating pain as well as an inner ear infection that lasted several weeks. Do I need surgery to combat the  amount of earwax compaction and infections I have? If you could help or give advice I would greatly appreciate it. My ears are the lifeline of my hobby. I am an audiophile (I love speakers and audio equipment, and without healthy ears, my years of saving, spending, and enthusiasm for the hobby are ruined)</t>
  </si>
  <si>
    <t>2020-04-18 11:14:24</t>
  </si>
  <si>
    <t>g3s6ld</t>
  </si>
  <si>
    <t>21F - Does having Monophobia grant a Doctors Note?</t>
  </si>
  <si>
    <t>As this pandemic affects many lives, my recent working from home weeks have been messing with me. I have no one to talk to in person and im all alone during my work day. my workplace would like to see a doctors note of my issues before taking any more action. 
&amp;amp;#x200B;
Is Monophobia a suitable reason to recieve a doctors note for it?</t>
  </si>
  <si>
    <t>2020-04-18 11:17:55</t>
  </si>
  <si>
    <t>g3s73i</t>
  </si>
  <si>
    <t>How to inspect a mole on my own?</t>
  </si>
  <si>
    <t>Im 19M, 5 ft 9, 163 lbs, no meds, not smoking, no direct complaints, but I'd like to know whether I am able to check out my moles at home to detect a cancerous mole on my own just in case, is there a certain look/feel cancerous moles have? Im asking cause Ive already gotten one mole removed and cut out.</t>
  </si>
  <si>
    <t>2020-04-18 11:18:46</t>
  </si>
  <si>
    <t>g3tbsf</t>
  </si>
  <si>
    <t>My (M18) parents just told me I was not vaccinated for HPV. Should I definitely get it?</t>
  </si>
  <si>
    <t>Like the title says, my parents told me they did not get me the HPV vaccination for whatever reason. I’ve never had sex before but may in the future. Is this vaccination totally necessary? Like should I absolutely get it if I’m going to have sex? Or is it too late for my age to get it anyways?</t>
  </si>
  <si>
    <t>2020-04-18 12:23:56</t>
  </si>
  <si>
    <t>g3u4gj</t>
  </si>
  <si>
    <t>Advice for a friend living with 3 auto immune diseases</t>
  </si>
  <si>
    <t>My friend is a 34 year old woman with hashimoto's, systematic sclerosis and lupus as well as a host of other issues related to complications. She lives in L.A and is having a tough time and she feels she is losing control of her life. Her health started to go down about 4 years ago. She would like to know what's the best things she can do for herself to improve her quality and longevity of life. Anything you can help us with would be awesome! Thanks.</t>
  </si>
  <si>
    <t>2020-04-18 13:10:36</t>
  </si>
  <si>
    <t>g3u6x7</t>
  </si>
  <si>
    <t>Food that went down wrong pipe and potentially into lungs. What would be my symptoms?</t>
  </si>
  <si>
    <t>I am 22 years old and today i was eating curry and a inhaled a grain of rice. Didn't cough or have any other reactions. What are the chances it went down into my lungs.</t>
  </si>
  <si>
    <t>2020-04-18 13:14:40</t>
  </si>
  <si>
    <t>g3uex9</t>
  </si>
  <si>
    <t>[20M] Right testicle aches and hurts to touch :(</t>
  </si>
  <si>
    <t>location- FL, USA
height- 6'1"
weight- 200 lbs
race- white
primary complaint- right testicle hurts
duration- second day of pain
current medications- 10mg adderall and 300mg bupropion
drink- rarely, not recently
smoke- no
use recreational drugs - no
&amp;amp;#x200B;
Started yesterday. Right testicle hurts (not badly, probably like a 2/10 on the pain scale) when I sit, hurts worse when I walk (3/10), and hurts the most when I bend over (5/10). When I touch one certain spot it hurts very bad (7-8/10). This spot is on the sack, slightly above the very top of the testicle. 
There does not seem to be any swelling. No other symptoms besides pain. I doubt its a testicular torsion because the pain isnt horrible. The internet said it could be a groin hernia but i dont see a buldge anywhere. 
&amp;amp;#x200B;
I am avoiding the doctor because I live with someone who is immunocompromised and my county has a high number of covid-19 cases.
&amp;amp;#x200B;
Any thoughts? Should I wait a few more days to see if the pain goes away?</t>
  </si>
  <si>
    <t>2020-04-18 13:27:39</t>
  </si>
  <si>
    <t>g3ut19</t>
  </si>
  <si>
    <t>COVID/Coronavirus or Flonase side effect?</t>
  </si>
  <si>
    <t>hi,
43F
5'9'', 110 LBS
Seasonal allergies, no other current health issues
edit : don't smoke tobacco, occasionally cannabis
&amp;amp;#x200B;
I can't smell or taste a thing. ZERO. haven't been feeling great, but nothing exceptional other than the smell/taste. I do have seasonal allergies and recently started Flonase. does anyone have prior experience with potential Flonase side effects?</t>
  </si>
  <si>
    <t>2020-04-18 13:50:48</t>
  </si>
  <si>
    <t>g3v2cg</t>
  </si>
  <si>
    <t>Do you think I have rosacea?</t>
  </si>
  <si>
    <t>2020-04-18 14:06:07</t>
  </si>
  <si>
    <t>g3v6mh</t>
  </si>
  <si>
    <t>Stepfather acting belligerent</t>
  </si>
  <si>
    <t>62M, white, no medical issues or medications, smokes pot daily.
My step father has always been a moderately argumentative person. However, he has become absolutely belligerent over the last few weeks and keeps getting in arguments that make absolutely no sense whatsoever. Like, completely unrelated to whatever the topic is and he will just start on an angry rant thats not relevant at all.
The biggest thing I’ve noticed is his Facebook. He has recently begun to argue about anything and everything. There was a video someone shared that was just a comedic tutorial on how to make face masks. He commented, “Lets open up the state and get back to business! This is a political hoax mathematically speaking. Laugh now but what will you do when they come for you??” What?!
There has been numerous other posts where he will comment and get in 73 comment arguments that MAKE NO SENSE and are not relevant to the post at all. His comments make so little sense that half the people he’s talking to will respond and say “What are you talking about?!” and he will respond with another nonsense paragraph or two. He will also randomly do this super fake, extremely exaggerated laugh at inappropriate times.
I honestly feel like he might be experiencing a manic episode or early signs of dementia or something??
I’m having a baby in a couple months and the way his behavior is currently, I don’t really feel comfortable with him around my baby. If this is some sort of mental illness I’d like to have my mother get him checked out before my child goes to their house.
Does this sound like any particular mental illness?</t>
  </si>
  <si>
    <t>2020-04-18 14:13:08</t>
  </si>
  <si>
    <t>g3v8ls</t>
  </si>
  <si>
    <t>9m Male with face rash</t>
  </si>
  <si>
    <t>2020-04-18 14:16:30</t>
  </si>
  <si>
    <t>g3vami</t>
  </si>
  <si>
    <t>Itchy bumps on legs</t>
  </si>
  <si>
    <t>28M 6'2 300 Black Usually take multivitamins and probiotics no other medication
For the last week or two i have had itchy bumps on my legs. I didnt pay much attention thinking it was mosquito bites from my visit to florida during the last week of March into April. I took notice recently and saw more than expected and they have me concerned. I havent changed up any lotions or soaps that i use. Im also really getting concerned because im noticing bumps near my groin as well not many and those arent itchy but it is unsightly and unnatural.
Any info or recommendations would be greatly appreciated. I would like to avoid going to doctor during these times if i can
Not all that savvy with this app so not sure how to post pics. Ill try adding them to my account</t>
  </si>
  <si>
    <t>2020-04-18 14:20:07</t>
  </si>
  <si>
    <t>g3w1fc</t>
  </si>
  <si>
    <t>[18M] I have hard spots on the left side of my penis</t>
  </si>
  <si>
    <t>English isn't my first language, so I'm sorry if I can't explain my problem properly.
I have a hard spot on the left side of my penis. I have it for a long time, but I'm not sure how long (could be years). I'm scared going to a doctor because of my penis size. My penis is only around 8cm long when hard, and the size differs when it's flaccid. Right now it's for example around 4cm long.
When my penis is really small (for example when it's cold) it's wrinkled on the left side because of the hard spot.
And a lot of times, my penis bend to the left (I don't know if that is the correct word. Is it bend or curved?) Especially when it's getting hard. It's bending a lot to the left (where the hard spot is) and then straightens up. 
I can feel the hard spot, but I can't define it. When I feel on with my finger on the right side of my penis, I can slide my finger up and down smoothly. But on the left side, it's like I'm hanging on the hard spot (I bet I said that wrong).
When I urinate, my urin stream is going to the left shortly before I'm finished (I don't know how to describe this).
Do you know what I mean with my description?</t>
  </si>
  <si>
    <t>2020-04-18 15:05:14</t>
  </si>
  <si>
    <t>g3wq6m</t>
  </si>
  <si>
    <t>Asking for my father here. Literal medical mystery. He's seen multiple doctors at this point but can't get a straight answer.</t>
  </si>
  <si>
    <t>My dad's been experiencing chest pains for about 3 years now give or take. But back then when they started, they weren't as severe. He says that every time he eats solid foods, a half hour later he gets intense chest pain. He told me it starts along the collarbone and radiates around the sternum (?) like around the middle of his chest. Drinking water is okay. He can take liquids just fine. A couple days ago he came home from work in pain. He said he had half a tuna sandwich and a few crackers. It seems to be any solid food at this point? He even tried eating apple slices and was in pain after. 
He's been to multiple doctors and specialists. I think 4-5....maybe 6? Because they were either heart, respiratory, or GI, plus his PCP. One doctor said the chest pains had something to do with having low oxygen at night, and during the daytime, his body is trying to replenish it and that's why it hurts. So he was put on a CPAP. He's been using it for almost a month now and it's had a minimal effect. Next doctor said it was acid reflux and gave him a prescription antacid to take. He looked up what foods he would have to avoid and as a result, stopped drinking coffee and beer, cut back on fried food, and avoided certain fruits/vegetables. Still in pain. Another said it was either sever allergies or asthma. Respiratory specialist did some breathing tests and they turned up nothing. 
He looked up his symptoms online one day and came to the conclusion that he either has : A hiatal hernia, GERD, or reflux esophagitis. However, the GI specialist he went to see did an endoscopy and said everything looked fine.  The symptoms of the hiatal and the esophagitis hit the nail on what he experiences but every doctor he talks to rules them out. 
It's so bad to the point where he says he want to kill himself. He can't bear to live in constant pain, he's miserable, he says he'll starve to death because he can't eat anything. He hasn't attempted yet, but I'm scared he will and the pain makes it difficult to reason with him. But he never told any of his doctors about being suicidal. He says it's none of their business. 
*Some more info:*
He's 58.
The weight I wouldn't know, but for 6'2" he's slightly overweight, or at least that's what he says.
There's no family history of GI or heart issues. 
He recently had surgery for an umbilical hernia (within the past 2 years). 
The medications he was prescribed for this were
Omeprazole DR 40mg, Sucralfate, Famotidine 40mg. He was also prescribed BREO Elliot's for the asthma (?) and takes Benadryl occasionally. He's on medication for high blood pressure, Valsartan 1.25mg.
Used to have 2 sometimes 3 beers daily/nightly but has stopped entirely. No history of smoking or recreational drug use. 
*His symptoms are again:*
Chest pain after eating
Occasional shortness of breath
Chest congestion
The pain is the one symptom that stands out the most now. 
So like I said, this is a literal medical mystery and hopefully someone who's a doctor he HASN'T seen yet might have a clue. I'm probably forgetting some stuff, so please, ask away.</t>
  </si>
  <si>
    <t>2020-04-18 15:48:12</t>
  </si>
  <si>
    <t>g3wvd0</t>
  </si>
  <si>
    <t>Concerning lab results, COVID positive.</t>
  </si>
  <si>
    <t>2020-04-18 15:57:17</t>
  </si>
  <si>
    <t>g3x5s3</t>
  </si>
  <si>
    <t>Update to very strange symptoms, Diagnosed!: (F28) DESPERATE/WEIRD: When driving, I suddenly feel like I'm in free-fall or on a roller-coaster and it gets unbearably intense until I must pull over or risk accident</t>
  </si>
  <si>
    <t>2020-04-18 16:15:40</t>
  </si>
  <si>
    <t>g3xnf7</t>
  </si>
  <si>
    <t>24M. Is it possible I have renal disease?</t>
  </si>
  <si>
    <t>182 pounds, 6 foot 2 (about 83kg/1.89meters)
Jewish. 
I found out through profuse experimentation why I've been feeling so, so bad after eating (1-2 hr after) and it is linked to protein. I've had this issue for ten years-ish and it has gotten progressively worse. 
I've tried all sorts of protein. I combine it with healthy fats and carbs in meals. I tried going vegan and eating soy protein with meals. I tried just having fish every now and then. If I eat it with nuts/other fats the effect is diminished. 
I track macros. Anything above 80grams of protein per day I start experiencing symptoms, the more protein the worse off I feel. It can get ***bad***.
At the swipe of a fork I can go from happy and normal to suffering and absolutely suicidal. Miserable.
Symptoms include mood changes, mid back pain, erectile dysfunction, thirst, inability to think. All after I eat protein. Gets worse with animal protein. 
Bun levels around 35, creatinine 1.06, uric acid at 3.7, all per deciliter from a blood test two years back. Going to get a new one soon. 
I'm now on a vegan diet where I mostly eat nuts and fruits.
Not looking for a diagnosis. You are not my doctor, I have an appointment.
This is just one internet stranger asking another if it around ten years of misery ***might*** have an explanation. I've wanted to kill myself over this plenty of times and for the first time in my life, I'm so happy, for months now, and the absolute only thing that has changed is I found what makes me feel so bad all the time. 
I've tried shrinks, antidepressants, heck, I was diagnosed with several diseases, bipolar 2 included. No treatment helped or made a difference. 
I am competely stable. I'm not too happy or going on crazy shopping sprees or whatever. I never did. I never had any of the ridiculous things I've been stamped with just to get me out of the doctor's hair. 
My girlfriend says she's seen a tremendous change in me these past few months. We've been together for ten months, four of which I've started this low protein, healthy fats with every meal way of eating. 
Do you think renal disease might be a possibility? Would just like to know if I'm wasting my time here.</t>
  </si>
  <si>
    <t>2020-04-18 16:47:13</t>
  </si>
  <si>
    <t>g5h31m</t>
  </si>
  <si>
    <t>question about anaphylaxis</t>
  </si>
  <si>
    <t>I’m 19 assigned female at birth and diagnosed with anaphylaxis at 3 years old. 60kg, 5’2”, white, take daily antidepressants and antipsychotics. 
I have never had to use an epipen (thankfully) because my first reaction was at 3, when i was diagnosed. I was first allergic to all nuts, but over the years have weaned down to just cashews and pistachios. and because of the number of food items with pistachios in them, i’ve been getting increasingly more anxious about my allergy. 
I’ve had this question on my mind for a while and because i truely don’t know the answer even after 16 years.
When is the right time to give myself an epipen during a reaction? like can i give it when i first notice the signs and symptoms or should i wait until it gets worse? will it still have the same affect if i stab “too soon”?
wow this is so much harder to put into words than i thought. 
my thoughts are, if i give myself the epipen when i notice my lips tingling will the affect of the adrenaline run out and have the possibility of  the reaction get worse?</t>
  </si>
  <si>
    <t>2020-04-21 08:17:26</t>
  </si>
  <si>
    <t>g5h3em</t>
  </si>
  <si>
    <t>Is a bone age test checked by an endocrinologist or a radiologist?</t>
  </si>
  <si>
    <t>Which one should you trust more? Because my doctor told me that if it was an endocrinologist it might not be so accurate.</t>
  </si>
  <si>
    <t>2020-04-21 08:18:02</t>
  </si>
  <si>
    <t>g5hh0v</t>
  </si>
  <si>
    <t>Will my parents be informed?</t>
  </si>
  <si>
    <t>14f weight irrelevant no medications or relevant conditions 
So I’m getting a skin check as I have a couple of suspicious freckles and my family has a history of skin cancer and I am really worried as I have self harm scars on my calf they are quite purple and hard to miss. I haven’t done that in 10 weeks but will my parents be informed? My mum will be heartbroken if she finds out and I’d like to avoid that. They will have to check them as it is their job to check scars and spots so I can’t avoid that but I’d love to keep my mum unaware. thank you in advance.</t>
  </si>
  <si>
    <t>2020-04-21 08:37:55</t>
  </si>
  <si>
    <t>g5hpsz</t>
  </si>
  <si>
    <t>I am concerned about my ex's (21M) health</t>
  </si>
  <si>
    <t>2020-04-21 08:51:09</t>
  </si>
  <si>
    <t>g5i4mi</t>
  </si>
  <si>
    <t>Does prolonged fasting damage stomach lining?</t>
  </si>
  <si>
    <t>I have done 4 day fasts a few times previously. 
Last time I did it, I got into some trouble. I was fasting with black coffee only. What ensued on the last day of fast was a feeling of bloating, lack of hunger and slight pains in the abdomen. And it continued for few days after that. 
My doctor preliminarily diagnosed it as DYSPEPSIA. (I never had any history of stomach discomfort prior to this episode).  She asked me to avoid fasting and suggested I eat in small quantities in regular intervals instead of huge portion in one go. 
It's been a couple of months since then. I didn't fast at all meanwhile and I was eating huge portions at one go regularly. But I haven't been feeling much of discomfort in my stomach.
Now I want to lose few pounds. I wanna kickstart it with a 4 day fast. 
Can the experts here guide me on how to fast for long time without damaging my stomach lining? Does avoiding coffee and consuming table salt water help? Thanks...</t>
  </si>
  <si>
    <t>2020-04-21 09:12:59</t>
  </si>
  <si>
    <t>g5ikgn</t>
  </si>
  <si>
    <t>26f white lesion surrounded by blood vessels on lip. Both doctor and multiple dentist say they’ve never seen anything like it.</t>
  </si>
  <si>
    <t>2020-04-21 09:36:51</t>
  </si>
  <si>
    <t>g5ivok</t>
  </si>
  <si>
    <t>Pregnancy chances? A little paranoid.</t>
  </si>
  <si>
    <t>22F. 210lbs. 5’4”. Slynd for birth control. Gastric sleeve surgery. 
I’ve posted this elsewhere, but also wanted an opinion from here if possible. 
I have been taking Slynd for 6 months now. 
Boyfriend and I regularly use pull out method. I have only ever taken one pill late (03/23) which was the last pill in my pack. I take them at 9 AM, I ended up taking this one at 5 PM. Slynd website says its window is 24 hours before it counts as missed — but I’m still iffy. I took one day of the placebos and started a new pack on 03/25. We had sex on 03/25 where he pulled out. He cleaned himself and then put it back in, though. 
I took a pregnancy test on 04/17 that came out negative. It was FMU. However, my period hasn’t come and I’m on my fourth (last) day of placebos. My cervix feels hard and normal, and I don’t really have any other symptoms — except for really sharp, small pelvic pains and around my abdomen. 
What are my chances? Should I test again?
I took a test yesterday and it was negative, too. 
I did not have a withdrawal bleed when I skipped the placebos. The last pack I took had me bleeding for about 3 weeks straight, and every day was very heavy bleeding.
Thank you for any advice/help!</t>
  </si>
  <si>
    <t>2020-04-21 09:53:43</t>
  </si>
  <si>
    <t>g5ixvb</t>
  </si>
  <si>
    <t>19M. Having small water like blisters on fingers.</t>
  </si>
  <si>
    <t>I have been having those blisters for 5-6 months I guess. But I don't know why it keeps happening. Although there is no pain. Even when I pop the blisters. A water(transperent) like fluid comes and eventually the blister disappears.</t>
  </si>
  <si>
    <t>2020-04-21 09:57:00</t>
  </si>
  <si>
    <t>g5j22p</t>
  </si>
  <si>
    <t>18F bump on lip</t>
  </si>
  <si>
    <t>Bump on bottom lip
For the past few days I have been suffering from a gross bump on my bottom lip. It’s red and sometimes has a whiteish/yellowish color on it like puss. It has not healed and every time I eat I feel like it gets worse and stays open. I looked up pictures of bump on lip and saw only one that looked close, but when I looked up photo of herpes on lip those looked more similar?! I thought this was from biting my lip or something but it’s been here for like 4 days!! I dont know what to do. There’s no way I have herpes, I live with my mother and boyfriend and only touch them, especially lately I’ve been inside 90% of the time because of corona... I only kiss my boyfriend and he’s only been inside most of the time too. What do I do, I’m so nervous..</t>
  </si>
  <si>
    <t>2020-04-21 10:02:55</t>
  </si>
  <si>
    <t>g5jaz9</t>
  </si>
  <si>
    <t>2.5 year old boy screaming and crying in pain when he's having a wee...</t>
  </si>
  <si>
    <t>No other medical conditions, started today three wees ago, Willy is swollen.</t>
  </si>
  <si>
    <t>2020-04-21 10:15:44</t>
  </si>
  <si>
    <t>g5jos7</t>
  </si>
  <si>
    <t>I suspect my mother (f47) is abusing her prescription medication.</t>
  </si>
  <si>
    <t>Sex: female
Age: 47
Height: 5'4" 
Weight: unsure but definitely obese
Race: white
Primary complaint: suspected drug abuse
Duration: 6 months+
Current medications: prednisone (unsure of dosage) hydromorphone (suspect being abused) some kind of anti depressant, high doses of Advil nighttime extra strength... unsure of any others. 
Medical conditions: lupus, rheumatoid arthritis, depression
I apologize about the formatting as I am on mobile and quite upset. I am using a throwaway for privacy. 
As in the title I (F26) suspect that my mother (F47) is addicted and abusing her prescription dilaudid (hydromorphone). 
A bit of background. My mother lives with my husband and I. About 10 years ago she was diagnosed with Lupus, with few other chronic illnesses (rheumatoid arthritis) this leads her to be in a quite high amount of pain. Fairly recently, (last 2 years or so) Her doctor has prescribed her with hydromorphone to keep her pain under control. 
Over the last few months we have come to suspect that she is at the very least misusing her medication if not straight up abusing it. 
Signs which lead us to believe she is abusing her medication:
We hear snorting sounds coming from her room several times a day, several large snorts at a time followed by smaller ones. 
She has nosebleeds on an almost daily basis. When asked about the nose bleeds, she mentions she has "ulcers" in her nose causing them to bleed.
 We find bloody q-tips in the garbage. She appears "high". Blood shot eyes, pupils don't dilate properly.
she is tired all the time, craving sugar all the time. Passes out various areas in the house, sometimes with blueish lips
 lies about money &amp;amp; asks to borrow money. (She is on disability due to her Lupus)
Her hygiene is deplorable. She will go several days without a shower. She reeks of urine and sweat so badly it lingers on our fabric couch for ages. We have to wash out couch covers/ use fabreeze very often. 
Along with this she is taking way to many Advil nighttime extra strength. We have witnessed her use an entire bottle of 40 pills over the course of less than a week and a half.
 She also binge drinks, consuming 1 or 2 large bottles of wine over the course of a weekend. 
Obviously she needs to get help. She is danger and our lives are miserable living with this. We have no idea how to approach dealing with this situation. 
I appreciate any and all advice.</t>
  </si>
  <si>
    <t>2020-04-21 10:36:18</t>
  </si>
  <si>
    <t>g5k47w</t>
  </si>
  <si>
    <t>Tingly, weak arm. Feels like a pinched nerve .. do I have diabetes?</t>
  </si>
  <si>
    <t>I’m 26F, 5’9” and 135lbs with no family medical history of diabetes or anything else 
I’ve been experiencing this tingly, weak feeling on and off for the past month. It also happens on the bottom half of my legs. If I stretch out or shake my arm or leg, the feeling won’t go away. What could it be?
I did have high blood sugar levels when I had my physical in January but the nurse said it was just something I ate before I got my blood work done (I had a pizza) 
I also crack *almost* every joint in my body. Maybe when I stretched my arm to crack it got damaged?  
It’s a very uncomfortable feeling. Do I need to go to emergency? 
Pls help!? Thank u</t>
  </si>
  <si>
    <t>2020-04-21 10:59:13</t>
  </si>
  <si>
    <t>g5k5do</t>
  </si>
  <si>
    <t>Brain MRI and Permanent Metal Retainer - Is this going to be an issue?</t>
  </si>
  <si>
    <t>26 male; 6'2; 183lbs; duration: upcoming MRI with contrast.
Quick question: I have an upcoming MRI with contrast to rule out an acoustic neuroma. I have a permanent metal retainer (it's one of those wire ones) that is glued to the back of my bottom teeth. Is this going to be a problem for getting an MRI? I asked my ENT, and he said that he wasn't sure, but it might need to be temporarily removed. That seems hard to believe and would probably significantly delay my MRI since I would have to find a dentist/orthodontist that would be willing to see me during the current pandemic</t>
  </si>
  <si>
    <t>2020-04-21 11:00:50</t>
  </si>
  <si>
    <t>g5lgx2</t>
  </si>
  <si>
    <t>Cervical sprain</t>
  </si>
  <si>
    <t>5 foot 10 31 years old 203 lbs
Can An x-ray detect a cervical sprain?</t>
  </si>
  <si>
    <t>2020-04-21 12:09:21</t>
  </si>
  <si>
    <t>g5ll11</t>
  </si>
  <si>
    <t>Red spots. Rash?</t>
  </si>
  <si>
    <t>2020-04-21 12:15:10</t>
  </si>
  <si>
    <t>g5lt2c</t>
  </si>
  <si>
    <t>Is this hormonal acne? Perioral dermatitis?</t>
  </si>
  <si>
    <t>2020-04-21 12:26:47</t>
  </si>
  <si>
    <t>g5m080</t>
  </si>
  <si>
    <t>How do I get rid of eczema around my eyes for good?</t>
  </si>
  <si>
    <t>27X (assigned female at birth)
White, 5’5”, 140lbs
Duration: roughly 2-3 months
Hi all, I’ve had eczema since I was a baby, usually it’s not an issue, I’ll get a little patch on my arm, or my stomach, it comes and goes but it doesn’t bother me much.
Since Covid has started though I assume the stress has added to a flare up- although it’s around my eyes. From my top lash line up to above the crease of my eyelid, and under the bottom of my bottom lash line down to my cheeks. If I just leave it it continues to get worse. The skin starts flaking off almost like scales. It makes my eyes water a lot, it’s itchy, it looks disgusting.
Now I have prescribed ointment that I’ve been using which clears it up in a couple of days however as soon as I stop using it it comes back. I’m getting worried about using the ointment so much because I know with steroid ointments your skin can become dependant on it, and I absolutely don’t want that. 
I don’t have any pictures from when it’s bad, and right now I’m in a period of just having used the ointment so there is nothing to see, that’s why I haven’t uploaded any pictures.
What’s the best way to deal with this? I went to a clinic and they ignored me telling them it was eczema and gave me antibiotic eye drops and that only made it worse.
Please help, I’m walking around with either super goopy eyes from the ointment which looks gross, or all the skin around my eyes flaking off which also looks gross. Thank god for quarantine. Idk how I would have gone to work like this.</t>
  </si>
  <si>
    <t>2020-04-21 12:37:16</t>
  </si>
  <si>
    <t>g5m6mt</t>
  </si>
  <si>
    <t>My A1C is at pre-diabetic levels but my blood sugar is never high. How does that work?</t>
  </si>
  <si>
    <t>I'm a 24 year old female, 190lbs, I have asthma. 
I got my blood checked by my doctor several months ago and apparently my A1C was 5.8 which indicates pre-diabetes. Diabetes does run pretty strongly in my family. My mom has it, my aunts have it, and all 4 of my grandparents had it. 
Because my mom has diabetes we do have a blood sugar testing kit at home. My blood sugar actually drops significantly, quite frequently, and usually goes into the 50s and has gone into the 40s before. Because of this I do check my blood sugar a few times a week to monitor it. Not every day, but several times a week. And its NEVER high. Its never even above 120 even right after eating. 
I am due to see an endocrinologist that I will bring this up to but because of the whole coronavirus her  office is shut down for the time being. 
I guess I just wanted to know how its possible to be pre-diabetic if my blood sugar is always normal to low? This was quite a while ago that I found this out and I've tried to alter my diet but if I go a day completely without sugar or carbs I just feel sick as a result of low sugar. So I'm nervous about developing full blown diabetes.</t>
  </si>
  <si>
    <t>2020-04-21 12:46:39</t>
  </si>
  <si>
    <t>g5mapl</t>
  </si>
  <si>
    <t>Numbness in left hand</t>
  </si>
  <si>
    <t>I am 18 years old and I have been gaming and live-streaming a lot on my PC. I spend like 6 hours a day playing games with a 5 minute of stretching break between every 30 or 40 minutes or so. My left hand doesn't hurt at all but my left pinky finger and ring finger (half of the ring finger...I don't know if that makes sense or not) is numb. The numbness comes and goes but it does not make me feel uncomfortable. Grip strength is normal and all.  Should I be worry about this? I mean I got my blood tested like 2 weeks ago for my yearly physical. My doctor said from the tests, I don't have any health problems like diabetes, heart diseases, and everything was fine and normal (this includes normal blood pressure and normal sugar levels). I have been working out since New Year's, it was my resolution for this year. (Since then, I lost 6 pounds. I went from 142 lbs to 136 lbs :P easy claps its whatever). However, I stopped about 2 weeks ago since my gym was closed due to the outbreak.</t>
  </si>
  <si>
    <t>2020-04-21 12:52:21</t>
  </si>
  <si>
    <t>g5mfdy</t>
  </si>
  <si>
    <t>Safe Way to Draw 500ml of Blood at Home</t>
  </si>
  <si>
    <t>Age: 23  
Height/weight: 6'0" and 290lbs  
Gender: Male  
Medications: 200mg of testosterone cyptionate and 500IU of human chorionic gonadotropic weekly  
Smoking Status: Don't smoke  
Medical Issues: Hypertension and hypogonadism  
Duration of Complaint: 2 weeks  
9 weeks ago I was prescribed 200mg of testosterone cyptionate and 500 IU of human chorionic gonadotropic weekly to treat hypogonadism. I was advised to give blood every 8 weeks to avoid high hematocrit. The Red Cross around here is appointment only because of the virus and I can't get an appointment until 04/21 which would put me at 10 weeks of injecting testosterone without giving blood and I worry I might have a serious health problem before then.  The last 2 weeks I have been having trouble breathing along with really painful headaches daily. I do not have insurance (I pay the company that sends me testosterone $195 a month) so I can not go to a doctor and ask for a phlebotomy. Is there a safe way for me to draw blood myself at home?</t>
  </si>
  <si>
    <t>2020-04-21 12:59:12</t>
  </si>
  <si>
    <t>g5mho4</t>
  </si>
  <si>
    <t>Getting a UK prescription for pregnancy safe hayfever medication, during lockdown?</t>
  </si>
  <si>
    <t>My wife's pregnant which, during covid lockdown is super fun as you can no doubt imagine.
She's suffering from hayfever and have been advised that she needs to take pregnancy safe hay fever medicine, for which we need a prescription.
We're stuck in an infinite catch-22 loop where, the GPs surgery is closed and no-one is available to prescribe the meds. They tell us to go the pharmacy, who tell us to go to the GP, who tell us there's no-one available and to go a pharmacy, who tell us to go to our GP.
I've tried lloyds pharmacy online and filled out their form for an online prescription, but they noped out and said to we need a face-to-face appointment with GP which, yeah.... I tried another online pharmacy who offer video consultations and they don't partner with our GP apparently.
She's sniffling all the time, does anyone UK based have any idea how you get prescribed medicine atm? I realise it's a really little thing, in the grand scheme of a global pandemic, but it's like there's just nowhere to go anymore.
Thanks
Age 42
Sex Female
Height 5ft
Weight 10st
Race Asian
Location UK
Any existing relevant medical issues pregnant
Current medications (if any) folic acid, vitamin d, 150mg aspirin daily</t>
  </si>
  <si>
    <t>2020-04-21 13:02:21</t>
  </si>
  <si>
    <t>g5mk17</t>
  </si>
  <si>
    <t>Purple penis head, erectile dysfunction, am I dying?</t>
  </si>
  <si>
    <t>So I’m 23 years old and last month my penis head started turning purple, and now I have erectile dysfunction and can no longer get hard at all. 2 months ago I had gonorrhea which a doctor gave me an injection and pills which fully cured me after 2 days I was back to normal. Now I’m worried, am I dying? What is going on with my body. Any info will help thank you :)</t>
  </si>
  <si>
    <t>2020-04-21 13:05:44</t>
  </si>
  <si>
    <t>g5mnkr</t>
  </si>
  <si>
    <t>How likely is it for a minor wound to cause sepsis?</t>
  </si>
  <si>
    <t>I've accidentally slightly cut my nail bed on my thumb.It doesn't really hurt as of yet but i am afraid of developing sepsis.How likely is it? I already washed the injured area with water.It was slightly bleeding.
29m/295 lbs/6'3/non smoker, rarely drink, not taking meds and no known immune issues.</t>
  </si>
  <si>
    <t>2020-04-21 13:11:01</t>
  </si>
  <si>
    <t>g5mrav</t>
  </si>
  <si>
    <t>Diet for an immature digestive system?</t>
  </si>
  <si>
    <t>I \[19F, Hispanic\] have been told by my gastroenterologist that I have an overly immature digestive system. I am a healthy weight for my height (105lbs, 5'1"), and have a pretty healthy diet compared to others my age, including avoiding beef (absolutely no pork), lots of fruit and veggies, no overly salted snacks, and I drink the recommended water consumption throughout the day. Little alcohol, nothing carbonated, including non-alcoholic sodas. Not a cigarette smoker, but I do smoke weed occasionally (1-2 times a week) to help with my appetite. 
But, I cannot drink coffee without it going right through me, I also can't eat citrus fruits for the same reason. Every time I eat, I am in extreme pain, and would rather be hungry than go through the pain that comes after I finish a meal. This has been going on for as long as I remember, but this really started affecting me about three years ago. I am part of the r/noburp (Retrograde Cricopharyngeus Dysfunction) community, which I think is contributing to my digestive issues. 
So, Reddit doctors, do any of you have tips on how to ease my pain while eating? I am currently trying to eat smaller meals more often throughout the day, with very little improvement. TIA.</t>
  </si>
  <si>
    <t>2020-04-21 13:16:26</t>
  </si>
  <si>
    <t>g5msow</t>
  </si>
  <si>
    <t>I(F15) havent gone poop properly in a month and my anus is starting to bleed and i cant go toilet, gained huge amount of weight and in pain. What can I do?</t>
  </si>
  <si>
    <t>Before quarantine, i would go every wednesday, thursday, sunday, the days im home alone as i have an abusive mother and im really scared to go because i dont want to be judged. ive tried and run my bath whilst i go but i can only go a little, because im too scared even if i know she cant hear, its like a mental blockage and i cant go because im in so much pain. ive been eating lots of fruits and i cant go still. my stomach is in lots of pain and my tummy is bulging out, almost like a pregnant women but i havent gained weight anywhere else and ive noticed today my anus was bleeding and really burning. i dont want to bring this up to my narc parent, what can i do?</t>
  </si>
  <si>
    <t>2020-04-21 13:18:31</t>
  </si>
  <si>
    <t>g5mtfd</t>
  </si>
  <si>
    <t>IBS, IBD, something more sinister?</t>
  </si>
  <si>
    <t>Hello! 23F 5’9 175lbs I’ve had no previous medical conditions, but this last 2 weeks I’ve been having weird bowel movements I’m usually constipated unless I do any form of exercise or slight lifting I get a sense of urgency that if I don’t get to the loo in 5 min I’ll poo myself. My poo tends to be normal to loose but not complete liquid. It was liquid at the start but getting more solid as time goes on. It’s just I’m getting a fear to exercise now because of my bowels. Other symptoms are constant gurgling in my stomach, sometimes cramping but not that painful (kinda feels like period cramps but milder) and feeling a bit weaker but not seriously weak just getting tired more easily</t>
  </si>
  <si>
    <t>2020-04-21 13:19:36</t>
  </si>
  <si>
    <t>g5n2sc</t>
  </si>
  <si>
    <t>Canker Sore or Cold Sore?</t>
  </si>
  <si>
    <t>2020-04-21 13:32:59</t>
  </si>
  <si>
    <t>g5ne0p</t>
  </si>
  <si>
    <t>Is it possible IV fluids will “wash out” drugs in my body?</t>
  </si>
  <si>
    <t>This has been haunting me and I think a group of professionals is better than my friends’ opinions. About a month ago, before the lockdown in my country, I went out for some beers with my friends to a local bar. I (25F) drank past my limit (7-8 craft beers) but I was still coherent and aware. After getting my last drink from the bartender who was very flirty and suggestive toward me, I don’t remember a thing. My friends told me I got really sick and puked in the bathroom, then they took me home to my parents. My mom told me I said I couldn’t feel my feet, hands or face and that I asked to be taken to the hospital. 
While in the hospital I was given IV fluids to wash the alcohol off my system. Everything was fine with my body, but they never checked for drugs. Everyone just assumed I got too drunk (which I’m not saying I didn’t). The next morning I took a drug test at a reputable lab that came out negative. 
I’d like to add that what happened to me is extremely unlike me, I’d never ended up in the hospital due to alcohol intoxication and have never asked anyone to take me to the hospital. I do not remember a single thing from that night, and while it might very well have been that I drank too much, I’m still iffy whether the bartender spiked my last drink or not. It was very black and white from before and after that last drink. Before: talkative, coherent, drunk but fully functional. After: completely blacked out and vomiting. 
So my question is, could it be possible that the IV fluids administered to me at the hospital are the reason my tox screen came out clean the next day?</t>
  </si>
  <si>
    <t>2020-04-21 13:49:24</t>
  </si>
  <si>
    <t>g5ng31</t>
  </si>
  <si>
    <t>How much Vitamin D would you recommend an untested patient?</t>
  </si>
  <si>
    <t>22 years old, male, 5'9, 145 pounds, Caucasian, history of ADHD, currently taking Strattera.
I am a perfect candidate for a Vitamin D deficiency. Basically everyone in my family who has been tested is deficient, I don't go out in the sun that often, and I don't consume very much dairy or fish.
I had done a comprehensive metabolic panel this year and everything came out normal, but when a doctor-relative mentioned Vitamin D, I realized the metabolic panel hadn't tested for Vitamin D.
I don't really want to go to the doctor at this time, since a Vitamin D test isn't super urgent. Would it pose any threats if I started supplementing now?
For someone like me who has not been tested, how much is the right amount to supplement?</t>
  </si>
  <si>
    <t>2020-04-21 13:52:22</t>
  </si>
  <si>
    <t>g5nz0d</t>
  </si>
  <si>
    <t>[21 y/o, male,White, 300lb,] rash appearing in random places on my body. Raised, itchy, red.</t>
  </si>
  <si>
    <t>2020-04-21 14:20:40</t>
  </si>
  <si>
    <t>g5od1q</t>
  </si>
  <si>
    <t>Where can I get good hgh? Can be legal or illegal. Male 5'9.25in</t>
  </si>
  <si>
    <t>Where can I get good safe hgh</t>
  </si>
  <si>
    <t>2020-04-21 14:41:35</t>
  </si>
  <si>
    <t>g5og8g</t>
  </si>
  <si>
    <t>Do I have a depressed skull fracture?</t>
  </si>
  <si>
    <t>When I run my hand over the back of my freshly shaved head, it does the curve in the back, leading up to the upper back, then there is an oddly smooth flat patch an inch or so leading onto the top of the head. From my recollection, I never had a flat area there in the past.. Also, 3 months ago I slammed the upper back part of my head HARD at work lifting waters between beams in Costco. Is it possible I depressed my skull and didn't have any major symptoms? Outside of seeing stars for a minute when it happened and a little pain after. Thanks!
&amp;amp;#x200B;
I'm 34 yeasr old male, 6' 170 lbs. No smoking, no medications</t>
  </si>
  <si>
    <t>2020-04-21 14:46:29</t>
  </si>
  <si>
    <t>g5oiy7</t>
  </si>
  <si>
    <t>[19M] Citalopram and Weed</t>
  </si>
  <si>
    <t>Just started taking Citalopram today for a stutter. I smoke pretty much everyday and was wondering if it’s ok to continue to smoke or will this mess up the Citalopram? Thanks</t>
  </si>
  <si>
    <t>2020-04-21 14:50:39</t>
  </si>
  <si>
    <t>g5ouv2</t>
  </si>
  <si>
    <t>Scammed by a nutritionist?</t>
  </si>
  <si>
    <t>2020-04-21 15:08:55</t>
  </si>
  <si>
    <t>g5oz1j</t>
  </si>
  <si>
    <t>34M, 160lbs | Considering removing my own hemerrhoids at home</t>
  </si>
  <si>
    <t>No significant medical history besides severe hemorrhoids, no medications, caucasian.
Hello everyone. I know the title may sound kind of ridiculous, but I'm pretty much at the end of my rope with my hemorrhoids. They've been bothering me endlessly for the past several years, and no amount of topical creams or suppository solutions have done anything for me. I've pretty much tried every option. I'm not totally broke, but I don't have a lot of spending money and I do not want to spend the copious amounts of money it would cost for a doctor to perform a  hemorrhoidectomy on me.
I've done a moderate amount of research on the procedure and I believe I can perform it myself at home. From my research I've been able to gather that there are multiple methods of performing the surgery, but I plan to use the "rubber band" method to cut off bloodflow to the hemerrhoids. I own pair of surgical scissors I will use to make the incisions and actually cut them off. I have some towels just in case there is any bleeding, but I will have cut off bloodflow so I don't think it's likely. I believe I have all the cleaning supplies required to sterilize my bathtub, which is where I plan to perform the operation.
I will be going through with this soon. Before I do though I would like to know if there are any serious risks associated with this, and if I need to have someone else present to help, or if this is something I can do by myself. I would rather not subject my wife to witnessing this so I've planned to do it while she is out of the house. Thank you in advance to anyone who helps.</t>
  </si>
  <si>
    <t>2020-04-21 15:15:36</t>
  </si>
  <si>
    <t>g5qdnk</t>
  </si>
  <si>
    <t>Im a 15M and i think i have gonorrhoea but what should i do?</t>
  </si>
  <si>
    <t>I have never had sex before and am unsure of how i may have contracted it. Im uncomfortable telling my parents but after the pandemic i think i may have to but is there anything i should do in particular? For the record i have never smoked/done drugs and barely drank alcohol. I think Ive had its for about a year and haven’t had any previous medication to treat it.</t>
  </si>
  <si>
    <t>2020-04-21 16:38:05</t>
  </si>
  <si>
    <t>g61qm6</t>
  </si>
  <si>
    <t>[23M] Swallowed seed</t>
  </si>
  <si>
    <t>Hello, a couple of days ago I accidentally swallowed a pretty large loquat seed (they are rounded and smooth). Since then I have been feeling kinda bloated, with a strange tension in my stomach, but with no pain. I cannot appreciate a swollen abdomen either. The stomach and belly feel kinda hard to the touch nonetheless, but perhaps this is normal.  
I haven't seen the seed pass in my stool, even if it has. Should I worry or am I overthinking it? What are the symptoms I should watch for in case there is something wrong?
Thanks for any response</t>
  </si>
  <si>
    <t>2020-04-22 07:08:01</t>
  </si>
  <si>
    <t>g620c9</t>
  </si>
  <si>
    <t>What's wrong with my brother's skin?</t>
  </si>
  <si>
    <t>My younger brother has been suffering from some kind of skin problem since early age. Symptoms include: 
1. Dark red like spots all around body, almost look like coagulate blood from wounds
2. He felt itchy in hot conditions, some doctors claimed that he must bathed in cold never hot
3. Sometimes the spots excrete some fluid substance time by time 
4. Doctors claimed that it wasn't allergy to some food like prawns or "dirty blood" as per Chinese medicine, rather it's genetic, meaning the surface of his skin was built like that
I really hope that somebody can figure this out and help out my brother's condition, my parents tried many creams and lubes and they don't work at all
He is currently 12 years old, around 100 cm tall 40kg, likes to eat junk food including instant noodles</t>
  </si>
  <si>
    <t>2020-04-22 07:24:11</t>
  </si>
  <si>
    <t>g622xb</t>
  </si>
  <si>
    <t>34F Levothyroxine 125mg non smoker, Thyroid and cortisol connection? Right calves muscles and hashimotos connection?! Advice needed.</t>
  </si>
  <si>
    <t>Does anyone have really tight muscles in their calves? Like of athletes who run and exercise a lot? But I don’t at all so it’s been weird why I have this. Could it be a symptom of my Hashimoto’s? I’ve had this for decades.
Also I sweat a lot more than other people and constantly drink water. My sodium and magnesium levels are within standard range. My fasting glucose is within normal range albeit in the higher end of the range and my cortisol is also “normal” but barely, just off the cusp.</t>
  </si>
  <si>
    <t>2020-04-22 07:28:24</t>
  </si>
  <si>
    <t>g626y0</t>
  </si>
  <si>
    <t>How concerned should I be about vomiting up a couple of blood clots?</t>
  </si>
  <si>
    <t>20M 5 ft 11 58 kilos, no medications and aside from hayfever no existing health conditions. so this morning I suddenly got very hot and developed intense abdominal pains, after about 5 mins of my trying to sleep it off i finally got out of bed and threw up. I hadn't eaten in over 9 hours just drank water so I was expecting clear vomit, but then I saw these two dark red solid bloody masses floating around. Since it happened I've had really bad flatulence and also abdominal pains and stomach cramps like I've never experienced before. I'm lactose intolerant and I did eat a pizza yesterday however lactose has never had this effect on me, it usually just bloats me</t>
  </si>
  <si>
    <t>2020-04-22 07:34:53</t>
  </si>
  <si>
    <t>g62cax</t>
  </si>
  <si>
    <t>Had blood work done and got the results - should I be worried/get a second opinion?</t>
  </si>
  <si>
    <t>2020-04-22 07:43:42</t>
  </si>
  <si>
    <t>g62em0</t>
  </si>
  <si>
    <t>I am literally always hitting myself. I cannot remember the last time I was bruise/ scratch free</t>
  </si>
  <si>
    <t>24yo white female, 58kg, 160cm, no meds, no underlying conditions (besides a weird allergy someone has yet to diagnose, where I just get full of hives once every couple of days).
I am always hitting myself. I stumble, fall, hit stuff, cut myself at least once a day. ATM my eye is bruised, I have two bruises on my right hand, two scars on my left knee and a bleeding scratch on the back of my right leg. Most of the time I don’t even remember how I hurt myself. Last week I fell and got a FIST SIZED bump on my head, I couldn’t even lay in bed cus my head was elevated and it hurt. I have couple of stitches on my body from scratches. Every summer when I get to wear shorts it’s just a nightmare because I am ALWAYS full of bruises. It’s like I’m a 9 year old boy climbing trees all day in the countryside. 
I understand this could all just be ‘clumsiness’ but it’s honestly ridiculous. I see obstacles and I still hit them. Is this a symptom of anything at all?</t>
  </si>
  <si>
    <t>2020-04-22 07:47:30</t>
  </si>
  <si>
    <t>g62l9h</t>
  </si>
  <si>
    <t>Would it be useful for me to have a home oxygen meter? Or do you have any other advice?</t>
  </si>
  <si>
    <t>I have these episodes of sudden fatigue. It often happens around 8am (I wake up at 6am), maybe again later in the morning, and occasionally in the afternoon. I literally just cannot stay awake. I try my hardest to stay awake but it's like I drift to sleep whenever I blink. I can blurred vision, double vision or cross-eyed, lose bits of memory (ex, I had one of these episodes during a meeting, I apparently got up at the end of the meeting but I don't remember doing so), sometimes those pre-dream startles or hallucinations/dreams, etc. It comes on suddenly and lasts maybe an hour or so. Nothing can snap me out of it, except sometimes going outside in the cold fresh air. 
Sometimes in those moments of extreme fatigue, I feel like I need more oxygen. Could that be the issue? 
I'd feel pretty silly buying one of those things (I don't even have a thermometer), but I was kind of wondering if that could help?
Is it possible to check the oxygen levels with a phone? 
I'm female, early 30s. I take escitalopram, lithium, and thyroxine. I'm going to be weaning off the escitalopram and the lithium in case the fatigue-attacks are caused by the medications.</t>
  </si>
  <si>
    <t>2020-04-22 07:57:45</t>
  </si>
  <si>
    <t>g63rpx</t>
  </si>
  <si>
    <t>Severe stomach issues a week and a half after consuming a sweetener I’m sensitive to</t>
  </si>
  <si>
    <t>24F, 5’8, 122 lbs, white. Drink occasionally, smoke rarely. Preexisting conditions are PCOS and likely IBS. Prescribed medications include 2000mg Metformin, Rosuvastatin (I forget the dosage), and 100mg Spironolactone.
I have had digestive issues since I was 18-19, around the same time my PCOS symptoms started to kick in. Food often doesn’t agree with my stomach and I’ll have diarrhea or watery, loose stool after eating, alongside cramping and general abdominal discomfort. I also feel like I have trouble fully evacuating my bowels at times. A couple years ago I underwent a surgical procedure to repair a chronic anal fissure likely as a result of my screwed up bowel movements. They also removed an internal hemorrhoid while they were in there. 
All that being said, my bathroom problems have never been as severe as the current situation. On January 1st I started a ketogenic diet to treat my insulin resistant PCOS. I began consuming a lot of products with artificial sweeteners in them, and using those sweeteners to bake instead of sugar. I quickly noticed that I am sensitive to or intolerant of to sugar alcohols, because they always gave me diarrhea. At first, though, it was mild and tolerable. I didn’t want to give up sweets, and diarrhea wasn’t exactly new to me, so I kept eating the sweeteners. My reaction to them started getting worse and worse. Sometimes I’d take an anti-diarrhea pill to counteract it. However, the aftereffects of eating sugar alcohols only ever lasted for a day or two at most.
A week and a half ago, on Easter Sunday, I made a batch of cinnamon rolls with the sugar alcohol allulose in them. I took 20-25 trips to the bathroom that day, with violent diarrhea to the point where even after all the contents of my stomach had been emptied, water was still coming out, and I was bleeding and in pain.
Since then, I have not touched sugar alcohols, but I have had diarrhea up to 10 times a day almost every day, usually after eating but sometimes it’s random. My stomach rumbles constantly and feels like it is “bubbling up” and then I get a sensation telling me I need to run to the bathroom immediately. There is still fresh blood on the toilet paper sometimes, and I think I’ve developed an external hemorrhoid (it feels like excess skin is coming out of my anus). I feel awful and I’m sure I must be dehydrated. 
I know I was stupid to keep eating something that bothered my stomach but I did not think it could do any kind of long-lasting damage. I have a virtual appointment scheduled with a gastroenterologist tomorrow but if anyone here has insight I’d really like to hear it. Thank you.</t>
  </si>
  <si>
    <t>2020-04-22 09:01:12</t>
  </si>
  <si>
    <t>g647he</t>
  </si>
  <si>
    <t>Is it okay that I open gelatine capsules of vitamin C &amp;amp; Zink and take only what’s inside?</t>
  </si>
  <si>
    <t>I’ve been taking my supplements this way for over a month now and it just occurred to me today to ask this question. 
For some reason I don’t like the idea of swallowing the gelatine capsules so I just open them, pour the tiny candy-like particles in my mouth and swallow it with large sips of water. 
Is there anything wrong with this technique? 
Female. 24. 130lb. White. Non-smoker. No medicines.</t>
  </si>
  <si>
    <t>2020-04-22 09:24:53</t>
  </si>
  <si>
    <t>g649ak</t>
  </si>
  <si>
    <t>Received a blood test with low lipase levels. Doc says it's fine but Google says it's not. Should I be worried?</t>
  </si>
  <si>
    <t>Title.
Absolutely terrified, even though the doctor said it was fine. Should I get a second opinion?
25m/5 foot 2 inches/200ish pounds/don't drink or smoke anything but I don't eat the healthiest.
Been having liquid stool for a few weeks that is lighter in color, which was the reason for the blood test in the first place.</t>
  </si>
  <si>
    <t>2020-04-22 09:27:50</t>
  </si>
  <si>
    <t>g64g4y</t>
  </si>
  <si>
    <t>Any doctors that have diagnosed Marfan syndrome?</t>
  </si>
  <si>
    <t>Hi. I’m a 17 year old male. In 6 days I’m being tested for Marfan syndrome. My doctor told me if my armspan/ heigh ratio was smaller that my heigh, then it’s 100% not Marfans. Is this true? I’m scared that a Marfans diagnose goes undetected. What else tests should be done? ALSO when is the thumb sign positive? 
Thank you</t>
  </si>
  <si>
    <t>2020-04-22 09:38:19</t>
  </si>
  <si>
    <t>g653mk</t>
  </si>
  <si>
    <t>Girlfriend(22F) has very high bilirubin in her blood test results.</t>
  </si>
  <si>
    <t>My (23M) girlfriend's (22F) blood tests came back, bilirubin levels are twice as high normal, she constantly feels dehydrated, and she has very slight wrinkles on her face (that weren't there a couple of months ago) is there any correlation between these symptoms?
&amp;amp;#x200B;
Thank you in advance!</t>
  </si>
  <si>
    <t>2020-04-22 10:13:29</t>
  </si>
  <si>
    <t>g6576r</t>
  </si>
  <si>
    <t>STD testing question</t>
  </si>
  <si>
    <t>Age 20 Male
I would like you to inform me about std testing. I was recently tested twice with a finger blood sample that was negative. But what I didn’t know is that this test is only for hiv and different hepatitis. I would like you to tell me what are the other tests I can do for the rest of the common stds that could go unnoticed. What I mean is that diseases that may remain dormant and never show symptoms for a lot of time like herpes or hpv. I had unprotected sex like 7 months ago and never experienced anything but I want to be sure.i don’t live in usa so I don’t want you to suggest planned parenthood or some local Testing center I need to know what kind of doctors should I visit to check them all. Like should I get a date with a microbiologist or a venerologist or a general phycisian. And I’m asking that because as I mentioned again I’m experiencing no symptoms and I just need to have a check up. Any input would be really helpful.</t>
  </si>
  <si>
    <t>2020-04-22 10:18:55</t>
  </si>
  <si>
    <t>g668q7</t>
  </si>
  <si>
    <t>is something wrong with me or am i just missing something here?</t>
  </si>
  <si>
    <t>I’m a 22 year old male and pretty much ever since my senior year of high school i’ve had stomach problems.. I wake up in the morning and I cannot eat and even when I wait until the middle of the day have difficulty stomaching most foods. A lot of the times I’ll just wake up and throw up or I’ll just throw up in the work bathroom and i am quite tired of the cycle.
I did go in to for an upper endoscopy a year ago and the doctors told me everything looked fine so I can only assume that this must be a result of something else. I’ve thought maybe it’s my diet and have researched the internet for solutions..  although most of the information I stumble upon seems very ambiguous so I’m not sure how to take it.
I used to be an average drug user from 2014 all the way up to 2018 but I am clean off of hard drugs and only smoke marijuana/drink on occasion. Sorry for the 
messy thoughts and format I don’t really post to reddit much but I’m asking for help !</t>
  </si>
  <si>
    <t>2020-04-22 11:14:34</t>
  </si>
  <si>
    <t>g66b8t</t>
  </si>
  <si>
    <t>Been to the best hospitals in the US, still have yet to find an answer</t>
  </si>
  <si>
    <t>Hopefully someone out there can help! I (21 , F ) have been experiencing strange episodes of uncontrollable vomiting for about 3 years now. I am 130 lbs 5’5’’ and other than this I’m pretty healthy. I do smoke weed very frequently and drink on the weekends, but not heavily. I am currently taking adderall for my ADHD (10mg as needed) but nothing else. 
This started about 3 years ago. I have these episodes of uncontrollable vomiting and cannot hold anything down no longer than 10 mins. 3 years ago I was admitted into a hospital in Baltimore, was there for 2 nights so I saw 2 different doctors. One of them came in the middle of the night and told me my urine sample showed high levels of THC (I smoke weed regularly and have been for about 5 years). He said this could be the cause of my vomiting. Another doctor came in the next night and told me it was a “mild case of the flu”. 
Since then, I have been in and out of hospitals in Baltimore and Boston. Every doctor says something different. I have absolutely no idea what this is and how it can be stopped. 
I have missed school, work, and other activities due to this. When I have an episode it usually lasts around 24-48 hours. I can’t move or even bare to look at bright lights. I get shakes and sweats like you wouldn’t even believe. When an episode ends, it’s like nothing ever happened and i’m back to normal. 
I have asked numerous people and have done countless hours of research but still have yet to find a solid answer as to what I am going through! If anyone has experienced anything similar please let me know! If anyone has seen anything like this please share your story so I can get to the bottom of this!</t>
  </si>
  <si>
    <t>2020-04-22 11:18:20</t>
  </si>
  <si>
    <t>g66i1v</t>
  </si>
  <si>
    <t>[24M] Is it okay to go back on my prescription Anti-Depressants when I haven’t taken any for a few months?</t>
  </si>
  <si>
    <t>I was on Sertraline 100mg or 120mg I think I can’t remember which. I know I was bumped up a few times. I was taking them for about 5-6 months and I decided to come off them as I was genuinely feeling a lot happier in general. Things were good for a month or so but some personal things happened and everything seems like it’s spiralling back to where it was before.  
I get bouts of really bad depression which then leads me to over-eat which then makes me gain weight really quickly (I used to be 19 Stone 11lbs but went down to 11 Stone 11lbs in about 8 months so my metabolism probably isn’t the greatest). Weight gain leads to shot confidence, anxiety and further deepens my depression which leads to more over-eating etc etc.  
I know I have some problems I need to address which the anti-depressants will not fix but I feel like they help me control other aspects of life a bit better which in turn helps me focus on the other areas I need to improve on.  
Anyway, the above is probably irrelevant sorry. The reason I am making this post is to ask if it would be okay for me to jump back on the anti-depressants after a prolonged period of time of not being on them? Sertraline is pretty common and they tend to hand it out like candy I think so I would assume it would be okay to request my prescription again but I wanted to double-check here just in case.  
Thank you.</t>
  </si>
  <si>
    <t>2020-04-22 11:28:12</t>
  </si>
  <si>
    <t>g66ux6</t>
  </si>
  <si>
    <t>Pain in my neck</t>
  </si>
  <si>
    <t>19 year old male 160. The other night I was was masturbating it became very intense  (I'm sorry if this sounds like tmi but its serious) my heart was  pounding. I am afraid because my neck was in a strange position I may  have caused damage to my arteries. I have no history of strokes in the  family but I do have bad anxiety, a lot of stress lately, drink too  much coffee, and smoke maybe 10 times a month. Furthermore, I have been coughing alot for a week (bad  allergies) and now when I cough I feel a pain at the top of neck that kind of  creeps further in my head and its on one side. Could this be a sign of serious artery damage.
Edit\*\* no history of strokes</t>
  </si>
  <si>
    <t>2020-04-22 11:47:21</t>
  </si>
  <si>
    <t>g672fk</t>
  </si>
  <si>
    <t>Final HPV immunization dose due during pandemic</t>
  </si>
  <si>
    <t>[25F] I started my HPV immunization series in September. Got my second dose in November and the third was due in March. Due to the pandemic, I have not yet received this dose or made an appointment to get it. How late can this third shot be administered and still be effective?</t>
  </si>
  <si>
    <t>2020-04-22 11:58:38</t>
  </si>
  <si>
    <t>g6809q</t>
  </si>
  <si>
    <t>29F, My GI doctor has told me to drink 2 bottles (10oz each) of Magnesium Citrate after seeing my xrays. How much poo do you think is in me???</t>
  </si>
  <si>
    <t>I have Scleroderma and we knew it was probably affecting my digestive tract muscles (hardening them) because I also have SIBO...but I don’t think my GI realized how bad it has all become. I’ve been reading reviews about magnesium citrate and people are saying they only took half a bottle and had the worst time ever. Lol. The nurse just said “let’s put it this way you have very significant build up of feces”, even the nurse was like... idk about 2 but that’s what the doctor says... but maybe start with one she said. Lol. 
I’m going to weigh myself before and after.
How much poo do ya think is in there????</t>
  </si>
  <si>
    <t>2020-04-22 12:49:21</t>
  </si>
  <si>
    <t>g686rf</t>
  </si>
  <si>
    <t>How to refuse help?</t>
  </si>
  <si>
    <t>Age: 19
Sex: female
Height: 5'4
Weight: 115 lbs
Current medical issues: brain lesion, psycosis, many other undiagnosed and untreated mental disorders. 
So, my parents just kicked me off insurance and I now have nothing. I'm despratley trying to find a place to live and In general, my life is kinda falling apart. But I do have a specific question. I have many medical issues that I was in the middle of getting diagnosed and treated for before I was dropped by my parents. Which included a brain lesion, migraines, seizures and low blood pressure. Now, I also had a ton of mental health issues that were really the bigger problem. Including PTSD, psycosis, memory loss (really bad blacking out) and general loss of function. So, long story short, now that I don't have my medicine, life is kinda sucky. And I'm worried I'm gonna have a seizure or fainting spell at work. It happend all the time before I got my meds. But now that I dont have insurance, I can't afford the hospital bill. So how do I convince the EMT's to NOT take me to the hospital? They usually recommend I go in for a brain scan but it always comes back clear. I know I need to go, but I can't afford it anymore. How can I convince them not to take me? Even if I am in need of treatment?</t>
  </si>
  <si>
    <t>2020-04-22 12:59:03</t>
  </si>
  <si>
    <t>g687fp</t>
  </si>
  <si>
    <t>How can I get help from doctors?</t>
  </si>
  <si>
    <t>24F, 163cm, everywhere, 6 years, don’t drink, don’t smoke, don’t do drugs, Diane Ed 35 (not for the entire 6 years)
Are there diagnostic tools other than blood tests?
Do blood tests sometimes not pick up on the problem?
I have a lot of health concerns, honestly too many to list here, and I can’t seem to get doctors to help. What do you do if blood tests come back normal but your patient is still suffering? Why do you tell them to go away? 
Quick summary - I’m almost 100% sure I have hypothyroidism. I have 100% of the symptoms (it is so many that I’d be writing a book if I wrote them all out here), my family agrees, but my blood tests come back normal except for slightly elevated prolactin. My life is beyond just being affected, it’s been completely destroyed as it’s been 6 years with no support and symptoms only getting worse. I can no longer function and I’m starting to worry about loosing my eyesight as my eyes are constantly feeling swollen and sore, I saw an optometrist who gave me glasses to try to help. Is there any way to get more help from a doctor other than just taking four vials of blood and then doing nothing.</t>
  </si>
  <si>
    <t>2020-04-22 13:00:03</t>
  </si>
  <si>
    <t>g689c8</t>
  </si>
  <si>
    <t>what to expect after intentional overdose?</t>
  </si>
  <si>
    <t>i know this might be considered an emergency but i’m not looking for medical advice just a roadmap of what the next few days may have in store for me, so i hope this post is still allowed. i know i need to go to hospital but i decided not to and stand by that decision. 
2 days ago i (19F, 5’2, healthy bmi, caucasian, otherwise healthy if mentally ill, on 60mg fluoxetine) took 9g/18 pills of paracetamol, about the same number of pills of ibuprofen, like 8-10 amoxicillin, 8-10 of a random anti histamine, 14 (i think) naproxen. in total i probably took 60+ tablets. mum called police ambulance etc when she found my note, about 1 and a half hour after i started on the paracetamol and 10 minutes after i finished the random antihistamine i puked and voluntarily went home bc i figured it wasn’t gonna work anymore, but when i got home i took the naproxen. paramedics came to my house, tested my blood sugar, blood oxygen, heart rate, etc. all normal. they recommended i go with them to hospital and warned me that in the coming days my liver and kidneys may shut down resulting in death if i don’t get treatment. seeing as death is the whole damn point of this, i declined any treatment and there was nothing they could do legally to get me to have any treatment because i was within my own home, not being aggressive and of sound mind aside from the whole suicide thing. i spoke to a woman on the phone from the mental health team who basically told me i was just crying for help/attention seeking/didn’t know what i was doing. the best they could do is schedule a phone call appointment with the mental health team for tomorrow morning.
the first night i was vomiting relentlessly until i had nothing but bile to vomit and beyond. i was also incredibly fatigued. i spent the rest of the day extremely nauseous and hardly able to touch any food/drink, my last vomit was about 24 hours after the overdose and was triggered by simply drinking water. i also have diarrhoea and slight stomach cramps.
the second night i slept through and though i still feel a bit icky, i haven’t thrown up and i ate toast and then later dinner after about 48 hours of no food at all and kept it down. 
anyway from what i’ve read online this seems to be about the point where if liver and kidneys are gonna shut down they will. this is kinda something i would welcome, but i heard it can get real nasty.
i’m just wondering, does anyone have any odds on the chance of organ failure developing at this point? like is it almost guaranteed or is it a slight chance? like in people who od like i have what percent go on to develop kidney/liver failure? and from there what is the survival rate?
likewise, one particular thing that has scared the hell out of me when i’ve googled it is hepatoencephalopathy as a result of liver failure. does anyone know the chance of this happening and a potential way to prevent it. i want to die not sustain brain damage/become a vegetable.</t>
  </si>
  <si>
    <t>2020-04-22 13:02:49</t>
  </si>
  <si>
    <t>g68bvo</t>
  </si>
  <si>
    <t>14M Cancer related symptoms and 5’4 125isj pounds, I live in Houston Texas.</t>
  </si>
  <si>
    <t>Had this aggressive headache last night, was the worst in weeks. I only get headaches in one spot...the left frontal lobe. I don’t know if this affects it but my sleep schedule is off, I can’t sleep normally it’s more like I go to sleep at 5ish in the morning and wake up at 12 to 2 PM. But I still get the same hours of sleep. I thought it was melatonin but I took melatonin after the headache so. I’ve had occasional dizziness, feel lethargic too. Honestly it used to be worst but I think this is different than what I felt in 8th grade last year. Because I think that was stress maybe but this isn’t stress at all because this week when it hurt the most I wasn’t stressed. I’ve had headaches for a while now but I’ve really only been bothered by then recently.
Thank you sorry if this is rude, I feel like people with cancer might get offended. I recently have known many people who have past of bad cancer and don’t want to put my family through the same thing. So if I have it I want to figure it out the sooner the better. Again sorry if this message offends people, I feel like some people get offended when I say that I may have something. 14M</t>
  </si>
  <si>
    <t>2020-04-22 13:06:36</t>
  </si>
  <si>
    <t>g6a8l3</t>
  </si>
  <si>
    <t>Am I having a heart attack?</t>
  </si>
  <si>
    <t>-21yo male
-140kg (308 lbs)
-190cm (6'3")
-i suffer from anxiety and panic attacks
-medical history of heart problems (both my grandparents suffered a heart attack, one had it at 45 and survived, the other one at 66, and sadly he didn't) 
-for about 10 days or so I've experienced an increase in my heart rate every time I stand up, resting heart is anywhere between 55 to 85, depends on a lot of things, but soon as I get up my heart rate increases by 30/40 beats
-On March 8th I visited a cardiologist, I did an ecg, an ecg on a bike (stress test), a cardiac ultrasound and a regular medical examination, everything was fine and he didn't find anything wrong with my heart
Last night I felt a sharp pain in my arm that lasted the entire night and I felt pain in my left jaw. 
I was worried, so I called my hospital's non-emergency line, the doctor asked me to measure my blood pressure, and it was 150/100, she then asked me if I had chest pain, which I didn't, so she told me to try to calm down and took my number, she then called me 15 mins later and my pressure was 135/90, I measured it again after about an hour and it was 120/75.
She told me to call my doctor in the morning and ask for a Xanax prescription (I told her I suffer from anxiety)
Today I'm feeling pressure on the left side of my chest that comes and goes, it's not painful, it's just uncomfortable. I also feel a light pain in my arm that comes and goes and my hands are sweaty
Could it all be due to anxiety (even though I don't feel anxious) or should I worry? 
Could there be something new that developed after I visited the cardiologist?</t>
  </si>
  <si>
    <t>2020-04-22 14:50:53</t>
  </si>
  <si>
    <t>g6acq3</t>
  </si>
  <si>
    <t>Can symptoms of a UTI be confused with side effects of amoxicillin?</t>
  </si>
  <si>
    <t>Male, 23 years old, 5’10”, 190 lbs
I’m on amoxicillin for what my neurologist thinks may be a sinus infection, but he isn’t sure since the pressure around my eyes isn’t getting better and I already have epilepsy (which is why I went to him for eye pressure stuff). Earlier today I noticed my urine smelled strange (sort of like ammonia), I felt a slight burning sensation after urinating, and there was a dull pain in my lower left back. The strongest smell was in the morning, and the dull pain started a couple of hours later. It’s not even hurting really, just an ache dull enough to know it’s there. I try to drink water regularly and have been for the past couple of months.
I called him yesterday and told him about some other symptoms and he scheduled a CT scan for my head, but I called him today about this and he said to follow up with my primary care doctor. Didn’t tell me to stop taking it even though I’ve complained about side effects for 2 days now...
I tried to follow up with my PCP, but he isn’t currently taking patients due to COVID and the nurse practitioner is only in on Monday, Tuesday, and Friday. They’re also only taking well patients (they specifically said no sinus infections). The nurse from my neurologist’s office said it’s either side effects of amoxicillin or it sounded to her like a UTI.
I’m not completely sure what to do here. My PCP isn’t in and my neurologist doesn’t seem to care. Should I try to get to a different family practice doctor that isn’t my PCP? Am I just overreacting to a potential side effect?</t>
  </si>
  <si>
    <t>2020-04-22 14:57:18</t>
  </si>
  <si>
    <t>g6agod</t>
  </si>
  <si>
    <t>Having vaginal problems</t>
  </si>
  <si>
    <t>Asian 21 year old female with ulcerative colitis. 5’1” 100lbs. And only two sex partners in my life. 
I have a painful bump on my labia Minora and usually when I get those they go away within a week or so. I just need to know if this is a ingrown pimple even though I stated it goes away. It’s very painful while walking because of the friction of me walking and what i can do to quickly make this go away.
And I am not sure if I am experiencing a yeast infection or ovulation stage. I have white discharge that’s thick and I don’t have extremely itchy symptoms but only when I touch it or there’s friction with my pants. I noticed it like this two days ago and taking VH essentials probiotics with probiotics to recover it. I’m on my fourth day and it requires me to take two pills daily.</t>
  </si>
  <si>
    <t>2020-04-22 15:03:23</t>
  </si>
  <si>
    <t>g6asfg</t>
  </si>
  <si>
    <t>[32M] Strange reaction to sunburn</t>
  </si>
  <si>
    <t>2020-04-22 15:21:33</t>
  </si>
  <si>
    <t>g6at49</t>
  </si>
  <si>
    <t>Please help!</t>
  </si>
  <si>
    <t>2020-04-22 15:22:40</t>
  </si>
  <si>
    <t>g6boe4</t>
  </si>
  <si>
    <t>Wrong tests for depression?</t>
  </si>
  <si>
    <t>29 y/o male, 180 lbs, 6’2”, psoriasis, prior drinking problem
I went to my primary care physician for depression like symptoms nearly a year ago. I am better now without any medication. I went to look at my lab results via insurance website and it seems the wrong tests are there. The doctor informed me my vitamin D levels would be checked but the lab results only show calcium, sodium and glucose measures. I was also tested for I believe liver function because of drinking but I am confused. I was expecting to see my vitamin D levels in these lab results but only see calcium, sodium and glucose? Any explanation would be appreciated
Edit: upon further review it looks like these 3 values were part of a Comprehensive  Metabolic Panel and the website only shows these 3 out of the 14 values...however I was still told my vitamin D levels would be checked and this information isn’t present</t>
  </si>
  <si>
    <t>2020-04-22 16:14:55</t>
  </si>
  <si>
    <t>g79az7</t>
  </si>
  <si>
    <t>(15M) Is it healthy to go to bed around 3-4 AM and wake up at 12-1 PM?</t>
  </si>
  <si>
    <t>Is it fine to go to bed and wake up at these times? If I go to bed at these times every day and wake up at the same time every day, getting the right amount of sleep necessary, would it still be a good choice?</t>
  </si>
  <si>
    <t>2020-04-24 07:26:48</t>
  </si>
  <si>
    <t>g7vyxx</t>
  </si>
  <si>
    <t>Can someone please tell me what is considered chronic diarrhea? 29 F</t>
  </si>
  <si>
    <t>No past issues of intestinal issues. I weigh 137lbs, 29 years old. I do suffer from anxiety and stress. I get loose stool once a month or ever 3 weeks for one day. Sometimes accompanied with bloating pain. 
Is that considered chronic?</t>
  </si>
  <si>
    <t>2020-04-25 09:06:46</t>
  </si>
  <si>
    <t>g7xub0</t>
  </si>
  <si>
    <t>Natural remedies for ibs</t>
  </si>
  <si>
    <t>I am 29 female and I weigh 137. No passed
Medical history. 
I have not been diagnosed with ibs but I’m assuming I may have it.
I did get checked out by a dr and she did no tests due to no “real concerning problems”
She suggested it could be ibs OR gastrointestinal issues due to chronic anxiety I have. I am hyper sensitive of my body. 
I am able to eat a non healthy diet without problems. I am able to eat healthy diet without problems too, so it doesn’t matter what I eat. It will still happen. So I’m not triggered by food. Once a month or two I get loose to
Sometimes watery stool. When I do not think about my “episodes” they completely disappear. Sometimes I can feel movement in my intestines and feel bloated. But the more I think about this, the more I feel horrible. The less I think about it the less I notice it. So I don’t know if this is true ibs or just my anxiety disorder making me feel this way.</t>
  </si>
  <si>
    <t>2020-04-25 10:49:41</t>
  </si>
  <si>
    <t>g7y68v</t>
  </si>
  <si>
    <t>Are these thrombose external hemorrhoids turn into skin tags or they are still hemorrhoids? Help please!</t>
  </si>
  <si>
    <t>2020-04-25 11:07:11</t>
  </si>
  <si>
    <t>g7y8id</t>
  </si>
  <si>
    <t>Help for my daughter (16) please</t>
  </si>
  <si>
    <t>2020-04-25 11:10:32</t>
  </si>
  <si>
    <t>g7zgpt</t>
  </si>
  <si>
    <t>Could I have GI bleeding?</t>
  </si>
  <si>
    <t>Hello,
Over the last year I have had a number of issues with digestion and had been diagnosed with proctitis alongside inflammation of the colon. I've had persistent mild pain for a good deal of that time, alongside more frequent bowel movements, substantial weight loss (undesired), and blood in the stool. I've tried various treatments with limited success. It's not to the point that I can't function - but it has been quite distressing for some time. 
Over the last week I've had some symptoms that I haven't encountered before. I've had on and off again shortness of breath. Sometimes the bouts last two-three hours, sometimes it's twenty minutes. It's not unbearable, but it is actively distressing. I've had pain in the intestinal area, weakness/lethargy, more abdominal pain than usual, land more blood in my stool. Most of these symptoms are things i've had to varying degrees before outside of the breathing issues and the pain around the intestinal area.
If it is indeed GI bleeding what would the best course of action be?  The pain is by no means bad enough for me to go to an emergency room or anything like that - particularly given the COVID-19 pandemic, but does anyone have any suggestions on what I should do? Thanks in advance.</t>
  </si>
  <si>
    <t>2020-04-25 12:17:17</t>
  </si>
  <si>
    <t>g7zm21</t>
  </si>
  <si>
    <t>Abdominal X-ray. Does this look like a possible obstruction?</t>
  </si>
  <si>
    <t>2020-04-25 12:25:03</t>
  </si>
  <si>
    <t>g7zoq5</t>
  </si>
  <si>
    <t>Should I worry about diabetes?</t>
  </si>
  <si>
    <t>23 year old male, physically active but sort of overweight (24% bodyfat, 247 lbs/112 kg). I've been physically active almost my entire life. I walked or cycled everywhere I needed to go and picked up resistance training 4 years ago.
About 3 years ago I had tests done for a nasty taste in my mouth (that made me drink excessively just to get the taste out). I was tested for my fasted glucose as well. There was nothing wrong with my results when I called back. My specific value for my glucose levels was never disclosed. I got it unofficialy because I had my blood tested at a place where I know someone who works there. It was on the higher side, but still below pre-diabetic (my body was also well adapted to fasting for fasting 16-20 hours and eating 8-4 hours a day.)
Fast forward to now, My feet sometimes have a tingling sensation to them, not often and it resolves within 10 minutes on its own. if I were to guess it happens once every couple of days. I also have lighter tingling sensations throughout the day but that might be me paying attention to something that isn't there. I am now also 17 kilos heavier than the bloodwork I had done before.  The reason why I'm asking here is because I'm pretty clueless whether or not to be concerned.
I recently started eating a ketogenic diet (almost no carbs), so I had an adaptive phase where I was thirsty and peeing a lot. That stopped after 3 days. The diet I ate before this was absolutely terrible. I ate a huge amount of sugar nearly every day (I'm talking entire rolls of cookies or an entie chocolate bar.)  No one in my family has diabetes type 2 which also reduces my risk theoretically.
&amp;amp;#x200B;
EDIT: made it more readable
EDIT2: I managed to find the value for my faste bloodsugar 3 years ago. It was 5.8 mmol/L. according to some webpages I was pre diabetec (I know that one reading doesn't mean a whole lot on its own, but its good to know.)</t>
  </si>
  <si>
    <t>2020-04-25 12:29:14</t>
  </si>
  <si>
    <t>g7zsgr</t>
  </si>
  <si>
    <t>Could a swollen/painful lymph be caused by the antibiotic Bactrim?</t>
  </si>
  <si>
    <t>31M, 5'8, 150 lbs, caucasian
Primary Complaint: Swollen lymph node under right side of chin
Duration: 1 day
No existing medical conditions
Medications: sulfamethoxazole-E TMP DS , started on 5/20/20 (Monday)
&amp;amp;#x200B;
Hi all! I was prescribed bacterium on Monday due to suspected cellulitis on my face. It was pretty small, and may have just been an acne cyst, but the doctor (via telemedicine) thought the swelling and redness indicated infection. I figured I might as well take it just in case. At this point I had no other symptoms, no swelling of lymph
Today I have a large, somewhat tender, swollen lymph right under my chin, on the right side. Its about the size of a cherry and kind of freaking me out. Could I be allergic to the Bactrim and thus should stop 2 days early (I was supposed to take 1 pill 2x per day, for 7 days)? On the plus side, the cyst/cellulitis spot is much better (almost 80% gone) and swelling has been totally eliminated. Could my lymph node be just a really late reaction to the possible infection on my face? Would love any insights or help. I don't want to keep taking the med if I risk having a more severe allergic reaction.</t>
  </si>
  <si>
    <t>2020-04-25 12:34:58</t>
  </si>
  <si>
    <t>g80xz6</t>
  </si>
  <si>
    <t>When do I need to go to the doctor for a broken nose?</t>
  </si>
  <si>
    <t>Hi all, I guess this isn't weekly discussion material. 
I am 23f, I don't think any health conditions apply. 
My dog is a big idiot and last night got panicked and in the process she accidentally head butted me in the nose (a total mistake, nothing aggressive). I didn't think much of it, because she's 18lbs, and thought that the pain I felt was just the shock/pain after the initial impact. 
Since then, my nose has hurt a lot. A small bump has formed and my glasses resting on my nose hurts a ton. It just feels like a lot of pressure and the pain stretches through my sinuses and to my eye area. I have a pretty high pain tolerance and its really odd its bothering me this much. 
This happened yesterday in the early evening so its been nearly 24hrs and hasn't subsided. It's really hard for me to get to an urgent care, and with everything going on, I don't want to be a pain. Is there anything I should look out that would make me go to the ER or Urgent Care? Should I wait for my PCP on Monday?
Bonus is that I've already had COVID, so if I do need to go its no big deal, but I'd still rather not unnecessarily strain any practice.</t>
  </si>
  <si>
    <t>2020-04-25 13:42:25</t>
  </si>
  <si>
    <t>g80y5k</t>
  </si>
  <si>
    <t>I get postural hypotension (vision goes black after standing up), is it dangerous to health at all?</t>
  </si>
  <si>
    <t>From what I understand, it's because the blood rushes out of your head. Could this cause brain damage?
16
Male
5 foot 7
113lbs</t>
  </si>
  <si>
    <t>2020-04-25 13:42:45</t>
  </si>
  <si>
    <t>g80yze</t>
  </si>
  <si>
    <t>Post-Surgery Meal Planning Restrictions</t>
  </si>
  <si>
    <t>My neighbor below me  \[35ishM\] just got into a very severe accident. He has a collapsed lung, 6 fractures, and just went under for some type of spinal surgery. I don't have to many specifics about his personal health (e.g. height, weight). I really want to help him out and the first thing I thought of was making some type of casseroley dish (maybe more than one) that's freezable and reheatable. I was wondering if these specific injuries would cause any specific dietary restrictions that I should take into account. Thank you so much.</t>
  </si>
  <si>
    <t>2020-04-25 13:44:07</t>
  </si>
  <si>
    <t>g81037</t>
  </si>
  <si>
    <t>28 year old girl, bloody in stools and severe abdominal pain - help?</t>
  </si>
  <si>
    <t>Hi,
I hope you are well
I turned 28 yesterday and the following events have happened this morning. Please any advice would be appreciated !! 
3am woke up with extreme crippling abdominal pain, I was on the toilet bent over, sweating feeling like I’m going to faint, crying out in pain. Feeling like I was going to be sick. 
4am I passed a loose watery stool which was then followed by about 9 little diarrhoea stools which weren’t really stools but more just amounts of Bright red blood.
Pain comes and goes like a wave over me. I can be fine for 20 mins then suddenly I can feel the pain starting in my top left hand side of my abdominal then radiates very quickly around the front of my abdominal, it’s very very quick and can last between 2-20 mins! 
I went to A&amp;amp;E at around 6am. They took my vitals, rate was 122/69. They took a blood test which didn’t show any signs of inflammation, they did a rectal exam and she said that she couldn’t see any tears or obvious signs where the blood is coming from. She sent me home with some pain killers. 
Today I have prob done about 25 small “watery bloody stools” all Bright red. A small amount in each phone. This pain comes and goes however when the pain comes; I am screaming out in pain and can’t do anything until it passes. I’m hesitating to go back to A&amp;amp;E but i just wanted To know could it just be food poisoning or something else ? I’m worried, the pain is hurting a lot but when the pain passes I feel fine until the next round comes !  Any help would be massively appreciated! It’s now 9.45pm just to give you a idea of how long I’ve been struggling with this today.</t>
  </si>
  <si>
    <t>2020-04-25 13:45:53</t>
  </si>
  <si>
    <t>g810j8</t>
  </si>
  <si>
    <t>Why did my dad's (52M) seizure lead to cardiac arrest even if his heart is healthy?</t>
  </si>
  <si>
    <t>My father is a renal transplant recipient, 207 pounds, 6'4, Black. He's currently not experiencing any brain activity. His heart rate and blood pressure are good but they had to do CPR twice for a total of 40 minutes. They're likely to declare him medically dead tomorrow.  They've ran many tests and they can't find what went wrong. He had a seizure two weeks ago and was discharged from the hospital in a day despite him having another seizure soon after reaching the hospital. He was entirely normal the day he collapsed. He recovered after falling and was helped to the bathroom. Then he had an event, we think it was a seizure. While being transported to the ambulance his heart stopped. The performed CPR for a while then transported him to the Hospital. His heart stopped again in the hospital and he had numerous seizures. He's got swelling in the brain and is completely unresponsive. 
I just want to know what could have happened. None of this makes any sense. Healthy heart, healthy brain(according to the CT and MRI ran two weeks ago.). How does someone just die like this?</t>
  </si>
  <si>
    <t>2020-04-25 13:46:40</t>
  </si>
  <si>
    <t>g8141d</t>
  </si>
  <si>
    <t>Why is my pulse pressure high?</t>
  </si>
  <si>
    <t>25F, 127lbs, 67in, cetirizine, zinc, vitamin C daily. 
I have a history of chest pain and have a BP monitor from when I was getting evaluated by a cardiologist a while back (everything was clear). I am healthy and although I admit I’ve been a bit more sedentary due to quarantine, I’m pretty active and usually do at least 30 minutes of light exercise or walking every day. 
I had some minor chest pain again today which is probably due to gas or perhaps hormonal pains as I can get some chest pains around that time of the month. However, I admittedly got a little anxious and took my BP. It was 122/65 while at rest. I’ve heard in the past that elevated PP can be dangerous and usually it falls around 45 for young adults while at rest. Is 57-59 an okay range for being at rest? Is there anything I can do to lower this? Thank you.</t>
  </si>
  <si>
    <t>2020-04-25 13:52:39</t>
  </si>
  <si>
    <t>g81fxb</t>
  </si>
  <si>
    <t>When should I worry about unintentional weight loss?</t>
  </si>
  <si>
    <t>Hi all. I've unintentionally lost a significant amount of weight since the beginning of the year - just over 15kg/30lbs - and I was wondering at what point I should be worried.
I'm 27F, 5'4, and now weigh 123lbs. I know my BMI is fine and my weight itself isn't a problem, but major changes to my weight basically never happen. Food poisoning, antidepressants, quitting smoking, a serious opiates problem (clean now!) - none of these have changed my weight by more than a few pounds. I've also always been heavier than I look, so even though my weight now is normal, I'm starting to look thin in a way that makes me uncomfortable. I don't like being able to see my ribs through the front of my chest. 
At first I figured it must just be lifestyle factors (I quit drinking at the start of the year and have been snacking less since the lockdown started), but this seems like a lot, and I think I'm still losing weight even though nothing's changed recently. I don't have any other symptoms that can't be explained by stress. Should I be worried if this doesn't stop?</t>
  </si>
  <si>
    <t>2020-04-25 14:11:22</t>
  </si>
  <si>
    <t>g828t6</t>
  </si>
  <si>
    <t>Staph infection in nose?</t>
  </si>
  <si>
    <t>17M 
I am a 17 year old male, and I am like 95% sure I have dealt with hidradenitis suppurativa for a few years. I had a flare up recently near my groin. A few days back, I was pinching my nose (forgot the reason why) and felt a sudden twinge of pain in my nose. When I checked my nostril with a flashlight / mirror, I found a small pustule like thing (around 1.5 mm in radius ish) fairly deep in my nostril. I have been observing it for the past few days, but it hasn't really changed too much albeit a bit of the areas around have gotten a bit whiter. I am not certain whether it's just a random pimple, my hidradenitis, or a staph infection, and I have a picture if needed. I just would like advise because I really do not want to go to the doctor's office right now with corona being a bit bad in my city.
&amp;amp;#x200B;
What should I do?</t>
  </si>
  <si>
    <t>2020-04-25 14:59:39</t>
  </si>
  <si>
    <t>g82ms3</t>
  </si>
  <si>
    <t>Is this oral cancer?</t>
  </si>
  <si>
    <t>2020-04-25 15:22:14</t>
  </si>
  <si>
    <t>g93h3x</t>
  </si>
  <si>
    <t>Hi! I 26F is it okay to take folic acif even I’m not trying to conceive? Thank you. ❤️</t>
  </si>
  <si>
    <t>My cousin’s taking it but she’s anemic and her doctor prescribed it. And no one prescribed that I need it. I want to take folic acid because I wanna have nice skin and hair.</t>
  </si>
  <si>
    <t>2020-04-27 09:02:15</t>
  </si>
  <si>
    <t>g93rqs</t>
  </si>
  <si>
    <t>Worried about possible bowel obstruction</t>
  </si>
  <si>
    <t>20F
Weight: 115
Height: 5’1
Caucasian
No prior medical history, no medications. But I do have an IUD.
I do not smoke, take drugs, or drink alcohol.
Hi, I hope everyone is staying safe out there. I’ll make this very quick because I just want a second opinion. 
~2ish weeks ago, I travelled (safely, to my cabin) and had become constipated for about 4 ish days. I didn’t think a lot of it because I have historically been 2 on the bristol chart and usually only went every 2 ish days. I travelled back home and used laxatives for 1 day, and an enema for another day, and was fine after. So that brings us to yesterday. I got a very very mild, achy pain in my left lower quadrant, just above my hip bone. I didn’t think much of it, but I took my stethoscope and auscultated the area, the sounds were a bit hyperactive. Later that night, I had the same pain very mildly again. I have since put myself on clear fluids. I have not had a movement for about 3 days now. I’m not vomiting, I have no nausea, and I’m still very much able to pass gas, and I don’t believe I have abdominal distension, my only concerns are the hyperactive bowel sounds and the constipation, although some constipation is normal for me. 
I wouldn’t normally ask something like this on Reddit, but with everything going on, I want to avoid the ED at all costs, as I have immunocompromised people in my home. 
Thank you, any advice is appreciated.
EDIT: I also changed my diet within the last month to a low-carb diet.</t>
  </si>
  <si>
    <t>2020-04-27 09:17:06</t>
  </si>
  <si>
    <t>g96eip</t>
  </si>
  <si>
    <t>Red patches on center of chest</t>
  </si>
  <si>
    <t>2020-04-27 11:30:38</t>
  </si>
  <si>
    <t>g96nfb</t>
  </si>
  <si>
    <t>Is this appendicitis?</t>
  </si>
  <si>
    <t>26m, 5' 5", 135lbs, Caucasian
This began last night. I had a late supper around 8:30-9 and started getting this pain in my belly button that is still going on right now. Mild-moderate discomfort just sitting, but stretching will increase pain. A light press on the belly button is enough for moderate tender pain. The pain is localized at the belly button but there's also mild pain when pressing down in the lower abdomen.  I don't have any rebound tenderness
The only other thing I can think of is I had an intense workout session yesterday as well after a few weeks of being unable to do that.</t>
  </si>
  <si>
    <t>2020-04-27 11:43:00</t>
  </si>
  <si>
    <t>g97237</t>
  </si>
  <si>
    <t>Blue/black spot on scrotum</t>
  </si>
  <si>
    <t>I am a teenage male who is 5’10 and 150lbs. I have never smoked and do not have previous medical concerns.  So I have grown concern about a blue/black spot on my scrotum. It has been there for around a year but I never really thought about it. It doesn’t itch or hurt and I don’t have any pain down there. Any ideas?</t>
  </si>
  <si>
    <t>2020-04-27 12:03:43</t>
  </si>
  <si>
    <t>g97rt9</t>
  </si>
  <si>
    <t>Ears feel stuffy after walks/biking</t>
  </si>
  <si>
    <t>I’m a 31F/white, 5’5”, 160, no smoking/drugs, only drink 1-2 drinks a few times a year, have anxiety/panic attacks, don’t take any medicines. When I go outside and ride my bike, or if it’s windy and I’m just sitting there, or if I go for a walk, my ears feel really weird and stuffy after I go inside. It lasts about 15 minutes and this has been happening for a couple of months. Is this normal or what could be happening? I do also occasionally feel lightheaded for some reason (not related to moving positions or anything as far as I can tell) but otherwise I feel pretty normal. Thanks!</t>
  </si>
  <si>
    <t>2020-04-27 12:40:36</t>
  </si>
  <si>
    <t>g97y42</t>
  </si>
  <si>
    <t>Can perioral dermatitis cause sepsis?</t>
  </si>
  <si>
    <t>I just noticed a few days ago that i have an itchy red rash near the corner of my mouth.Not sure what's the cause so assuming it's PD how likely is it to develop to sepsis?
I can't think of anything that triggered it outside of a bacteria. Is it possible that dry skin caused this? I also have a beard which i guess could have something to do with it? 
29m/6'3/295 lbs/non smoker/rarely drink/not taking any meds/didn't have any sex in the last 6 months.</t>
  </si>
  <si>
    <t>2020-04-27 12:50:04</t>
  </si>
  <si>
    <t>g97yuq</t>
  </si>
  <si>
    <t>Dark bump on scalp, what could it be?</t>
  </si>
  <si>
    <t>2020-04-27 12:51:01</t>
  </si>
  <si>
    <t>g97z1u</t>
  </si>
  <si>
    <t>Red mark appeared on my face about 12 months ago and it won’t go away</t>
  </si>
  <si>
    <t>2020-04-27 12:51:14</t>
  </si>
  <si>
    <t>g99706</t>
  </si>
  <si>
    <t>Do I really need to go to the ER?</t>
  </si>
  <si>
    <t>-	Age - 30
-	Gender - Male
-	Location - USA
So over the weekend I had a little accident. I was laying on my couch with a full bladder and my kid (30lbs) fell onto my full bladder. 
It definitely hurt and it’s still hurting, but I’m able to urinate without pains and I don’t see any blood when I pee. The pain I’m experiencing is like a 3 out of 10 and it just feels like that feeling when you have to pee with pressure on the bladder. 
So I just called my urologist and let him know about what happened over the weekend by getting hit in the bladder and the office called back and said I need to go to the ER...even though I can urinate and don’t have blood in my urine. 
Is this normal?
I asked if they could order an Ultrasound of the Pelvis/Bladder and an MRI of the Pelvis Bladder (if that would be better) and they haven’t gotten back to me yet. 
Wondering if I really need to go to the ER or if this seems like a CYA response?</t>
  </si>
  <si>
    <t>2020-04-27 13:53:33</t>
  </si>
  <si>
    <t>g998i9</t>
  </si>
  <si>
    <t>Swollen pea sized lump under armpit ?</t>
  </si>
  <si>
    <t>Hello!
I am 26 male and do not have any prior conditions. I was in the shower and while scrubbing up I noticed a pea-sized lump underneath my armpit. there does not seem to be a visible ingrown hair or pimple, and it seems to be underneath the skin.
I guessed at it being a swollen lymph node... and it has been this way for 2-3 days if i had to guess. Does this go away on it's own usually? and what are the chances of it being something else like cancer</t>
  </si>
  <si>
    <t>2020-04-27 13:55:43</t>
  </si>
  <si>
    <t>g99s09</t>
  </si>
  <si>
    <t>Toe hurts and is oozing pus (14M)</t>
  </si>
  <si>
    <t>I don't know, my toe in the bottom corner has been hurting and oozing pus. I tried to fix it or something but accidentally made it bleed. So when I look I see a red scab and pus crusted on it. It's not bad or big like the other pictures you see; its only been hurting for like a week. The bottom corner where it hurts feels like its getting jabbed when I push on it.
Info: 14M
115 lbs
5'5" and i dont take any medications or smoke lol
Edit: And it aches a ton and the other side is beginning to hurt now though I don't see anything wrong</t>
  </si>
  <si>
    <t>2020-04-27 14:23:32</t>
  </si>
  <si>
    <t>g99tc8</t>
  </si>
  <si>
    <t>Dad suffered stroke days ago (68 years old)</t>
  </si>
  <si>
    <t>So, my dad suffered a stroke a couple of days ago, apparently. He had gone to the doctor about two weeks ago when they found out that he had a blood clot that he had in his leg, but they just put him on blood thinners. Over the last couple of days, he started to not really make any sense. He would randomly out of nowhere ask a question that had nothing to do with what we were talking about. My dad had also not really been eating much over the last week, so we just thought that it was ketosis or something like that. He had been recovering from a gastro-intestinal surgery, so the lack of appetite is what we blamed that on. 
So, my dad is taken to the emergency room today. His memory seems to have gotten a little bit worse and he is really not making much sense. The nurse stated that he suffered an acute stroke. What I want to know now is... what next?</t>
  </si>
  <si>
    <t>2020-04-27 14:25:29</t>
  </si>
  <si>
    <t>g99z61</t>
  </si>
  <si>
    <t>Can I [21m] eat shortly after having a peritonsillar abscess drained by needle?</t>
  </si>
  <si>
    <t>Obviously not going to go eat potatoe chips or crackers, I know to stick to soft food and liquids but I was wondering if it would be harmful to have something like ice cream with chocolate bits in it shortly after the drainage or if I should keep it strictly liquids for a while?</t>
  </si>
  <si>
    <t>2020-04-27 14:34:07</t>
  </si>
  <si>
    <t>g9a9um</t>
  </si>
  <si>
    <t>I [21F] have a lump on my chest about the size of my a dime.</t>
  </si>
  <si>
    <t>2020-04-27 14:49:58</t>
  </si>
  <si>
    <t>g9o2o6</t>
  </si>
  <si>
    <t>Deja vu and chest pain/ panic</t>
  </si>
  <si>
    <t>17F, 165 cm, 54 kg, non smoker, caucasian.
Something weird started happening to me last year around april/may. I felt a deja vu accompanied by confusion, lightheadedness and chest pain/heart pang that spread throughout my whole body. It lasted only a few seconds but it left me with oppression and anxiety for some time after it happened. I could feel that it was about to start because I felt a normal deja vu, however as soon as the physical pains arrived, the deja vu morphed into a thousand images/ feelings that I thought  I had already lived. I also felt detached from reality. The thing is that when it stopped, I couldn’t really remember those images and I just felt a sense of confusion. It was a terrible feeling and it’s really hard to put into words. Also it happened when I was quite relaxed (e.g. on the train to school, reading something on the internet, when I was out with friends) 5 or more times a day. However, I have to say that I was going through a stressful time at school and that might have been the cause. I stopped having these episodes after a few months.
Now, exactly a year later, they’re coming back. I haven’t really experienced an episode as strong as the ones from last year, but I’m getting these deja vus and I feel that they could happen any time now. Today I felt the strongest episode yet and I’m afraid I will go back to experiencing them many times a day. The only difference is that this isn’t a stressful time for me, given that I’m at home and have a lot of time for myself. Does anyone know what these episodes could be? Is it anxiety? Some sorts of panic attacks? Thank you.</t>
  </si>
  <si>
    <t>2020-04-28 07:21:44</t>
  </si>
  <si>
    <t>g9o9mn</t>
  </si>
  <si>
    <t>Odds that I am the father? (Severe oligozoospermia)</t>
  </si>
  <si>
    <t>2020-04-28 07:32:58</t>
  </si>
  <si>
    <t>g9pqjy</t>
  </si>
  <si>
    <t>15F, 5’5, 286 lbs. heart disease or panic attack?</t>
  </si>
  <si>
    <t>pre-existing conditions: spondylosis, morbid obesity (though losing weight). EDNOS. just a touch of ptsd. 
last night i visited my mum for the first time in 7 weeks (she is an M.D. as well.) and went swimming. while swimming, (8 pm) i had a five minute episode where i chest hurt as though it would when you were anxious-light and fluttery, even though i wasn’t, and i felt a little out of breath. my mother looked in the back of my throat and determined it looked like i was having allergies. i continued having little spans of this BS where i would feel fine then my pulse would raise to about 125 (resting 80), my chest would keep feeling weird and i would be working harder to breathe. 
i took a melatonin and texted my mum to ask what’s up. she said not to panic and asked if i wanted to go to the ER. i said it wasnt that bad and she told me to calm down. 
so i listed to guided meditation for 25 minutes, which calmed me down significantly, and didn’t have any “episodes” during or after that. i fell asleep (about 2 am), dreamt and woke up once at 5 before getting up at 10;30 and i feel fine now. 
i apologise if this post was too lengthy for something that doesn’t really matter now, but i’d like so have some insight before i go get professional help.</t>
  </si>
  <si>
    <t>2020-04-28 08:54:27</t>
  </si>
  <si>
    <t>g9sh6b</t>
  </si>
  <si>
    <t>How much BPM influence life expectation?</t>
  </si>
  <si>
    <t>26M , i have approximately 90BPM at rest, i know it's considered normal, but i read that heart has a sort of "maximum beats" in one life, i know that it's not a mathematical law, for example a person with 60BPM won't live always 1.5x years longer than a person that has 90BPM. But how much BPM can influence life expectation? 
Also, i want to ask some suggestion to lower my rest BPM (even if 90 is considered normal i think it's better if i lower it a bit), i'm already aware about physical excercise but maybe there are other things i can add to that.
Thanks in advance.</t>
  </si>
  <si>
    <t>2020-04-28 11:20:52</t>
  </si>
  <si>
    <t>gc9rzi</t>
  </si>
  <si>
    <t>Itchy bumps on scrotum 21 Male</t>
  </si>
  <si>
    <t>2020-05-02 09:58:18</t>
  </si>
  <si>
    <t>gcagsq</t>
  </si>
  <si>
    <t>Positive AnA</t>
  </si>
  <si>
    <t>My doctor for some reason gave me an AnA test, and told me that I have had an autoimmune disease my whole life. She didn't seem very concerned when I told her that I have no symptoms. 
I spent hours on google to see what I could find, most seemed fine, but I came across three websites that said positive AnA could be caused by HIV. 
The only sexual thing I have done is I got a handjob and titty fucked a massage lady in October of 2019. 
Can HIV really cause positive AnA? Am I at risk?
I am a 23 year old male, five feet 8 inches. No medical issues, no smoking, and no medications.</t>
  </si>
  <si>
    <t>2020-05-02 10:39:49</t>
  </si>
  <si>
    <t>gcaoh9</t>
  </si>
  <si>
    <t>Purple dot on my face for a year</t>
  </si>
  <si>
    <t>2020-05-02 10:52:32</t>
  </si>
  <si>
    <t>gcawzj</t>
  </si>
  <si>
    <t>Im worried please be honest</t>
  </si>
  <si>
    <t>Hello, I am a math/ physics major at a top public university. I have a full-ride this upcoming fall. I'm 19 and a runner and don't have any health conditions. I'm worried about dying from corona. I'm 6 1 and weigh 155 which is a little underweight. What are my chances of death assuming I'm infected?
(I have really bad anxiety about this)</t>
  </si>
  <si>
    <t>2020-05-02 11:06:32</t>
  </si>
  <si>
    <t>gccbaa</t>
  </si>
  <si>
    <t>34m. Why am I so tired shortly after waking up?</t>
  </si>
  <si>
    <t>I wake up around 11am, have coffee, maybe something to eat, and then I am completely exhausted and feel like I need to nap, so I lay down and shut my eyes for 30 minutes and I get some energy, then I feel great at night, sometimes full of energy . I usually go to sleep around 3am
This is ruining my days. I am so tired they I can't think straight and have no energy. I didn't feel like this when I was working out daily. But gyms are closed now.</t>
  </si>
  <si>
    <t>2020-05-02 12:30:12</t>
  </si>
  <si>
    <t>gdykas</t>
  </si>
  <si>
    <t>Glaucoma help</t>
  </si>
  <si>
    <t>Hi there!
My left eye is diagnosed with glaucoma and I lost nearly 70% of my my vision with that eye. I had already undergone the eye surgery to release the liquid out. The doctor prescribed me to use Brinzolamide eye drops for maintenance (to be applied in both eyes). Using that drug, both my eyes started feeling itchy, despite this, I continued using it and it reached to the point my eyes swelled. I immediately went to contact my doctor and learned I was allergic to the eye drop prescribed. The doctor changed my prescription to Lumigan (Bimatoprost)(still applied on both eyes), after 1 week, the swelling is gone and my right eye (the unaffected eye) felt so much better now. The left eye (eye w/ glaucoma), on the other hand, stopped swelling too, however it started becoming numb and my vision there started to dim. It is also very hard to open my eyes. 
I couldn't reach my doctor right now. What do you think could be happening to my left eye? I don't think it's allergy because my other eye isn't affected, but maybe it's possible? :(((
Thank you so much for your insights!
[45F, 5'0ft, 45kg]</t>
  </si>
  <si>
    <t>2020-05-05 07:19:04</t>
  </si>
  <si>
    <t>gdz9mp</t>
  </si>
  <si>
    <t>there's something purple under my finger nail</t>
  </si>
  <si>
    <t>2020-05-05 07:58:53</t>
  </si>
  <si>
    <t>gdzek6</t>
  </si>
  <si>
    <t>Questions about getting vitamin D from sunlight</t>
  </si>
  <si>
    <t>Im a 42M, 6'4", 200 Lbs, white person who has repeatedly tested deficient for vitamin D. I've been doing some reading about absorption from natural sunlight, and from what I have read, spending 20-30 per day (mid day) with my shirt off in the sun is plenty to get the vitamin D that I need. That level of exposure is not enough to sunburn me, so I feel comfortable doing it. If I use this method to increase my Vitamin D level, how long should I expect to do this to bring my level up to normal? For example 1 month, 2 months? Also is there an at home way to measure my vitamin D level?</t>
  </si>
  <si>
    <t>2020-05-05 08:06:02</t>
  </si>
  <si>
    <t>ge0zwc</t>
  </si>
  <si>
    <t>I have had experienced swollen ball under my tongue for the last month (24 Caucasian male). Pictures provided.</t>
  </si>
  <si>
    <t>2020-05-05 09:31:15</t>
  </si>
  <si>
    <t>ge3dt0</t>
  </si>
  <si>
    <t>Can I still reach 6 feet</t>
  </si>
  <si>
    <t>I am 5 10 at 15 years old male and 150 I am worried I won’t reach 6 feet is there still a chance.</t>
  </si>
  <si>
    <t>2020-05-05 11:37:48</t>
  </si>
  <si>
    <t>ge3osh</t>
  </si>
  <si>
    <t>Should I get a physical done?</t>
  </si>
  <si>
    <t>[24 male] and I haven’t had a physical/check up done since 2016 and wondering if it would be wise for me to get one now? I didn’t have any bloodwork or anything done last time, so I have little idea about my general health outside of blood pressure and BMI. I also wouldn’t mind getting a nutritional level report so I can know if I’m supplementing and eating correctly (having recently changed and expanded upon my diet). 
But, of course, I do not have a PCP so there’s that hoop I’d have to jump through, and also with the pandemic going on it compounds things a bit and makes me wary about venturing to any clinic/hospital unless it’s absolutely necessary. 
Is it worth it? Any advice on how I should approach this?</t>
  </si>
  <si>
    <t>2020-05-05 11:54:37</t>
  </si>
  <si>
    <t>ge3xtf</t>
  </si>
  <si>
    <t>[21F] Is there a way to fix my protruding eyes?</t>
  </si>
  <si>
    <t>21
Female 
5 6
125
Existing issues: anemia, heart palpitations
I have protruding eyes and don't know how to fix them, are there any suggestions?</t>
  </si>
  <si>
    <t>2020-05-05 12:08:16</t>
  </si>
  <si>
    <t>ge3y4s</t>
  </si>
  <si>
    <t>Tooth infection affecting my brain?</t>
  </si>
  <si>
    <t>24m. Been struggling with brainfog for about 3 years now...
My wisdom teeth had all grow through around that time. I recently made a post about going to the dentist and they told me all 4 wisdom teeth are infected and have to be removed.
My dentist mentioned it most likely is the cause of how I feel. But I feel I've left it for so long the infection could have done more damage...
I'm scared the infection has most likely got to my brain as the dentist said it'd definitely be in my blood. 
Symptoms I'm a struggling with are:
Confusion and drowsiness constantly.
My moods are irritable and I'm not like that.
Have bad mental focus and really poor thought processing, like I can barely remember yesterday.
I feel physically weaker and exhausted most of the time.
I find it hard to speak and sometimes my words can be slurred.
I have an extremely still neck back and shoulders.
The focus of my vision is narrow and blurring sometimes.
Constant ringing in ears.
These are all also symptoms of brain abscess... I may be over thinking but I want to be safe than sorry! 
Dentist has given me Amoxicillin to ease infection but she is chasing the operation down for me. As there's an extended wait because of the pandemic we are in.
Also I will call my doctor tomorrow just to see if I can get a brain scan.</t>
  </si>
  <si>
    <t>2020-05-05 12:08:42</t>
  </si>
  <si>
    <t>ge451z</t>
  </si>
  <si>
    <t>Safely Removing Excessive Earwax Buildup?</t>
  </si>
  <si>
    <t>I often get an excess of earwax built up in my left ear that lasts for a few days, and I was wondering what methods of removing it there are. It’s not impacted because if I massage my ear I can move it around and find temporary relief, but as a musician it’s absolutely crippling. It’s as if I’m wearing an earplug. I’ve read that cotton swabs just push it further in, so I’ve been avoiding that, as well as earwax candles which I think are as useful as snake oil. Any help from someone with experience on this would be greatly appreciated.
In case it matters, I’m 28m, 6’0 260lbs, non-smoker. Any other info, I’m happy to provide as needed.</t>
  </si>
  <si>
    <t>2020-05-05 12:19:26</t>
  </si>
  <si>
    <t>ge456i</t>
  </si>
  <si>
    <t>Unusual fatigue, body heat, weakness, nausea. No explanation for it.</t>
  </si>
  <si>
    <t>I’m a 23 year old woman, caucasian, no existing health issues, and I live in Alberta. I’m currently taking escitalopram 20mg and it’s been fantastic. I have no side effects from the medication. (I’ve been on it for 1-2 months now.) 
For the last few days I’ve been feeling very run down, exhausted, nauseous and overly hot. I find myself sweating during the night, feeling weakness in my arms &amp;amp; legs throughout the day, and I am losing my appetite because of on/off nausea. I have a healthy diet, I don’t smoke or do drugs, and I’ll have 2-3 glasses of wine each week if I even do drink. Usually I don’t. I am sterile and there’s no chance of pregnancy.
What could this be?</t>
  </si>
  <si>
    <t>2020-05-05 12:19:40</t>
  </si>
  <si>
    <t>ge4dwl</t>
  </si>
  <si>
    <t>Do all moles grow with time?</t>
  </si>
  <si>
    <t>I have a mole in my cheek area which i don't mind now but I am worried about it going from flat to raised because it seems like it would be more embarassing and cause shaving issues. Do all flat moles become raised, if so will it be in my 30's or much longer than that, it formed around age 10 and hasnt changed much since. The size is just less than a pencil eraser. Im in my late twenties. It doesnt affect my appearance that much now but i would feel so ugly if it became raised.</t>
  </si>
  <si>
    <t>2020-05-05 12:33:10</t>
  </si>
  <si>
    <t>ge676i</t>
  </si>
  <si>
    <t>Unmotivated and struggling mentally. 2yrs with Chronic upper back pain,</t>
  </si>
  <si>
    <t>Hi Doctors,
I hope you’re all doing well. 
I’m posting this today for some advice. I (24F) 5’8’ and roughly 64kg (scales need batteries sorry) have been struggling with upper back, shoulder and neck pain for almost 2 years. 
A bit of a back story 
I have had anxiety since I was in high school. Specifically social anxiety. It comes and goes in waves of being in under control and times when it’s not. 
I also have past addiction struggles, I was very skinny but never really felt unhealthy or in pain. (I don’t know if this is relevant but I feel like drugs have bad effects so I should mention it) 
About 2 years ago I started to distance myself from that lifestyle and as expected, I gained weight. 
I have never in my life enjoyed exercise. I hate this about myself because I have a bad relationship with body image.  
I started to work from home, for myself so I know that a lot of my pain is caused from the way I look at my screen. 
About 12 months ago I moved interstate to completely get away from the lifestyle that was consuming me and to be honest. I’ve never felt so unhealthy in my life.  
My neck, shoulders and back are in pain and so tight every single day. Some days it brings tears. 
Just before Christmas I went to see a physio and I told him I knew that my problem was probably screen time and the fact I do zero physical exercise and I work from home. 
Leading up to this appointment I tried a few times but I just don’t have the motivation in my body. Ever. Since I cut down a drug that is so bad for me 2 years ago and eliminated it a year ago I feel no motivation. I’m always sad and my back just kept getting worse. 
No surprises when I say the physio told me I had to move my body. 
And for once, I was. I was doing okay. I was taking beginner pilates and yoga classes 3 times a fortnight. I know that’s not a lot of effort but it was a start. I didn’t hate it. 
And now Covid19 has me more cooped up then ever,  everything is shut and any progress I made is gone.  My back is so so tight and I’m in so much pain. I try and wear posture correcting straps which do help but only for a few hours a day before they begin to hurt. 
Raising my arms to stretch causes my elbows and shoulders to crack a few times a day 😬
I want to move my body because I’m in pain and because I don’t love the look of the body I’m in anymore. Even though I was underweight and unhealthy before- 18kg weight gain in 2 years is a lot for me to accept. Could this weight fluctuation also be contributing to my pain? I feel heavy and I slouch as a result when sitting around. I’m unmotivated. 
I don’t know how to get myself out of this slump I’ve been in for so long now. I had a brief 3-5 months of loving life but covid is tough. 
How do I tackle this? How do humans just force themselves to do something when they are in pain and just wanting to sleep all the time? 
And if I was to put some money aside and be able to see a professional, would you say a physio again? Or an osteopath? Or any other recommendations. 
Sorry if the information is written a bit chaotic or hard to understand- I’m not sure how or what to say/ ask 
Thanks in advance</t>
  </si>
  <si>
    <t>2020-05-05 14:07:48</t>
  </si>
  <si>
    <t>ge76rl</t>
  </si>
  <si>
    <t>Vyvanse for binge eating disorder? What happens once a tolerance develops?</t>
  </si>
  <si>
    <t>(23/F, 190 lbs, 5’4) In December, I was prescribed Vyvanse for BED (as a last resort,) and as it is the only approved drug for the condition. The medication has worked wonderfully for me, and I’ve lost around 40 pounds. I no longer think about binging constantly and I can eat 1,200 calories a day &amp;amp; be satisfied. 
I started on 30 mg and increased the dosage as the effect wore off. I am now beginning my second month on 60 mg. I can tell it isn’t working AS well as it was, which is to be expected, but I try to stay on each dose until I can feel no impact at all. 
My psychiatrist told me that 70mg is the max dose, so I am wondering what happens once tolerance to that dosage develops? I am the first my psychiatrist has used this treatment for, so when I asked at my last appointment he said he would begin to look into it. I am not diagnosed with ADD/ADHD, so I couldn’t just switch stimulants. Any experience with this?
This medication has been the only source of relief to my binge eating in my entire life. I could definitely live without it, but I am much healthier and happier with my BED under control.</t>
  </si>
  <si>
    <t>2020-05-05 15:01:39</t>
  </si>
  <si>
    <t>ge79kn</t>
  </si>
  <si>
    <t>Heart palpitations?</t>
  </si>
  <si>
    <t>20F, 5’3, 118lbs, taking birth control pills (5years) and Zoloft (4 months). 
I’ve been monitoring my heart rate since September (though Fitbit, manual pulse checks regularly to ensure accuracy) and my resting heart rate is typically 105-110, I went for a light jog yesterday and my heart rate went up to 205, I had a tightness in my chest and almost passed out. I had an EKG and CBC + TSH test done today and I’m waiting back on results. I’m currently lying in bed and my heart rate is 115, I can feel it pounding in my chest and it’s felt like this for about 30 minutes now. Is there anything I can do to make that feeling go away?</t>
  </si>
  <si>
    <t>2020-05-05 15:05:51</t>
  </si>
  <si>
    <t>ge99ko</t>
  </si>
  <si>
    <t>swollen nose injured since the past 3 days</t>
  </si>
  <si>
    <t>20F
5'5 160 lbs, I don't currently take any medications.
I've been suffering from an injury to my nose since last Saturday.
It's been swollen since then, and I've been wanting to get my nose checked just to make sure that everything is okay and that it will heal without complications.
It isn't bruised or bleeding but it is swollen and hurts when I touch it. It also hurts when I laugh, smile or yawn.
I'm kind of worried to go to a walk in clinic because I am worried I might contract COVID-19 from there. Should I be worried about this?
Also I've never had a nose injury before so I'm not sure what type of doctor I should look for or whether I would receive proper help at a walk in clinic. please help!!!</t>
  </si>
  <si>
    <t>2020-05-05 17:01:51</t>
  </si>
  <si>
    <t>ge9a8d</t>
  </si>
  <si>
    <t>[20 M] What is this rash on my hand?</t>
  </si>
  <si>
    <t>2020-05-05 17:03:00</t>
  </si>
  <si>
    <t>ge9xnk</t>
  </si>
  <si>
    <t>Is feeling nausea for more than 24 hours normal?</t>
  </si>
  <si>
    <t>Hi docs and other people in this sub. I am a 23 yo male and couple of days ago while i was watching some series at 3.30 at night, suddenly nausea started out of nowhere. And it was pretty strong i felt like i was almost gonna puke. But i didn't. I tried sleeping again and again but wasn't able to due to nausea. It took more than 24 hours for it to stop. I mean the level of nausea changed during day. Some times it was just a little disturbing and some times it was horrible but it never really stopped until the other night. And btw, i went to hospital for that in first day. They did some blood tests and pee test. Those came out normal just some stuff were higher than normal value and some were lower but doc said it is not that important. They only gave me an injection for nausea. Even after that nausea didnt stop at all. And that night i took the same nausea drug in pill form they injected me. And slept. The other day i was still kinda feeling it but it was way better. And its been like 2-3 days after that. I am really worried now because i always had stomach and bowel issues but i never felt such amount of nausea for that much of time. Now i am wondering if this situation is something dangerous or can it be related to some other problem like brain or heart or idk. The question is for everyone; should i be worry about it or is it normal to have some problems like this. Oh i also have some stomach aches these days but its not really intense. I am not a native speaker so, sorry if its not understandable. Thanks to everyone that reads and replies!</t>
  </si>
  <si>
    <t>2020-05-05 17:42:37</t>
  </si>
  <si>
    <t>ge9xrr</t>
  </si>
  <si>
    <t>Not painful but it looks concerning</t>
  </si>
  <si>
    <t>20F I think I may have genital herpes I’m not sure how to post a picture on this page but if any doctors can help me please dm me</t>
  </si>
  <si>
    <t>2020-05-05 17:42:49</t>
  </si>
  <si>
    <t>gel4ug</t>
  </si>
  <si>
    <t>My gf [24F] got this circular thing on the side of her forehead for about 10 days now</t>
  </si>
  <si>
    <t>2020-05-06 07:34:29</t>
  </si>
  <si>
    <t>gel7t9</t>
  </si>
  <si>
    <t>Random bruising appeared on my bf [22M] [5'9"] pictures included</t>
  </si>
  <si>
    <t>2020-05-06 07:39:10</t>
  </si>
  <si>
    <t>geleo1</t>
  </si>
  <si>
    <t>Dad is losing weight very fast.</t>
  </si>
  <si>
    <t>My father who is 59 is having sudden weight loss. He has lost 20 pounds, going from 190\~ to 170\~ ish. He thinks it's a good thing as he is losing weight and is quite happy about it. He has been drinking bitter gourd juice, and taking some form of herb.. .But I am not sure if these things alone are causing a weight loss of 20 pounds in a span of a month. My family notices it, he is getting smaller and smaller by the day. It's very strange. He refuses to go to doctors whatsoever. He normally goes when things are too late. He hates doctors IDK why. I'd say he's just lazy, and doesn't want to spend the $$.
Other diseases he has: Diabetic II, heart attacks with stents, HTN, kidney issues (due to diabetes).
Male, 173 pounds, 5'8 height.</t>
  </si>
  <si>
    <t>2020-05-06 07:49:28</t>
  </si>
  <si>
    <t>gf7hma</t>
  </si>
  <si>
    <t>Cause of low estrogen? Pituitary rumor?</t>
  </si>
  <si>
    <t>What could be the root cause of low estrogen?
I've been seeing a functional medicine doctor who had all of my hormones, metabolic panel, heavy metals, mold, thyroid, etc tested. She told me what other docs have told me, my estrogen is way low - like menopause low, and it has been that way for a few years. My testosterone is on the high end. Low cortisol. Low insulin and normal to low blood glucose. I'm female, 23, I don't have a period. I got them semi-regularly until about 3 years ago, then they slowly came less and less. I haven't had one since last December and before that I had maybe 4 in the entire year. 
My progesterone is also low and my testosterone on the higher end of the spectrum. I have a positive ANA and a marker of 2 (normal scale is less than 1) for hashimoto's. Otherwise my thyroid levels are normal. Does that marker mean I actually have hashis? I’ve heard conflicting answers. 
I have a moderate elevation of alternaria alternata, a kind of leaf mold from what I understand. No heavy metals toxicity. She does not believe that I have PCOS and does not want to treat the autoimmune markers or the mold until after I raise my estrogen. She thinks that will make the other problems go away, though I'm more inclined to think the estrogen is a symptom rather than the root issue. She has me eating soy and taking saw palmetto along with something called FemPremenstrual on the 10 days before my cycle should start. 
I told her I have joint pain (bad enough I can’t sit for long periods and sleep is uncomfortable), stomach issues, depression and severe fatigue. I also told her that no matter how much exercise, weight training, HIIT or cardio,  I cannot improve my physique or feel stronger. I'm 110 lbs and 5'2" so most doctors just tell me that I'm a "healthy weight", but I'm not comfortable nor do I look toned the way I should eating a very good AIP (sort of paleo) diet and exercising every day at a caloric deficit. Before I started feeling bad I was a steady 98-100 lbs. So far the treatment is doing nothing, in fact I've felt worse in the last month than I have in a while. I'm at my wits' end and I'm starting to feel hopeless that I will ever feel like myself again. Does anyone have any recommendations for me? Could this be related to a pituitary tumor? My options are to see a rheumatologist, get a pelvic ultrasound, or an MRI. I’m out of work though and it’s not like these doctor visits/tests are cheap. What would be my best course of action for getting to the problem and feeling better?</t>
  </si>
  <si>
    <t>2020-05-07 07:24:17</t>
  </si>
  <si>
    <t>gf7lup</t>
  </si>
  <si>
    <t>My mother has come back from work and is showing signs of memory loss and keeps repeating questions.</t>
  </si>
  <si>
    <t>48F 5'3 around 60kg never smoked or been drinking. She had been asking the 3 same questions about what day is it and if she had opened her laptop and why are we not at school (me and my sister) we explained that the coronavirus is why and she gave the same answer twice saying: i remember that. And kept asking for water my dad is now driving her to the hospital. What could this be? I'm already worried sick but i'm hoping she recovers from it. Is it alzheimers (or however it's called) ? What could it be? And the most important question: Will she ever return to the way she was? I might be melodramatic but i'm just really worried. And sorry for my english.</t>
  </si>
  <si>
    <t>2020-05-07 07:31:01</t>
  </si>
  <si>
    <t>gf8elt</t>
  </si>
  <si>
    <t>Eyes stinging and watery, sunglasses help</t>
  </si>
  <si>
    <t>I'm 24f, 14st, 5'2. Type 2 diabetic on metformin and insulin, PCOS, I take Atorvastatin and Ramipril. Never smoked dont drink or do drugs. 
My eyes have been watering off and on for a few weeks, the past 3 days they've been really stingy and watery but felt like they are drying out at the same time. I thought it may be hayfever but I've not had it before. I tried eye drops but they haven't helped. I've now put my sunglasses on whilst I'm inside and that helped a fair bit. I got fairly sunburnt yesterday but had my sunglasses on the whole time I was outside. When I take them off it feels like my eyes are drying up. I'm not sure if I need a gp or a optician or if it is nothing to worry about. Any advice would be great</t>
  </si>
  <si>
    <t>2020-05-07 08:15:52</t>
  </si>
  <si>
    <t>gf8rzp</t>
  </si>
  <si>
    <t>What is this piece of hanging flesh next to my uvula?</t>
  </si>
  <si>
    <t>2020-05-07 08:36:03</t>
  </si>
  <si>
    <t>gf9950</t>
  </si>
  <si>
    <t>My mom might be getting scammed by a guy who claims to have severe cancer spreading all over his body</t>
  </si>
  <si>
    <t>2020-05-07 09:01:08</t>
  </si>
  <si>
    <t>gfcu52</t>
  </si>
  <si>
    <t>Lumbar spine scan results. Is it getting worse?</t>
  </si>
  <si>
    <t>Hello All,
I am a 26f with scoliosis. I have had spinal fusion (T2-T12) at the age of 12 and had all my hardware removed at age 24. I have advanced facet disease from the stabilization of my thoracic spine, otherwise known as adjacent segment disorder. My L4-L5 vertebrae are currently my biggest problem. I am looking for help understanding results from two different scans I had. I have moved states and changed docs so many times, it is hard to keep track. I am wondering between the two results below, does it seem like the L5 situation is getting worse?
&amp;amp;#x200B;
1/18/18 MRI-No Contrast (investigating Lumbar pain)
Results:
L4-L5: Hypertrophic and degenerative changes in the facets. There is a slight left posterolateral disc bulge. No significant compromise of the canal or foramina.
L5-S1: There are hypertrophic and degenerative changes in the facets and there is anomalous asymmetry in the posterior elements. No significant compromise of the canal or foramina.
&amp;amp;#x200B;
&amp;amp;#x200B;
3/9/20 CT- Abdomen &amp;amp; Pelvis (investigating diverticulitis, discovered and noted as an aside)
Chronic left L5 pars defect with slight sclerosis in the region of the right
L5 pars in keeping with stress reaction. No destructive bone lesion.
&amp;amp;#x200B;
This sounds like 2018 to 2020 a stress reaction or fracture has occurred? Is this correct? Any help would be appreciated. Thank you!</t>
  </si>
  <si>
    <t>2020-05-07 12:02:24</t>
  </si>
  <si>
    <t>gfda8a</t>
  </si>
  <si>
    <t>FML is this a cold sore? I've never had one before. If so, what do I do?</t>
  </si>
  <si>
    <t>2020-05-07 12:25:21</t>
  </si>
  <si>
    <t>gfdgn5</t>
  </si>
  <si>
    <t>Can I pass HPV warts to my long term partner who likely has the same strain of HPV but no visible symptoms?</t>
  </si>
  <si>
    <t>28M, 5'11", 120lbs, white
non smoker, no prescriptions, 
Weed edibles and drink occasionally
Okay, this is rather embarrassing but I do need to know because it affects my partner too. So here I am looking for some answers. 
I have just been prescribed a cream to get rid of the HPV warts I have and my partner of a year and a half (and I) are worried that although we are pretty sure she also has HPV that she will contract the warts which are currently present on me even though she has no visible side effects at the moment.
So question I have is: can we continue having sex as normal OR do we need to stop until all visible breakout is gone in order to make sure she wont get the warts</t>
  </si>
  <si>
    <t>2020-05-07 12:34:30</t>
  </si>
  <si>
    <t>gfef2i</t>
  </si>
  <si>
    <t>[m19] 5ft 8 155lbs</t>
  </si>
  <si>
    <t>male 19 5ft 8inches 155 pounds started about a year ago when I noticed my hand on my pinky side would hurt as well as my elbow it would be either my left side or my right side never both at the same time. to me, it seems that it has to do with a specific ingredient in my diet but I have not been able to weed it out. I have been told by colleagues that it could possibly be celiac disease however I do not have any digestion issues. after doing some research I'm coming up with GERD or ulnar nerve entrapment, again I believe my digestive process is normal</t>
  </si>
  <si>
    <t>2020-05-07 13:24:07</t>
  </si>
  <si>
    <t>gfff7h</t>
  </si>
  <si>
    <t>CT scan vs X-ray</t>
  </si>
  <si>
    <t>I think I may have gotten a depressed skull or linear fracture from hitting my head inside my apartment a few weeks ago. I still have a little discomfort back there, especially if it rubs against something. Would it be ok to get an X-ray, or is a CT scan really necessary?
&amp;amp;#x200B;
Also I am 34 year old male, 6' 170lbs, with no medications</t>
  </si>
  <si>
    <t>2020-05-07 14:16:57</t>
  </si>
  <si>
    <t>gfu5p7</t>
  </si>
  <si>
    <t>17M ear pressure</t>
  </si>
  <si>
    <t xml:space="preserve"> 
Ok so i should start by saying that i notice my ear has rang a few times at random in the last couple days. I wake up today and both my ears have pressure, nothing out of the normal before yawning, so i yawn, nothing changes. I've tried popping my ears, yawning. I clean my ears everyday, and no i didn't put the q-tip in too far. I haven't showered yet so there can't be water in my ear. Also, all of my sound is muffled, making it quite hard to hear. What should I do?</t>
  </si>
  <si>
    <t>2020-05-08 07:24:35</t>
  </si>
  <si>
    <t>gfusq9</t>
  </si>
  <si>
    <t>[18, Male] My ECG looks odd...should I get it checked?</t>
  </si>
  <si>
    <t>2020-05-08 08:04:08</t>
  </si>
  <si>
    <t>gh4utj</t>
  </si>
  <si>
    <t>38M Do I have a blood clot?</t>
  </si>
  <si>
    <t>38 male, 6'4" 180lbs, smoker for 12 years. No meds. About 2 months ago I was hit with what felt like a terrible muscle cramp at the top of my left calf. Would come and go then a month ago it came back and was in the middle of the calf.
Last night it came back again and was at the bottom, near my tendon. Is it a blood clot moving down my leg?</t>
  </si>
  <si>
    <t>2020-05-10 09:46:42</t>
  </si>
  <si>
    <t>gh686m</t>
  </si>
  <si>
    <t>Blood on toilet paper after BM</t>
  </si>
  <si>
    <t>32F
Height: 5’6”
Weight: 125 lb
Race: Caucasian
Primary complaint: Small amount of fresh blood on toilet paper after BM
Duration: Happened 12 hours ago 
Existing medical issues: Diagnosed with a litany of mental health issues (OCD, GAD, MDD, illness anxiety disorder). I have been diagnosed with hemorrhoids before (I’ve given birth twice) and have dealt with IBS on and off since I was 11. 
Current medications: 100 mg Zoloft per day. Occasional use of Zyrtec and Flonase if allergies are bad. I’m vegan so I supplement with Vitamin B12. 
I do not drink, smoke, or use recreational drugs. I am very active and do heavy workouts approximately 6 days a week. 
Ok, so COVID is preventing me from accessing my doctor as easily. I was fairly constipated and straining hard to have vowel movements for 48 hours prior to noticing the bleeding. Then I had a normal bowel movement (though noticed a slight tearing sensation in my anus when going) and when I wiped there was a small amount of fresh blood on the toilet paper. Nothing in the toilet bowl and I didn’t notice any on my stool.
After planning my funeral, I examined my anus and seemed to notice a small tear that was actively bleeding a small amount. It stung when I wiped that area with a tucks pad and there was a small amount of blood on the tucks pad as well after wiping. 
This morning I had another normal BM (still a small amount of anal pain) and there was less blood; just a faint amount. 
As I spend my Mother’s Day convinced I’m dying of colon cancer, does anyone want to tell me it’s likely due to a small anal tear that will heal with at home treatment? I’m doing Epsom salt soaks, prep H cream, and tucks pads. Hoping to do a Telehealth appt with my dr this week.
Thanks!</t>
  </si>
  <si>
    <t>2020-05-10 11:04:06</t>
  </si>
  <si>
    <t>gh6ptj</t>
  </si>
  <si>
    <t>Just pulled a piece of glass out of my foot that I believe may have punctured an artery in my foot over 5 years ago.</t>
  </si>
  <si>
    <t>2020-05-10 11:31:22</t>
  </si>
  <si>
    <t>gh6zz1</t>
  </si>
  <si>
    <t>Freaking out about dvt (picture included)</t>
  </si>
  <si>
    <t>2020-05-10 11:46:26</t>
  </si>
  <si>
    <t>ghap62</t>
  </si>
  <si>
    <t>Feeling defeated. Is this really just in my head?</t>
  </si>
  <si>
    <t>26 year old male; 6’2; 183 lbs; duration 2 months. 
I’ve been dealing with tinnitus and ear pressure (predominantly in my right ear) for two months now. My audiology report showed a 15db difference between my two ears, but since I’ve never had an audiology exam done before, we don’t know if that difference is “normal” for me. I was told though that the difference didn’t constitute hearing loss. Nevertheless, my ENT ordered an MRI just to be safe (however, he told me that I could wait until October after redoing the audiology exam). 
I suffer from pretty severe health anxiety and have been working on my anxiety over the past few weeks. Coincidentally, I’ve noticed that the intensity of my tinnitus has decreased. While the pressure and ringing are still there, I’m not focused on it as much, so it’s not as bothersome. 
I’m leaning towards getting an MRI without contrast this month and then getting an MRI with contrast if necessary after the audiology exam is redone. Could my tinnitus and pressure just be caused by something perfectly benign like allergies, TMD, stress/anxiety, or something like that? I almost feel like there’s a very real possibility of that because I’ve had numerous “health issues” over the years that have suddenly disappeared after moving on to a new worry. Just several months ago, I spent 5 or 6 months obsessively worrying that I had lung cancer and had intense right-sided chest pain. Exams didn’t reveal anything and once I moved onto this ear issue, my chest pain completely disappeared. I guess I just worry that maybe this is different because of the hearing discrepancy, but I did have so much anxiety during the exam that it was often hard to hear the sounds because my heart was beating so fast</t>
  </si>
  <si>
    <t>2020-05-10 15:07:31</t>
  </si>
  <si>
    <t>ghp52b</t>
  </si>
  <si>
    <t>Is it normal to have had one absence seizure?</t>
  </si>
  <si>
    <t>Ive never had a second one but i feel like maybe i should have gone to a doctor or something the first time. It was on a really hot train and i was wearing a jumper, and then i stopped seeing? you know television static, that’s what i saw instead of anything else. i blinked a lot and decided to take off my jumper and see if that would do something, apparently then i slumped against my brother, my hand was shaking/spasming at my side and every sound was really far away and echoey. i could feel my body moving but it didn’t feel like mine, again really far away. i drank some water and then hearing came back and then feeling and sight. idk if this is an absence seizure or not? or if it was an issue? or still is? i think you guy are probably the best qualified to help online and i was hoping for any advice you can share!
(i was 13 at the time and i am female if that helps)</t>
  </si>
  <si>
    <t>2020-05-11 08:00:10</t>
  </si>
  <si>
    <t>ghq0g5</t>
  </si>
  <si>
    <t>I haven't had my period in 6 months . Female, 240lbs, 5'9</t>
  </si>
  <si>
    <t>Before you ask, I'm not pregnant.im gay and I've only had sex withy girlfriend. I'm not in pain but I'm going to see a doctor here in a couple of months , but I'd like any suggestions on what could this be or what's happening. Please help</t>
  </si>
  <si>
    <t>2020-05-11 08:46:06</t>
  </si>
  <si>
    <t>ghq0vp</t>
  </si>
  <si>
    <t>Older parents not being candid about Dad's heart issue - can someone help me understand the severity a bit better?</t>
  </si>
  <si>
    <t>I live about 400 miles from my parents. Respectively, they are 74 (mom) and 73 (dad). They're not the healthiest in the sense that neither one has a great diet or exercise regiment, but up until this point neither has had any major health issues.
Two months ago, my father (73 years old, 6'2", 240lbs) was prescribed Amoxicillin for something. Maybe incidentally, maybe related, he started having weird symptoms almost immediately.  Insomnia, anxiety, difficulty breathing, tachycardia.
When he finished the Amoxicillin course, the breathing and heart rate issue continued, and he broke down and called a cardiologist. She saw him in the office and prescribed meds, but they weren't able to initially get him into the hospital for diagnostics due to COVID restrictions. The assumption was he had a blockage or something similar, and was possibly in need of a stent.
Two weeks ago he was taken to the hospital in an ambulance when he bent over and was unable to catch his breath at all after standing up.  They did the catheterization and found absolutely nothing they could repair.
My mother said, "this just means his heart is weak, which can and will be treated with medicine. I'm taking this as good news."
He is home again now.  The cardiac rehab facility is in the hospital, so is inaccessible until the COVID crisis is over. He is supposed to be walking for 10 minutes a day, but isn't.
My parents are nice people but are poorly equipped on an emotional front and have a tendency to sweep bad news under the rug in efforts to not "worry people"... I suspect even if the doctor had told dad he had 8 weeks to live, they probably wouldn't tell me until close to the very end.
Requests for more details keep getting responses like, "it's fine! the doctor just says I have to lay off the salt!," and "he's taking all the medicine the doctor is prescribing, I'm sure he'll start improving soon."
I'm hoping someone here can peek at his symptoms I'm aware of and guesstimate how bad a shape he might actually be in - I'm trying to figure out if I need to find a way home ASAP, or if this is something that I might be safe to be patient for real news from my parents on.
* He is currently taking Lasix, Metroprolol tartrate, and a blood thinner - possibly other things but it's difficult information to squeeze from my parents. He's been taking all these things for \~7 weeks and his condition has only worsened.
* They had to hold him in the hospital for 36 hours before they were able to do the catheterization because of the extent of his fluid retention
* He is sleeping on the first floor of the house because the stairs are too difficult for him to climb regularly.
* He's sleeping upright in an easy chair because when he lays down, the fluid in his chest makes it hard for him to breathe and he wakes up in a panic.
* About two week ago, he developed a pretty persistent
* He's having to take rest breaks while doing even very simple things, like getting dressed.
Although my dad refuses to admit the doctor labeled it CHF or graded it, to my non-medical self, that sounds like Stage C/D CHF.
Any thoughts would be tremendously appreciated - or even ideas for specific questions I might ask my parents to force them to stop dancing around the issue!</t>
  </si>
  <si>
    <t>2020-05-11 08:46:45</t>
  </si>
  <si>
    <t>ghq217</t>
  </si>
  <si>
    <t>Difficulty swallowing (20m, 168lbs, no medications)</t>
  </si>
  <si>
    <t>Hey all, 
I’ve recently had a bender of a weekend drinking with my friends and threw up a lot. It’s about a week later and I’ve felt like I’m having trouble swallowing since that weekend. 
Like it feels like there is a lump in my throat even when there’s nothing wrong. Breathing is all good and I don’t have any wheezing but it does wake me up at night because it feels like I’m choking even when I’m not. This sensation has been occurring almost constantly all week and I’m not sure when to see a otolaryngologist or if it’s a problem with my uvula or something.</t>
  </si>
  <si>
    <t>2020-05-11 08:48:30</t>
  </si>
  <si>
    <t>ghq3o9</t>
  </si>
  <si>
    <t>Constant tension headaches at 16?</t>
  </si>
  <si>
    <t>Hi, i'm 16 years old and for what's probably years now ive felt a preassure in my forehead. The aches vary in intensity but never disapear completely. At worst is like an intense stinging but mostly it just feels like a preassure. This keeps me up many nights and obstructs my focus, especially during brain heavy school scenarios. google lead me to it being tension headaches and everything seems to line up. Is this something i can resolve on my own?
It must've been about 3 years atleast since this started.
If something is missing from my description please ask, im not a native english speaker so bear with me.</t>
  </si>
  <si>
    <t>2020-05-11 08:50:53</t>
  </si>
  <si>
    <t>ghq6n2</t>
  </si>
  <si>
    <t>Frequent urination</t>
  </si>
  <si>
    <t>Early 30s female
Not sexually active
No history of diabetes
No change on caffeine intake 
No change in water intake 
It’s making me nervous. I always feel like I have to pee. Even after I pee, it feels like there is still more.</t>
  </si>
  <si>
    <t>2020-05-11 08:55:10</t>
  </si>
  <si>
    <t>ghqdeo</t>
  </si>
  <si>
    <t>I saw blood on the toilet stool after my dad used it, oppinions?</t>
  </si>
  <si>
    <t>Ok, so my dad used the washroom and after he came out I went to use it. I lifted down the stool and what I saw was droplets of blood mixed with water. I dont know what happened but it's definitely something I cant ignore, my dad is 52 and has diabetes, does this have anything to do with it? I'm htinking about approaching him when it's not busy and asking him about it and I also know that my dad hates the doctors. What are the possible causes for this?
Information
52M
Height: 5/5 Feet
Current Medical Issues: Diabetes
Issue: Blood after on the stools after use of toilet</t>
  </si>
  <si>
    <t>2020-05-11 09:04:21</t>
  </si>
  <si>
    <t>ght6i9</t>
  </si>
  <si>
    <t>17M Can side affects from a self Surgery only appear after the few years</t>
  </si>
  <si>
    <t>17 M When I was born a got a partial circumcision for medical reasons not relevant now. The problem was that the doctor fucked up. As it healed the bit of foreskin that I had left fused with the top of my penis. It was connected with a piece of skin 1 mm this and 5 mm wide. It stayed like that for 15 years. When I turned 16 I decide that I wanted a normal penis. So at night a prepared my stuf a tube of superglue to close the wound, a Swiss Army knife and some paper towel. I cut it of without local sedation (Fuck that hurt).
It all went well and in the morning it was done I had a normal penis. Now I ask if I might ever get any negative Side-effects because of this?
It was done 2 years ago and apart from a little scaring it looks normal.</t>
  </si>
  <si>
    <t>2020-05-11 11:21:49</t>
  </si>
  <si>
    <t>ghtrzx</t>
  </si>
  <si>
    <t>Off smell down there for maybe 5 years.</t>
  </si>
  <si>
    <t>167lb, 6'0 I do not smoke/drink alcohol/do drugs. Previous/current medical issues mentioned below. Right now I do not take any medication.
17F African. I've had this disgusting smell for so long. It's very noticeable, very strong. The smell is seriously concerning, I can smell it all the time.... imagine. Sometimes the itchiness, the discharge(right now, the colour of the discharge is green) and the smell decreases but it always comes back. I'm desperate at this point. 
I don't know if it's correlated but I've been experiencing stomach ache for a year (I got treatment for that, antibiotics in December for two weeks) and lately I've been experiencing back pain but only if I touch a certain place, it goes away and returns.
Also, I twice told my doc about this topic and she prescribed me, the first time she prescribed me an ovum and a cream (laurimic 20 grams of fenticonazol"said in Spanish") and the second time  she prescribed me a lighter cream (5 grams, I think)  (4 months and 10 months ago) it did nothing.</t>
  </si>
  <si>
    <t>2020-05-11 11:50:39</t>
  </si>
  <si>
    <t>ghuhhz</t>
  </si>
  <si>
    <t>Conflicting surgeries??</t>
  </si>
  <si>
    <t>I am 32FTM transgender. After some hormone shenanigans, I am looking to have a hysterectomy and minor GRS by the end of this year if I can at all help it. I have also been making progress towards getting a gastric sleeve surgery by the end of this year. I know that putting my body through two major surgeries will be tough, but I have roommates to help me if/when needed. 
What I’m curious about is if these surgeries will be too much to do basically back to back. I’m okay with putting off the gastric sleeve if I need to, but I want to get both of these done ASAP. Thank in advance!!</t>
  </si>
  <si>
    <t>2020-05-11 12:23:37</t>
  </si>
  <si>
    <t>ghuu2p</t>
  </si>
  <si>
    <t>Do my gums look unhealthy?</t>
  </si>
  <si>
    <t>2020-05-11 12:40:21</t>
  </si>
  <si>
    <t>ghuxom</t>
  </si>
  <si>
    <t>I had some blood work done today and am bruising pretty badly. Is this to be expected?</t>
  </si>
  <si>
    <t>2020-05-11 12:45:09</t>
  </si>
  <si>
    <t>ghvex4</t>
  </si>
  <si>
    <t>I expressed myself badly to a psychiatrist and only realized later, which caused he to prescribe a medication for a problem i think i don't have.</t>
  </si>
  <si>
    <t>I'm 18 years old, male. I never drank or smoked or used any recreational drugs. I'm taking bupropion for four days.
So, in the last friday, i went to an appointment with a psychiatrist because i think i might have ADHD and wanted to hear a professional opinion.
I explained to him that i was feeling like i was wasting a lot of time wandering around in my bedroom and that i was having a hard time concentrating in my studies, these things made me think of the possibility of ADHD. Then i said that i did a research on the internet and found out that i could have it, but since i recognise that internet is not so trustworthy and self-diagnose was a bad thing to do i decided to go after some professional avaliation. Also i analyzed in retrospect some remarkable moments of my childhood that could have been caused by the disorder (like the ungodly amount of times that my mother asked me to get something in the kitchen just to see me coming back empty-handed because i forgot what i should get, or the drawings at the border of every page of my sixth grade notebook).
He proceeded to explain to me that indeed internet researches could give a lot of false positives on mental disorders. Here is where the problem is: he then asked me if what was making me feel bad is the thought of wasting time wandering, and i responded yes. This is not the proper response since my utmost worry right now is not being able to focus on my studies since i just got into college and am not feeling like i'm learning much due to my lack of concentration. It has always been this way, but since last year it got worse.
I think that response made he ignore my other statements because he didn't adressed them, he said that what i have probably is not ADHD nor an anxiety disorder (the latter i mentioned earlier to him as a possibility) and prescribed me a medication with an "dopaminergic" effect, bupropion.
I am taking the medicine as he prescribed, but since i realized that my response was misleading i have doubts if i should continue.</t>
  </si>
  <si>
    <t>2020-05-11 13:08:05</t>
  </si>
  <si>
    <t>ghvnen</t>
  </si>
  <si>
    <t>29/F lower back POP/pain</t>
  </si>
  <si>
    <t>Hi all! Posting from mobile, sorry. 
I'm 29/F/5'4"/idk even my weight but I'm considered plus-size. Taking sertraline and metoprolol. History of moderate non-alcoholic cirrhosis, Meniere's Disease, Celiac, unspecified tachycardia, and some centralized lower back pain. Non-smoker and non-drinker, no recreational drug use. 
About an hour ago I was leaning over slightly to help my son put his face mask on and I felt this awful POP in my lower left back. Between the base of my spine/left hip area. I am having a hard time getting around mostly but the pain is pretty rough. Bending is impossible and depending on how I'm positioned, the pain is radiating down my left leg. No numbness or tingling anywhere. I've had my back lock up in the past but I've never felt anything pop like this and the pain is very localized to my lower left back. 
I'm really just wondering if this is something that can wait for a few days or if it's something I should be seen about right away?
Thank you!</t>
  </si>
  <si>
    <t>2020-05-11 13:20:14</t>
  </si>
  <si>
    <t>ghvusy</t>
  </si>
  <si>
    <t>I (F23) am low energy all the time and do not know what is wrong with me or even how to describe it.</t>
  </si>
  <si>
    <t>I'm going to do the best I can at explaining this. I am 5ft 170 lbs, white, and struggle with anxiety but have not been diagnosed. I do not take any medication, I wish I could say I excercise regularly but I have no energy to. I occasionally go bike riding, but I get tired very quickly.
I really don't know where to begin, I've been feeling like this for a while...maybe since I was in high school? I never have the energy to do anything, not mentally or physically. I never want to interact with people, work drains me of all my energy so when I get home or have a day off all I want to do is lay around all day. Even if I made plans to do something or need to do something. I end up cancelling appointments a lot and telling friends I don't want to hang out. At work I barely have energy to even show up. I feel tired constantly no matter how much sleep I get, at work I yawn uncontrollably, I end up needing to sit down all the time, I get very dizzy and feel myself drift. Sometimes, I feel like I'm going to just pass out. My diet isn't great because I don't have energy to cook, so most of the food I eat is stuff that I can just grab or stuff that I buy at work (which is mostly junk). I wish I knew what was wrong</t>
  </si>
  <si>
    <t>2020-05-11 13:31:17</t>
  </si>
  <si>
    <t>ghvz2r</t>
  </si>
  <si>
    <t>19M Testicle Torsion??</t>
  </si>
  <si>
    <t>A week ago I had flipped a testicle but unflipped it and went doc and it was only inflamed and was ok, Today i was walking and I think my leg/knee must of been hitting my right testicle or moved it upwards or whatever and it felt heavy and stuck up and pained for a few minutes but the pain is gone now. I'm at home now and my right testicle feels weird/heavy and looks uneven when i hold my dick up. When I pinch the right vein thing it doesnt hurt at all, should I go hospital or just keep an eye on it</t>
  </si>
  <si>
    <t>2020-05-11 13:38:13</t>
  </si>
  <si>
    <t>ghy7jr</t>
  </si>
  <si>
    <t>Help I mistakenly took out of date renies! They expired 8 years ago</t>
  </si>
  <si>
    <t>14 male 6ft 170 pounds I have had bad heartburn and I took a rennie and I didn’t swallow it but I chewed it, I washed my mouth out and took an in date one. Is there a problem should I call a doctor?
Edit: i have checked the manual and looked it it up I got no answers.</t>
  </si>
  <si>
    <t>2020-05-11 15:39:51</t>
  </si>
  <si>
    <t>ghybo0</t>
  </si>
  <si>
    <t>Worried about eating a questionable crab Rangoon</t>
  </si>
  <si>
    <t>Ok... this is silly. I am a 33 year old female, fairly healthy. Yesterday we got Chinese food for dinner and then I stuck the leftovers in the fridge. My husband came home from work a few hours later and warmed up a plate of food in the microwave and put the rest away. Tonight, I came home from work, made a plate, thought about taking the last Rangoon and then figured I’d save it for my husband. When I went to pull my plate out of the microwave, I knocked some stuff off and one thing was a crab Rangoon. I figured I’d maybe put it on my plate after all because I had been distracted. Ate my food. Was putting the Chinese food away and I saw the final Rangoon in a container... this means the one I ate probably fell off my husbands plate last night, and stayed in the microwave all night and all day, for microwaved again, and then I ate it. Food poisoning probably likely? Should I be especially worried due to the crab/whatever seafood was in the thing? Should I induce vomiting? It’s been a little over a half hour. Ugh.</t>
  </si>
  <si>
    <t>2020-05-11 15:46:03</t>
  </si>
  <si>
    <t>ghydue</t>
  </si>
  <si>
    <t>Is it okay to get my antibiotics for a cyst/ingrown hair tomorrow or am i at risk of sepsis? 19F.</t>
  </si>
  <si>
    <t>im a 19F with mild asthma, no other health conditions. Ive had this cyst for about a week now. Since around last night/this morning its become a lot more inflamed. Its really sore and theres a white head on top of it but nothings draining from it. its red and swollen but thats nothing new. its in a really awkward spot (my pubic area) so no matter what way im lying it rubs off everything. called my GP today had a call appointment because of the pandemic and she said she thinks its an ingrown hair or a cyst and prescribed me antibiotics but at that point the pharmacy was closed so i have to wait until tomorrow morning to get it. 
im scared of going asleep and waking up with sepsis, would i be at risk for that? I was gonna stay awake until the morning but sure then ill just be sitting here worrying. I dont have a fever or anything, but im scared ill develop one in my sleep. Im worried its been infected (if it even is) for longer than i assumed and that will cause me issues. Should i call urgent care or something or will it be okay to leave until i get my antibiotics??</t>
  </si>
  <si>
    <t>2020-05-11 15:49:29</t>
  </si>
  <si>
    <t>ghyn79</t>
  </si>
  <si>
    <t>[19M] (please help really freaked out) Torso became sensitive to pressure, and i have developed pink stretchmarks.</t>
  </si>
  <si>
    <t>Im a 19 year old male. When i apply pressure to my torso and back i have this pain after a second or two that lasts for about 5 seconds, and i suddenly (over a course of a month) have developed pinkish stretchmarks on my belly and armpit areas (although i only went down then back up 1kg, from 100 to 99 then back to 100).
Any and all help is appreciated. thank you.</t>
  </si>
  <si>
    <t>2020-05-11 16:02:46</t>
  </si>
  <si>
    <t>ghyqvf</t>
  </si>
  <si>
    <t>23M I stopped taking aripiprazole and venlafaxine without telling my doctor</t>
  </si>
  <si>
    <t>Last year I was prescribed by my psychiatrist 15mg Aripiprazole and later 75mg venlafaxine. I took the medicine for a while until three months ago I gradually took it less and less. I've since stopped, haven't taken it in 2 months and honestly I feel no different. No withdrawal effect and no mental issues like I used to have. Should I tell my psychiatrist, or get back on the medication?</t>
  </si>
  <si>
    <t>2020-05-11 16:07:59</t>
  </si>
  <si>
    <t>ghz5f1</t>
  </si>
  <si>
    <t>HELP! I developed a painful lump under the skin and acne like bumps on my armpit after switching to a natural deodorant. What do I do?</t>
  </si>
  <si>
    <t>2020-05-11 16:30:05</t>
  </si>
  <si>
    <t>ghz9v7</t>
  </si>
  <si>
    <t>Grandfather has no appetite, coughing, and severe right leg pain and numbness. What's going on?</t>
  </si>
  <si>
    <t>2020-05-11 16:36:51</t>
  </si>
  <si>
    <t>ghzpec</t>
  </si>
  <si>
    <t>COVID or Anxiety?</t>
  </si>
  <si>
    <t>Male 21 USA
I have shortness Of breath but it happens when i think of the virus. But I have trouble swallowing and I have swollen glands Even when I dont think of it i have it as well as chest pain what do you think? I also noticed one of the symptoms is trouble getting aroused which I have been dealing with for weeks now more recently.</t>
  </si>
  <si>
    <t>2020-05-11 17:01:06</t>
  </si>
  <si>
    <t>ghzryi</t>
  </si>
  <si>
    <t>Unknown rash/skin spots now spreading</t>
  </si>
  <si>
    <t>2020-05-11 17:05:16</t>
  </si>
  <si>
    <t>ghzs7u</t>
  </si>
  <si>
    <t>Odd blue/green skin eruption</t>
  </si>
  <si>
    <t>2020-05-11 17:05:40</t>
  </si>
  <si>
    <t>ghzuvt</t>
  </si>
  <si>
    <t>Possible Cancerous growth in throat, please help</t>
  </si>
  <si>
    <t>2020-05-11 17:10:09</t>
  </si>
  <si>
    <t>ghzv77</t>
  </si>
  <si>
    <t>Do I regularly damage my head?</t>
  </si>
  <si>
    <t>General Information:
- 19M, 1.78m, 80kg, European
- Potential brain injury/concussion
- Duration unknown (i'm not sure when i started it, but it has been at least a few weeks/months)
- Diagnoses: Autism, ADHD
- Medication: None
- Recreational drugs: None
I have autism and I regularly bang my head against furniture to release stress when overwhelmed. I do that at least once a week and I'm wondering how bad it could damage my brain.
The symptoms I experience are mild memory loss, concentration and attention seem to have gotten worse and I feel like my general cognitive ability is decreasing steadily.
I usually sense a weird tension on my forehead, but I don't for know how long it has been there.
Should I see a doctor? Which type of brain injury could i have? Could I suffer from second impact syndrome?</t>
  </si>
  <si>
    <t>2020-05-11 17:10:41</t>
  </si>
  <si>
    <t>gi00nk</t>
  </si>
  <si>
    <t>(22F, history of anxiety) I have been anxiety riddled for days and have been unable to sleep or eat. Is there anything I can do to help myself with eating? Because I am struggling. I know I am hungry but I have no appetite because I feel sick due to anxiety and the lack of food I have been eating</t>
  </si>
  <si>
    <t>I’m seeing my doctor this afternoon but I have been feeling terrible due to lack of food and sleep over the last week. I have Valium here but am worried to take it as I haven’t had any food in my stomach I’m worried it may make me sick. Would I be ok to have Valium on an empty stomach? How groggy would 2.5-5mg of Valium make me feel?</t>
  </si>
  <si>
    <t>2020-05-11 17:19:39</t>
  </si>
  <si>
    <t>gi171l</t>
  </si>
  <si>
    <t>Is my throat okay ?</t>
  </si>
  <si>
    <t>2020-05-11 18:28:26</t>
  </si>
  <si>
    <t>gi1d1p</t>
  </si>
  <si>
    <t>Abs hurt after when I wake up</t>
  </si>
  <si>
    <t>15M Woke up today and my abs feel like i've just done an ab workout all over - definitely not an organ it's my actual abs. I have worked out for the past couple days but never focused on abs. What could this be?</t>
  </si>
  <si>
    <t>2020-05-11 18:38:20</t>
  </si>
  <si>
    <t>gi1fon</t>
  </si>
  <si>
    <t>Vomiting bug or something more sinister ?</t>
  </si>
  <si>
    <t>Hey guys,
I am a 27 year old female. History of EDS type 1, PCOS, POTS, chronic migraine.
I had been feeling sick yesterday morning. My stomach was very unsettled and active.  Bowel sounds were hyperactive with . I started
vomiting around 12am. I crawled back to bed but couldn’t sleep till 6am from the abdominal pain and nausea. I was very drowsy though which is unlike me. Also, I was shivering intensely. I woke up around 1pm and fell back to sleep till 5pm. My stomach was just as sick. I had a bad episode of diarrhoea (I’ll spare the details however it was pale in colour). I’m still quite nauseous but my stomach has slowly become less distended. I think I was spiking a temperature and took X400 mg nurofen which helped. I’ve gone really pale and I’m becoming dehydrated despite drinking only water. I haven’t been in contact with anyone but my family in 7 weeks due to quarantine. I am on duloxetine and inderal but do not take any other medications.  I’m thinking a stomach bug but I do feel so unwell I started crying earlier. Thank god for this , first time using this thread. Hope everyone is staying safe also! Thank you all for the continued fight against covid 19</t>
  </si>
  <si>
    <t>2020-05-11 18:42:29</t>
  </si>
  <si>
    <t>gi1lap</t>
  </si>
  <si>
    <t>22 female Right side facial droop with facial weakness- intermittent</t>
  </si>
  <si>
    <t>Pmh seizures, childhood asthma, obesity
Medicines: topamax 25 mg bid. Keppra 1000 mg bid
Height 5'3' weight 236 lb 
My face feels weak/ i cant lift my eyebrow or open my eye when this happens...this happens off and on sometimes mostly in the evening.</t>
  </si>
  <si>
    <t>2020-05-11 18:51:59</t>
  </si>
  <si>
    <t>gi1q5k</t>
  </si>
  <si>
    <t>Do I need stitches?</t>
  </si>
  <si>
    <t>2020-05-11 19:00:11</t>
  </si>
  <si>
    <t>gi1tpx</t>
  </si>
  <si>
    <t>Will my finger nail be okay/grow back?</t>
  </si>
  <si>
    <t>2020-05-11 19:05:43</t>
  </si>
  <si>
    <t>gi3dot</t>
  </si>
  <si>
    <t>20M, Are you immune to Chlamydia for 7-10 days after taking azithromycin?</t>
  </si>
  <si>
    <t>Like if I got treated a week ago, and had sexual interactions with someone with Chlamydia, can I reinfect my self right away?
Non smoker male 20 no medications besides needle injection and the 4 pills</t>
  </si>
  <si>
    <t>2020-05-11 20:43:04</t>
  </si>
  <si>
    <t>gjnhf4</t>
  </si>
  <si>
    <t>Swelling hands</t>
  </si>
  <si>
    <t>Basic Info: 62 year old male, 70kg, non-smoker, no medications.
My dad has been suffering from a swollen hand that is painful and he can’t really move it. It’s been three days already. I consulted a doctor thru online consultation (free) and she prescribed a oral and topical antibiotic.
Symptoms that are persisting:
- Swelling
- Itchiness
-Warmth on the affected area
- Affected area is red in color</t>
  </si>
  <si>
    <t>2020-05-14 07:33:34</t>
  </si>
  <si>
    <t>gjnz31</t>
  </si>
  <si>
    <t>Petechial rash; no pain/no itch</t>
  </si>
  <si>
    <t>2020-05-14 08:00:17</t>
  </si>
  <si>
    <t>gjoamh</t>
  </si>
  <si>
    <t>Ringworm infection or something else?</t>
  </si>
  <si>
    <t>2020-05-14 08:16:31</t>
  </si>
  <si>
    <t>gjolyr</t>
  </si>
  <si>
    <t>18M worried about skin cancer</t>
  </si>
  <si>
    <t>2020-05-14 08:33:14</t>
  </si>
  <si>
    <t>gjp76s</t>
  </si>
  <si>
    <t>28F, low BMI but still have regular periods - normal?</t>
  </si>
  <si>
    <t>I’m 5’4 and about 86 lbs (so a BMI of about 14.6). I’ve heard that underweight women don’t get their period once their BMI is low enough. If that’s true then why haven’t mine stopped? I don’t exercise as much as I should so I’m hoping my body fat percentage isn’t too high despite being underweight.</t>
  </si>
  <si>
    <t>2020-05-14 09:04:19</t>
  </si>
  <si>
    <t>gjpiql</t>
  </si>
  <si>
    <t>Lab Interpretation</t>
  </si>
  <si>
    <t>2020-05-14 09:21:25</t>
  </si>
  <si>
    <t>gjpn77</t>
  </si>
  <si>
    <t>Was hoping someone could take a look at my dads EKG results</t>
  </si>
  <si>
    <t>2020-05-14 09:27:44</t>
  </si>
  <si>
    <t>gjpqd9</t>
  </si>
  <si>
    <t>Is it normal for a 4 year old kid to be depressed/suicidal?</t>
  </si>
  <si>
    <t>Hi I'm a 23F now but I was depressed/suicidal as a kid and I was wondering if it is possible for children to be that way, is it caused by some sort of hormonal imbalance?
&amp;amp;#x200B;
Not sure if it's okay to ask so you can remove it if it's wrong, thank you in advance!</t>
  </si>
  <si>
    <t>2020-05-14 09:32:17</t>
  </si>
  <si>
    <t>gjpzb7</t>
  </si>
  <si>
    <t>2020-05-14 09:45:13</t>
  </si>
  <si>
    <t>gjq4kk</t>
  </si>
  <si>
    <t>PLEASE HELP! Took my clonazepam, shaking it worse</t>
  </si>
  <si>
    <t>21F. 128 lbs, take bupropion, effexor and clonazepam. Currently suffering from constipation, likely unrelated.
I ran out of my prescription of clonazepam and had to wait for my doctor to fax over a refill. I was only off it for about 3 days, I'd been feeling dizzy, shaky, swimmy, and agitated. I got my refill two days ago and took my dose immediately. I took my dose the next day and today and I'm still shaking/trembling. It actually seems that the shaking is worse. What's going on? Should I see a doctor?</t>
  </si>
  <si>
    <t>2020-05-14 09:52:56</t>
  </si>
  <si>
    <t>gjqbhf</t>
  </si>
  <si>
    <t>Is stopping all sexual activity bad?</t>
  </si>
  <si>
    <t>I (16M) haven’t masturbated or had any sexual activity in over 130+ days. Is this bad? I have heard that it’s a use it or lose it situation. I’m trying to focus on other things in my life and just feel like it’s a waste of time? Is this bad? Should I make time to do so?</t>
  </si>
  <si>
    <t>2020-05-14 10:02:24</t>
  </si>
  <si>
    <t>gjqe4f</t>
  </si>
  <si>
    <t>Anorexia recovery query (menstruation).. anyone with medical knowledge?</t>
  </si>
  <si>
    <t>(Note: I'm so sorry if this isn't the right place to ask this question.. I'm not exactly a regular reddit user and the eating disorder reddit pages seem to all ask not to post medical questions)
I'm fairly fresh into recovery from anorexia (I have a rather typical case of anorexia, just overexercising, starving, and restricting intake, so no purging or binging), and due to personal circumstances (I will not go into unless necessary), I cannot see a doctor right now. My question is fairly basic, I just want to know what it would take to get my period back? I haven't had my period since December of 2019, and even though I've probably gained around ten pounds (a nearly healthy weight) and I think I'm eating semi-healthily, I haven't even had spotting or cramping or any signs at all of my period coming back. Do I need to gain even more weight? Should I be eating a solid 2000 calories a day? I don't know what I need to be doing, and it's making me scared and anxious..</t>
  </si>
  <si>
    <t>2020-05-14 10:05:54</t>
  </si>
  <si>
    <t>gjrl9i</t>
  </si>
  <si>
    <t>I need help</t>
  </si>
  <si>
    <t>Whenever I get into an even mild argument or some sort of situation where I am put under pressure, I always feel the need to break down and i often feel myself starting to cry. Whether I’m arguing with a friend or I don’t know how to answer a question on a test, my mind goes into overdrive and I panic and can barely form words.  I am a 15 year old male and in my perspective crying is a sign of weakness. I don’t know if this is anxiety? Any suggestions or answers are much appreciated. (I’ll also let you know that I have ADHD).</t>
  </si>
  <si>
    <t>2020-05-14 11:07:00</t>
  </si>
  <si>
    <t>gjrma1</t>
  </si>
  <si>
    <t>Higher than normal blood pressure</t>
  </si>
  <si>
    <t>27 male
310 pounds 6'3
Currently on Wellbutrin 150 mg
I don't smoke, drink only 2-3 drinks a week
I just went in for a medication check up, as I started Wellbutrin in March. My doctor noticed my blood pressure is higher than normal, about 134/96. She is wanting me to monitor my blood pressure for the next three weeks to see if I could get it down.
Beside weight loss (which is difficult with everything closed) is there anything else that can help lower my blood pressure?</t>
  </si>
  <si>
    <t>2020-05-14 11:08:31</t>
  </si>
  <si>
    <t>gjscin</t>
  </si>
  <si>
    <t>help</t>
  </si>
  <si>
    <t>iam a 5 '2 female and 111 lbs i dont take no medications i have no serious heath issuse i have a qustion i sneezed and it got on my lips will i get sick</t>
  </si>
  <si>
    <t>2020-05-14 11:45:15</t>
  </si>
  <si>
    <t>gjsusl</t>
  </si>
  <si>
    <t>Psychosis due to alcohol or prolactinoma?</t>
  </si>
  <si>
    <t>This post is about a 21 year old female (5'3", 118lbs), living in canada, with no prior mental illness or substance abuse conditions, but has been diagnosed with a prolactinoma 5 years ago. She is a non-smoker, takes no medications for anything including her prolactinoma. 
I apologize in advance for grammar/spelling issues– still shaken up.
My sister, young 20s, has no prior history of mental health or substance abuse. In the past few days, she has seemed completely normal. As a university student, she drinks a fair share, and has never experienced anything like this. Her prior health conditions consist of a prolactinoma, which was diagnosed about 5 years ago. She tried medication in the first year, but felt that the side effects were too much. Since then, it has gone untreated.
Last night, she went to go see her friend for her birthday, and have a few drinks outside across a bonfire social distancing style. Again, I want to emphasize that in the past my sister has drank SIGNIFICANTLY more, and been fine. Her friends call us at one point in the night saying she's "too drunk and needs to be taken home". Upon getting there, she is completely delusional, trying to hurt us and those around her, paranoid and screaming that people are coming for her and that we need to run, and saying we are imposters dressed as her family and not her real family. Nothing calms her down, and she gets to the point where she is being extremely aggressive with us and putting herself and our life in danger so we call the cops and EMS. After 20 minutes (don't get me started, police took forever and that felt like a lifetime) she still hasn't calmed down and is still screaming the same delusions and trying to attack us (my dad is pinning her down at this point) the EMTs finally arrive, sedate her and check her in as a psych patient.
She is coherent, but groggy, now, and the psychiatrist has ruled out pre-existing mental illness. The psychiatrist says she believes it's alcohol induced psychosis, but I have a really hard time believing that as my sister is a frequent partier/drinker, and has WAY more alcohol in the past, and nothing even measurable to this extent has happened before. That is why my gut tells me that it is not due to the alcohol because she has drank WAY more in the past and never experienced anything like this. From my research I have read some case reports of prolactinomas being linked to psychiatric manifestations, like psychosis, but the psychiatrist is very dissmissive of that. (Note, she also has severe hyperprolactinemia as a result of her tumour). I am more inclined to believe it has something to do with her tumour, that may have been exacerbated by alcohol, rather than alcohol induced psychosis on its own. Thoughts?</t>
  </si>
  <si>
    <t>2020-05-14 12:11:32</t>
  </si>
  <si>
    <t>gjt7w5</t>
  </si>
  <si>
    <t>Half my face doesn’t move as much as the other half (it’s not a stroke)</t>
  </si>
  <si>
    <t>17F, 5’4”, 119, white, non smoker, only medication I take is potassium citrate for kidney stones (and to be honest I keep forgetting to take it, I haven’t had a dose in at least a month)
So half my face (right side) doesn’t move as much as the other half. It’s like the muscles are too tight or something. My face isn’t slack and I am still able to emote to the point that I don’t think anyone else has noticed this about me yet. 
I only noticed it because I have a small crease beneath my left eye but not the right and a tiny smile wrinkle on only the left side of my mouth. Then I really started looking closer and noticed that my smile is crooked and my right eyebrow doesn’t move the same way my left eyebrow does. I can still twitch it, but it’s range of motion is less than that of the left. 
Does this mean anything? I only noticed this a couple weeks ago, but the creases have been there for way longer than that so it’s not like this is a new thing. Should I be concerned?
Thanks!</t>
  </si>
  <si>
    <t>2020-05-14 12:30:19</t>
  </si>
  <si>
    <t>gjtskr</t>
  </si>
  <si>
    <t>(48F) my mom has been complaining about mosquito bites all over her body, she even shows us and they look like mosquito bites, but she's the only one getting bit.</t>
  </si>
  <si>
    <t>She doesn't smoke and she drinks, we live in Costa Rica, weights 59kg and she's 1.61m. she doesnt wear repellent because it irritates her skin.</t>
  </si>
  <si>
    <t>2020-05-14 12:59:56</t>
  </si>
  <si>
    <t>gjvj8c</t>
  </si>
  <si>
    <t>Sensory issues?</t>
  </si>
  <si>
    <t>Just want to start by saying I’m an 18 year old male with no learning difficulties or anything like that but I seem to have one symptom of one of them which is sensory issues but only in my hands. 
When I get out the shower I can’t touch tissue, cloth and many other things and most of the time I continuously touch my wet hair or plastic to help it calm down otherwise it gets really irritating. I also can’t stand the feel of other things such as emptying a dishwasher because it feels like the glass squeaks on my hands, this has got a bit better since I was a pot washer in work for a year and had to constantly empty a dishwasher but it’s still an issues.
Bit of background to my family, my brother does have ADHD and other possible learning difficulties and it’s possible for my mum to as well. Is it possible that I also have some sort of learning difficulty or am I just strange?</t>
  </si>
  <si>
    <t>2020-05-14 14:30:11</t>
  </si>
  <si>
    <t>gjvjb1</t>
  </si>
  <si>
    <t>Calcium level 10.3 mg/dL</t>
  </si>
  <si>
    <t>25 white M 150lbs 5'11
I just received the results of my blood chemistry panel and the only area out of normal range was my calcium levels at 10.3mg/dL. Research shows that this number is higher than normal, but some people say that a level in the low 10's for someone my age is also normal. What do you think?
I recently started taking a multivitamin because I don't eat the daily recommended serving size for fruits and vegetables, and it has a daily value of vitamin d at 800iu. Although I only took it for 2 days before my blood test. Could this be the cause of my high calcium level? Could it be that I was dehydrated?</t>
  </si>
  <si>
    <t>2020-05-14 14:30:17</t>
  </si>
  <si>
    <t>gjwzc8</t>
  </si>
  <si>
    <t>The ER found legions in my liver, what could this be?</t>
  </si>
  <si>
    <t>Started getting a pulling sensation in upper left abdomen that turned into pain 3 weeks ago. Family doc nurse recommended I go to ER since ultrasound appointment was far away. The ultrasound and catscan showed legions in my liver, the biggest being 2x4cm . All other organs including lungs were reported as normal.
I have a history of childhood cancer called osteosarcoma, started out in leg which is now amputated and recurred in lungs. My last treatment being 8 years ago. I am now following up with my oncology team about these liver legions and they are going to order me an MRI in the next couple of weeks. My oncology doc said that she's, "not too worried" but that doesn't mean that I'm not. The pain is still there. I would describe the pain as a dull achey pain that is mostly in the upper left abdomen that sometimes wraps around to the back. I also sometimes get pain on my right side but only occasionally.
My anxiety is sky high thinking this could be metastatic disease. I'll probably regret posting this but I just wanted other opinions from medical professionals. 23F. Do not smoke or drink.</t>
  </si>
  <si>
    <t>2020-05-14 15:48:00</t>
  </si>
  <si>
    <t>gjymk0</t>
  </si>
  <si>
    <t>I have a, I think, Lipoma on my back. Should it be hurting as much as it does?</t>
  </si>
  <si>
    <t>Hello, I have a about 2x1 inch Lipoma(i think?) on my back for a while now. The area around it has always been very tender and like "achey" normally if that makes sense and when it is touched or pressed even a little or what have you it hurts quite a bit more. Is this normal? I figured it was just me getting older but since it's been like this for a while I figure I should at least get it checked out. I have an appointment soon too, just thought I would ask. Thank you for your time.
* 35M
* 5'6
* 150 pounds
* No Meds
* No Smoking
* No Existing Issues
* At least a few years old</t>
  </si>
  <si>
    <t>2020-05-14 17:19:34</t>
  </si>
  <si>
    <t>gka7u5</t>
  </si>
  <si>
    <t>(M26) Noticed the other day I have a bright white spot in the vision of my left eye.</t>
  </si>
  <si>
    <t>Age: 26
Sex: Male
Height: 5'8
Weight: 115lbs
Race: White
Duration of complaint: since about 36 hours ago
Location: Quebec / Canada
Any existing relevant medical issues: Anxiety
Current medications: Paxil
It's basically the same thing as an afterimage, the kind you get when you look into a bright scene or light, except it stays for a long time. I've had this on and off since yesterday and I see it when I blink, especially over a white backdrop (i.e. this webpage). Yeah, it comes and goes, which is strange. This only occurs in my left eye and is always the same shape and location in my field of vision. Also, it seems to get better after I've eaten but it's a bit early to tell if it's correlation or causation. I've been exceptionally anxious about my health for a couple weeks... I guess I've finally "understood" we're living through a serious pandemic.
I'm trying not to be a hypochondriac about it and my father told me it's not worth worrying about it this early, since he himself is hypochondriac and has lost a lot of time worrying for nothing. 
Even if it's "nothing serious" it's extremely disconcerting and uncomfortable, and I'd rather not have to live with this. My eyes are the very last organ I'm willing to lose the function of. I don't know how I would cope to lose even a single eye.</t>
  </si>
  <si>
    <t>2020-05-15 07:34:34</t>
  </si>
  <si>
    <t>gkbdk3</t>
  </si>
  <si>
    <t>16 and I’ve had Lyme diease for 3 years.</t>
  </si>
  <si>
    <t>Sex: male 
Height: 5’10
Age: 16 
Weight: 120
State: Kentucky 
Medications: Klonopin
Health conditions: lyme disease, OCD, and Anxiety disorder
Hi my names Ian and I’ve had Lyme disease for 3 years. It all started when I was in my living room watching a movie with my family. My face started to go numb and I was freaking out telling my dad I couldn’t feel my face. It disappeared the next day. My anxiety in general got worse from school and I started becoming sick more often. I was in ROTC at the time I kept getting sick. I thought it might have been the nicotine I’ve been smoking. But then symptoms got worse. One night I had a fever and I told my dad I need to go to the doctor, but he said sleep it off you’ll be bette Ron the morning. So he slept in the room with me that night. I woke up and I couldn’t move. I yelled out for help. I fell of my bunk bed. I felt so heavy and weak. I had to quit school, after going to several doctors I was diagnosed with extreme anxiety, and OCD. Then another doctor diagnosed me with Pans. They put me on a IV with steroids for 2 weeks straight. After things got worse and better. Symptoms would still be there but the extreme ones would come and go. I went back to school and finished my sophomore year. After that I got even more sick. And my dad gave up on me handing me over to my mom. They thought I was a lost cause. So I finally convict my mom to get tested for Lyme disease. It came back positive. I was so happy that I was right and we could move forward. But I was so wrong. We tried a riff machine, but that had no effect. We haven’t done anything since. And I want the next treatment. Ever since I’ve gotten sick I haven’t had a good day in my life. I know it sounds pathetic but i don’t have any friends anymore and I constantly cry myself to sleep trying to figure out how I’ll end my life. But the next day comes to distract me with video games and tv. Then night rolls around again, me not being able to ever sleep my thoughts race. And the cycle repeats about how I should end my life what note to leave etc. i want my life back. Please help I’ve got nowhere left to turn.</t>
  </si>
  <si>
    <t>2020-05-15 08:37:45</t>
  </si>
  <si>
    <t>gkbv33</t>
  </si>
  <si>
    <t>I think i'm (27M) developing some kind of anxiety and it's messing with my life</t>
  </si>
  <si>
    <t>Since last year i began to develop some kind of anxiety before something happens or just a thought. It could be something like an exam at the University (doesn't matter if its easy or not) or a simple go to the hairdresser. I feel like i'm about to throw up but i never actually do, i feel even more nervous when i feel this. Last exam i took i tried to breath slowly thinking i would feel better. It made it worst, i had to breath short and fast. the first 40 minutes i could barely write.
It's not like i feel specialy nervous beforehand, i don't know what is
I stutter and doctors always said i'm a bit anxious. But nothing like this, it doesn't seem to correlate since this happens when i don't need to speak.
I'm afraid this will be worst before presentatios.
If anyone can help i'll appreciate, i can provide alll the information it may lack on my post
Thanks!</t>
  </si>
  <si>
    <t>2020-05-15 09:03:17</t>
  </si>
  <si>
    <t>gkby1o</t>
  </si>
  <si>
    <t>19M sunken feeling in the middle of my chest for the past 3 days</t>
  </si>
  <si>
    <t>19 Male
6'6 
197- 200 lb
I've never smoked but my mom's a smoker
I'm not currently on or was ever prescribed any long-term medicine
I was born with a heart murmur but was told when I was 17 that it wasn't there anymore and I've never felt anything weird with having a heart murmur ever growing up. For the past 3 days I've had this feeling in the center of my chest and with a quick Google search I could possibly have heart attack, angina or anxiety. Btw I've been feeling kind of happy lately so I don't think it's anxiety</t>
  </si>
  <si>
    <t>2020-05-15 09:07:31</t>
  </si>
  <si>
    <t>gkbyq6</t>
  </si>
  <si>
    <t>Loud whooshing sound and occasional pain in one ear</t>
  </si>
  <si>
    <t>21F 5’5” 170lbs. If it’s important, I have Hashimoto’s thyroiditis - hypothyroidism and take Levothyroxine daily (for over 5 years). I also have Nexplanon (birth control implant since last summer). I have been hearing an extremely loud whooshing sound (as if it’s a very strong wind) in one ear for about 2 weeks. Sometimes the sound goes away if I’m lying down in a specific angle but usually the sound is ongoing. There is occasional pain and I’m starting to feel like my head is heavy. I’m not sure if this is related but in March, I had a few weeks where my hearing in this ear was blocked and I had to go to an ENT to remove ear wax buildup. (Apparently I pushed the wax too deeply with a Q-Tip.) My hearing was fine until this issue.
I contacted the ENT a yesterday about this situation but they said their office was closed and they only do telemedicine appointment. If I wanted they said I could try again in a few weeks. I looked around for other ENTs covered by my insurance but they all have such terrible reviews that I’m scared to try them. Should I wait this out, do a telemedicine appointment with my established ENT, or keep hunting for one whose office is still open?</t>
  </si>
  <si>
    <t>2020-05-15 09:08:32</t>
  </si>
  <si>
    <t>gkbzk1</t>
  </si>
  <si>
    <t>I struggle with sleep paralysis: any tips on how I can get better?</t>
  </si>
  <si>
    <t>Female. 18. 48 kilos. 165 centimeters. Asian. No medication. No actual sicknesses except allergies: lactose intolerant for example.
I’ve struggled with sleep paralysis for as long as I can remember. Ever since I was a kid, I would wake up to the sensation that I couldn’t move or breathe properly. It would usually happen as I was falling asleep or in the middle of the night. 
I have a therapist. Because I can’t sleep I’m more vulnerable to getting depressed easily. But I pretty much have that under control now. 
Sleep paralysis affects me all the time. I’m tired constantly. Sometimes I can’t feel my fingers or my tongue. 
I would really appreciate some advice, thank you so much :)))</t>
  </si>
  <si>
    <t>2020-05-15 09:09:48</t>
  </si>
  <si>
    <t>gkc0yk</t>
  </si>
  <si>
    <t>2L of water per day or not?</t>
  </si>
  <si>
    <t>17M but I don't think that's relevent.
Some people say to drink 2L of water per day and some people say that having a clear pee is a bad sign. Who do we listen?
Here's a little background if you want to read more:
Since it's quarantine and I have nothing to do, one day I looked up sites to help me stay healthy during a time you're not allowed to go outside. So the classic stay in chape and do physical activities (I try to do at least 4h/week) and eat healthy etc. But the water situation really caught my eyes because when I tried to remember how much water I drink per day I figured it's way less 1L. So I tried the 2L per day and now I can go to the bathroom 2-3 times PER HOUR and almost everytime I go my pee is close to crystal clear. Is this normal? should I keep drinking that much? is this unhealthy?</t>
  </si>
  <si>
    <t>2020-05-15 09:11:53</t>
  </si>
  <si>
    <t>gkdzgb</t>
  </si>
  <si>
    <t>Nerve damage?</t>
  </si>
  <si>
    <t>19M, 5’11, 172 Ibs, Asian, I dont drink or smoke regularly.
I had a chin reduction surgery to get rid of a lump near my chin that was growing abnormally. It’s been almost 3 years and the area below my below my bottom lip and my chin still feels numb. I am able to move it and it doesnt bother my day to day life if I dont think about it. But I’m scared that it might be permanent. Is it nerve damage?</t>
  </si>
  <si>
    <t>2020-05-15 10:55:22</t>
  </si>
  <si>
    <t>gkfgb4</t>
  </si>
  <si>
    <t>After my grandma had the stroke, she has bowel movements every hour, why?</t>
  </si>
  <si>
    <t>My grandma 67 yrs old had the stroke and is paralyzed for 8 months now and during those times, all she thinks about is going to the bathroom. She is completely paralyzed ever since the stroke began. Most of the time she can't even let out her fecal matters but claims she needs to go right now. I've taken her to the doctor numerous times but they have never given me a clear answer and it's always "I don't know". She had surgery in her stomach area within those 8 months for some reason which I hope would help with her bowel movements but she continues to act the same as ever. 
Does this paralyze have something to do with the bowel movement? Is this normal to elders who are disabled? She's living with me right now but would nursing home help my grandma with her problem?</t>
  </si>
  <si>
    <t>2020-05-15 12:12:42</t>
  </si>
  <si>
    <t>gkg0vx</t>
  </si>
  <si>
    <t>Esophagus Ulcer</t>
  </si>
  <si>
    <t>21y/o ,170cm ,50kg ,Male ,Social smoker (Not anymore)
Few months back i was tight on budget and started skipping meals. Since then i noticed changes in my stomach. Started to have gastric pains. Then i felt bloated-ness, which my doctor told me i had acid reflux problem. Now the problem of bloated-ness no longer persists but i do feel some soreness centre of chest behind ribcage. I always feel theres something stuck there. I notice it gets worse each time i eat oily/spicy foods. Could be due to the excessive spice i had weeks back? Pretty much munched down ghost pepper chips.</t>
  </si>
  <si>
    <t>2020-05-15 12:43:14</t>
  </si>
  <si>
    <t>gkg56t</t>
  </si>
  <si>
    <t>(19M,white,i think im around 55 to 60kg,170m tall) help with constipation</t>
  </si>
  <si>
    <t>I was born with hirschsprungs dissease. In my childhood i had 4 operations. And around 5 years ago i had illeus or something like that. It reacurred two years ago and now again i was in the hospital in about a month ago for a month. Cause of my intestines being soo full of stool i had phenomunia and acute respiratory failure. Now ive been doing sel enemas since wich it was going fine until now. I only puts dirty enema out but i can feel a hard part of the poop and the end of it and it doesnt go out. Ive taken alot of (the syrups that make you poop i forgot how are they called. The one i took is portalak.) and now im waiting. I can still pass gass. Im on anti depressants helex and asentra. Ive smoked 2 cigarettes a few days ago days apart.
Thanks.</t>
  </si>
  <si>
    <t>2020-05-15 12:49:40</t>
  </si>
  <si>
    <t>gkggcj</t>
  </si>
  <si>
    <t>22F 5'9" 145-150(?) lbs feeling very faint every time I stand up</t>
  </si>
  <si>
    <t>For the past few months (at least since lockdown began mid-March) I've been feeling extreme lightheadedness and dizziness when I stand up, both from lying and sitting positions, though mostly lying. It usually lasts about 10+ seconds during which time my vision is almost completely clouded with stars so that I can't see, and I have to concentrate on holding onto something so that I don't lose my balance while waiting for it to pass. On a few occasions(such as today, twice), I've had to lay back down because the dizziness was so intense and long lasting that I didn't want to risk falling and hitting my head or something until it dissipated. It's become a habit for me now to get up in stages, from laying to sitting for a few seconds, and then slowly up to standing after that.
I began changing my diet toward a more healthy one, and for the past three weeks, it's mostly comprised veggies (like broccoli, cauliflower, carrots, onion, spinach, bell pepper), eggs, small amounts of dairy (cheese, cottage cheese), and chicken liver to help up my iron levels. I've also made an effort to be more active, averaging 5+ miles of walking a day. I have also been conscious of my hydration levels, only experiencing dehydration upon waking (my morning piss looks like damned lipton tea, but thereon after nearly clear). My sleep schedule has been much more regular, about 9-10 hours of decent sleep during the day. Despite these changes, I have not noticed any improvement.
I'm also finding that lately I've been experiencing slight nausea for no apparent reason. I feel like I have a lot of brain fog, and often times I forget things as soon as I hear/read them, have trouble focusing on conversations, and can't formulate coherent thoughts in writing adequately. I don't take any medications or have any known conditions, and I rarely if ever take any type of drug (namely caffeine and alcohol).
As for menstruation, my cycle hasn't changed much. It occurs about every 3 weeks with medium flow (at its heaviest) for a week. I haven't noticed any patterns that correlate with my cycle.
I have not been to a doctor regarding these issues due to the termination of my insurance right after lockdown as well as a complete lack of income since then as well. Any advice on how to fix this is greatly appreciated</t>
  </si>
  <si>
    <t>2020-05-15 13:06:13</t>
  </si>
  <si>
    <t>gkgnx3</t>
  </si>
  <si>
    <t>What happens when you go over max heart rate?</t>
  </si>
  <si>
    <t>I'm a 14 year old female, 5'6 and 130 pounds. I have generalized hypermobility, and don't smoke. Recently, my watch told me I got to 210 bpm while running. My max is 206 I'm pretty sure, 220-14? What are the risks for exceeding 206?</t>
  </si>
  <si>
    <t>2020-05-15 13:17:55</t>
  </si>
  <si>
    <t>gkgsoc</t>
  </si>
  <si>
    <t>Gallbladder removal recommended</t>
  </si>
  <si>
    <t>24F, 287 lbs, African American.
Existing medical issues: anemia
Went to the Dr for some persistent stomach pain and after seeing them and going to an imaging facility for abdominal ultrasound was diagnosed with gall stones and sludge. The Dr. Recommended removal and wants me to go see a surgeon about it next week to see if they agree with her assessment. 
I'm really nervous and keep getting conflicting information from my family. My dad was more okay with surgery as an option but my mom feels that I'm being rushed and should seek other options. 
My question is are there any other options for treatment besides surgery? 
All the information I've seen says do an apple juice cleanse and I just can't believe that's actually solving a problem. I'd appreciate any advice you guys could give.</t>
  </si>
  <si>
    <t>2020-05-15 13:25:16</t>
  </si>
  <si>
    <t>gkhm2t</t>
  </si>
  <si>
    <t>I'm worried that I've ruined my future</t>
  </si>
  <si>
    <t>18[M] So I'm kind of new to this but I'm really just looking for some comfort and support because idk what to do and feel like crying. So I recently started becoming sexually active this past school year(first year University) and as a gay guy, I explored with bunch of guys and stuff. I always made sure I used a condom(except for the few instances, of oral sex when I started off) but after that I used condoms and always asked about their sexual status and everything. I did many different things from like giving oral to recieving and full on anal and once all was said and done, I always got tested after every encounter. As for my body count, I had encounters with about 15 ish guys(idk if that's too high, if so please dont judge me, I come from a conservative house and was just really curious). So I thought I was doing everything right, I always got tested and everything always turned out negative. However I recently found out that theres one STD that I might not have accounted for, which is HPV and apparently it can cause cancer in the future and a person can pick up multiple strains of it. So now in basically freaking out and in the midst of a full blown break down because I feel like I've ruined my future now because of how I may have picked up the virus. I feel like in fated to die at the age of 27 because the cancer takes decades to fully develop, but nonetheless I feel screwed. I feel like I'll never grow old and have kids and just die at such a young age. I'm currently spiraling into a depression and feel like killing myself because I feel like such a disappointment to myself and my family for having put myself in this situation. And I also learnt that guys are more likely to develop throat and mouth cancer from it, which is very hard to treat and have a slim survival rate. I just feel so lost and dont know how to get out of this and stop panicking............</t>
  </si>
  <si>
    <t>2020-05-15 14:11:06</t>
  </si>
  <si>
    <t>gkhm44</t>
  </si>
  <si>
    <t>Tramadol doesn't work</t>
  </si>
  <si>
    <t>Hi dear Docs,
I have very painful periods. I've tried tramadol (2 pills, the first one around 1 pm and the second at 10 pm), but it doesn't work. Is it common? What else can I try? During my periods I feel like I'm slowly dying. I am completely immobilized the first two days of my periods. 
Thanks,
Ann
22F, CW:154 lbs
I don't smoke, but drink alcohol from time to time.</t>
  </si>
  <si>
    <t>2020-05-15 14:11:10</t>
  </si>
  <si>
    <t>gkhn2d</t>
  </si>
  <si>
    <t>Heat rash everyday</t>
  </si>
  <si>
    <t>Hi there. I'm a 25 year old female living in NYC. I don't know my weight at the moment but I am overweight. A few years ago I started to get itchy rashes fairly often, mainly on my legs, face, and arms, so I went to my PCP. She said that it's probably heat rashes and I should take an antihistamine as often as I need to. So for the last few years, I've been doing that - taking an antihistamine as needed. I usually only get them on a hot day in summer or in winter when the heat is blasting in my apartment (our landlord controls it not me) and the air is really warm and dry and stuffy.
But I've been getting them everyday lately. It's fairly warm in my apartment, but nothing crazy I mean I don't even feel that warm when they start to break out! The severity of these rashes have gotten worse, tons and tons of raised skin color bumps cover basically my entire upper arms. They are very itchy and hot to the touch. My roommate said to me today "if I had a rash that bad I would goto the hospital and yet you're just so used to it daily." I can link photos. I've always had a naturally warm body temperature but it's just crazy the heat that my arm are giving off. It doesn't seem normal. I'm trying to eat low-salt to keep my body temperature down but at the current moment I don't have time to cook so I order in a lot.
I will goto a derm when quarantine is over but I wanted to ask you guys, does this sound like heat rashes or something else? Is it normal to have huge rashes everyday? Is there a specific type of antihistamine I should be taking? Any foods to avoid eating? Thank you guys so much. &amp;lt;3</t>
  </si>
  <si>
    <t>2020-05-15 14:12:34</t>
  </si>
  <si>
    <t>gki61l</t>
  </si>
  <si>
    <t>How to help my (27M) boyfriend’s severe allergic reaction?</t>
  </si>
  <si>
    <t>Before everyone says to go to the ER, that’s not going to happen. His health insurance sucks and a several thousand dollar bill would ruin our plans to move and start school in a few months. This is what he said, not me, and I know it’s pointless to try to convince him otherwise unfortunately. I’ve already tried taking him to the hospital. He’s not nervous and has gone through this before but this time seems a little worse so I’m more nervous. 
He’s allergic to nuts and I stupidly fed him pesto. Immediately, he felt his tongue swelling and within 2 minutes was red and wheezing. I said let’s go to the hospital, but he told me to calm down, it’s worse than it sounds, and he’s been through this before. We got him Benadryl and it helped. But he still has been bright red, has thrown up several times, is itchy all over, super nauseous, has sharp pain one spot in his chest, a swollen throat, random chills, and slight wheezing. He seems to be over the hump but is very nauseous and drained. I’m thinking it’s going south in his body and may start to come out his other end soon. As much as I want to take him to the ER, he refuses and he’ll be fine, but it’s just going to be shitty for a little while. I’m not sure he threw up the Benadryl but there’s definitely a chance because he puked a little a few minutes after he took it. 
I looked through our medicine cabinet and found a couple things that may help. I have odanestron 4mg (for nausea) and prednisone 20mg, (which I looked up and can be used to treat sever allergies and immune system issues). Would these be safe to give to him? He took 2 Benadryl tabs (diphenhydramine 25mg) that he may have thrown up. He has no other known health issues.</t>
  </si>
  <si>
    <t>2020-05-15 14:42:23</t>
  </si>
  <si>
    <t>gki7mz</t>
  </si>
  <si>
    <t>Should I get a colonoscopy?</t>
  </si>
  <si>
    <t>I’m a 26M, 185#, white. No symptoms of which I am aware, but my mom had colon cancer at the age of 28. She had stage 4 colorectal cancer and survived. Her father also had it at the age of 70. Her provider has mentioned that my brother and I should get a scope but my primary doc said a few years back that would be overkill essentially. It’s not something I’m super paranoid about but maybe I should pry for more information or get a second opinion? I’m otherwise perfectly healthy, take no meds, etc.</t>
  </si>
  <si>
    <t>2020-05-15 14:44:55</t>
  </si>
  <si>
    <t>gkic93</t>
  </si>
  <si>
    <t>When to go for an X-ray or CT scan</t>
  </si>
  <si>
    <t>I am wondering when it is time to go for an X-ray or CT scan if one hit their head, but didn't black out at the time. About 3 months ago I hit the upper back part of my head pretty hard twice, once at work into a steel beam, and once at one in the corner where the 2 walls meet. I still feel like there is a little discomfort back there at times. Is it worth going to get checked for at least an X-ray?
&amp;amp;#x200B;
Thanks!
&amp;amp;#x200B;
Also I'm 35 years old, 6' tall and 170 lbs. No drugs or medications</t>
  </si>
  <si>
    <t>2020-05-15 14:52:13</t>
  </si>
  <si>
    <t>gkixka</t>
  </si>
  <si>
    <t>I have bumps on my nose. They are filled with Pus. (Not Pimples)</t>
  </si>
  <si>
    <t>I’m a male, 14, 150lbs, 5 6’. I cannot pop the bumps and when  I move it around I can tell there is pus inside. I forgot what condition this was called but how do I get rid of it</t>
  </si>
  <si>
    <t>2020-05-15 15:25:57</t>
  </si>
  <si>
    <t>gkj09h</t>
  </si>
  <si>
    <t>Can anyone tell me what this is on my husband’s feet?</t>
  </si>
  <si>
    <t>2020-05-15 15:30:21</t>
  </si>
  <si>
    <t>gkk3pm</t>
  </si>
  <si>
    <t>Can mold/mildew cause a UTI (serious)</t>
  </si>
  <si>
    <t>Hi 24 male here. I have a fleshlight (male sex toy) that i used today and after use i noticed my genitals had a black slimy residue. I turned the toy inside out and realized it had gotten moldy. I immediately urinated and jumped in the shower. Im worried about a possible UTI or other infection.</t>
  </si>
  <si>
    <t>2020-05-15 16:33:50</t>
  </si>
  <si>
    <t>gkwvtz</t>
  </si>
  <si>
    <t>19M [serious!] Can you have melanoma on your ballsack</t>
  </si>
  <si>
    <t>When I was shaving my balls I noticed a weird thicker, sort of circular, fleshy redder( rest of balls are pretty dark)  spot, diameter is width of a finger. It doesn't hurt. I don't know if it was already there. If needed I can link an imgur picture. I'm simply worried it's cancer. Thanks for your time</t>
  </si>
  <si>
    <t>2020-05-16 08:52:47</t>
  </si>
  <si>
    <t>gkx9pj</t>
  </si>
  <si>
    <t>I think i might have a kidney problem</t>
  </si>
  <si>
    <t>Hello I am 16M 5’ 10” and 200-220 pounds. I have been having discomfort and cramps stemming from my lower back on my right and occasionally going to my mid back around the end of my rib cage. I also tried peeing into a plastic cup and i have small bubbles pop up. I have been drinking quite a bit of water so i don’t think i am dehydrated. I had chest pain about 2-3 weeks ago but now it is gone and it’s just my back. I have been feeling less hungry than usual. I don’t feel any pain when i press on my discomfort areas. What is the likelihood that i’m experiencing a kidney problem</t>
  </si>
  <si>
    <t>2020-05-16 09:15:24</t>
  </si>
  <si>
    <t>gkx9qs</t>
  </si>
  <si>
    <t>Real quick how do I use this saline nasal spray?</t>
  </si>
  <si>
    <t>19M
My father gave me a 0.9 Saline nasal spray syringe for my nose bleeds, and I'm having a bad one now. He is unreachable right now. There are no instructions on the syringe or the cap, I understand how to use it, but am I supposed to use the whole 80ml? The syringe says single use so I assume I'm expected to use it all, but it seems like alot.</t>
  </si>
  <si>
    <t>2020-05-16 09:15:28</t>
  </si>
  <si>
    <t>gkxaha</t>
  </si>
  <si>
    <t>What are those "boogers" like things that appear on my hand after i use hand santaizer (14m)</t>
  </si>
  <si>
    <t>2020-05-16 09:16:45</t>
  </si>
  <si>
    <t>gkxc9d</t>
  </si>
  <si>
    <t>27M High bilirubin content. Unable to figure it out very clearly. Please suggest (Report is in text content of the post)</t>
  </si>
  <si>
    <t>2020-05-16 09:19:45</t>
  </si>
  <si>
    <t>gkxcco</t>
  </si>
  <si>
    <t>My heart rate</t>
  </si>
  <si>
    <t>We measured my heart and i had a heart rate of 116. I always had a heigh heart rate but i wanted to know what this could mean.
And does this have to do with that i have a little shaky hands?
16 years old,
166cm tall 50kg
Dont smoke or take drugs/alcohol</t>
  </si>
  <si>
    <t>2020-05-16 09:19:55</t>
  </si>
  <si>
    <t>gkxi22</t>
  </si>
  <si>
    <t>[22M] Cracking/ Popping sound in many joints</t>
  </si>
  <si>
    <t>Know that popping knuckles sound? I've been having the same kind of sound in many joints. Knees being the loudest. It is painful in some joints/motions like while rotating my wrists it hurts a bit when that pop occurs. I've had these in one of my knees for quite a while and the wrists too but lately I've been feeling it in both knees, sometimes shoulders and in upper back near the shoulders and this is scaring me now. What can I do to make it less or go away entirely? Any help is appreciated</t>
  </si>
  <si>
    <t>2020-05-16 09:28:59</t>
  </si>
  <si>
    <t>gkxlrc</t>
  </si>
  <si>
    <t>Having trouble reading my HIV self test kit. Is this a positive line or is it blood leaking?</t>
  </si>
  <si>
    <t>2020-05-16 09:34:56</t>
  </si>
  <si>
    <t>gky6db</t>
  </si>
  <si>
    <t>Full head of white hair at 25</t>
  </si>
  <si>
    <t>2020-05-16 10:07:26</t>
  </si>
  <si>
    <t>gkyj73</t>
  </si>
  <si>
    <t>What is wrong with my armpits?</t>
  </si>
  <si>
    <t>2020-05-16 10:27:52</t>
  </si>
  <si>
    <t>gkylzi</t>
  </si>
  <si>
    <t>[20F] Help! Raised bumps on my wrist.. not painful</t>
  </si>
  <si>
    <t>2020-05-16 10:32:16</t>
  </si>
  <si>
    <t>gkyy5q</t>
  </si>
  <si>
    <t>Scabies? Skin rash no health insurance.</t>
  </si>
  <si>
    <t>2020-05-16 10:51:26</t>
  </si>
  <si>
    <t>gkz82r</t>
  </si>
  <si>
    <t>Dark line under fingernail</t>
  </si>
  <si>
    <t>2020-05-16 11:06:57</t>
  </si>
  <si>
    <t>gkzpng</t>
  </si>
  <si>
    <t>Bruises down leg</t>
  </si>
  <si>
    <t>I’m a 23 year old female, no known underlying health conditions, non-smoker, barely drink, have been taking birth control (21 day pill, Yasmin) for 4/5 years - prescribed by my GP for acne. I’m 174cm tall and 63kg, so normal BMI. 
In the past 24 hours, bruises have appeared down my leg, from below my knee. My veins have also been a lot more visible in both legs in the past 48 hours, although they’re not bumpy or sore to touch. They mainly seem to be more visible in the evenings though. The bruises are still quite light and green. Problem is, I don’t recall injuring myself. Now some bruises are appearing on my other leg too, in the same position, although less. I have no other symptoms (no swelling, numbness, warmth etc.) 
About 2/3 years ago I had bruises appear like this and it took them almost a year to go away. I had no other symptoms then either and also didn’t recall injuring myself. 
Any ideas what it could be? 
Note: I’m living in a rural area of a foreign country where I don’t speak the language so going to a doctor is very difficult at the moment, especially considering the ongoing virus situation.</t>
  </si>
  <si>
    <t>2020-05-16 11:33:42</t>
  </si>
  <si>
    <t>gl0mm8</t>
  </si>
  <si>
    <t>[19M] 2 weeks ago I got stabbed on the top of my ring fingers knuckle with a palm frond. Now my entire hand is swollen from it.</t>
  </si>
  <si>
    <t>So 2 weeks ago I was cutting back some palm trees and I got stabbed by one of the fronds on my right ring fingers Knuckle. It immediately swelled up to the size of a small plastic bb. It looked almost like a bee sting. I thought t he te was maybe a piece of the frond stuck in because of the bump it left but I looked for a while and there’s nothing in there. There also wasn’t any constant pain. It only hurt from very specific hand movements that I didn’t really use so it wasn’t that bothersome. Recently however my ring and middle finger have swelled up along with all of those knuckles. The pain has also started to feel like I jammed my ring and middle fingers or if they were really bruised. I’m just confused about why this is happening from just getting stabbed by a Palme frond and I don’t know if this is actually serious.</t>
  </si>
  <si>
    <t>2020-05-16 12:23:21</t>
  </si>
  <si>
    <t>gl0v2u</t>
  </si>
  <si>
    <t>[21M] I've been getting strange visual disturbances, getting worse over the last few months</t>
  </si>
  <si>
    <t>I am looking into going to an opticians soon but am limited because of 'rona
&amp;amp;#x200B;
I started noticing these things probably 6 or 7 months ago and they have been progressively getting worse, to the point of actively distracting me.
&amp;amp;#x200B;
I started noticing originally a sort of shimmer in my vision when looking at a light source (not the floater kind, more like pulsating fireflies
&amp;amp;#x200B;
This has been the thing that has gotten far worse over time. From some googling the closest 'effect' that I could find was something called blue field entoptic phenomenon.
&amp;amp;#x200B;
It is now constant, to the degree where it looks like there are flies buzzing around everywhere in my periphery vision
&amp;amp;#x200B;
I've also been having some strange distortions, when I look at something, it starts to shrink or expand (usually shrink), and leave a recurring image of it like a tracer.
&amp;amp;#x200B;
&amp;amp;#x200B;
I know that's a lot of stuff but I'm just wondering if it can be pinned down to anything specific, it's really starting to affect my quality of vision now just because of how distracting it can be
&amp;amp;#x200B;
My actual clarity of vision is fine though (I mean, if the weird stuff wasn't there I don't get blurriness like I'm near-sighted or anything)
&amp;amp;#x200B;
Just looking for answers as Google is convinced I have multiple sclerosis 😂
&amp;amp;#x200B;
Thanks.
&amp;amp;#x200B;
E: I did take lsd a few times but that was several years ago and I have had no problems with this until 6-8 months ago</t>
  </si>
  <si>
    <t>2020-05-16 12:36:31</t>
  </si>
  <si>
    <t>gl0w52</t>
  </si>
  <si>
    <t>Does this sound like ALS?</t>
  </si>
  <si>
    <t>27M, latino, 6', 290lbs, no meds, no drugs, besides being heavy (fat and muscular) physically pretty healthy
I have been twitching for about a month. My calves are tight and seem the be the main area I am twitching, but I also twitch all over (glutes, triceps, lats,jaw, lip, eye, etc.)
Along with tightness of legs especially my right leg), I noticed that my right leg (I am right handed) is a lot smaller and less defined than my left (look at my profile if you wanna see a pic). I have known that my left calf has been my "nice calf" for a few years, but not I'm starting to wonder why. No injuries or anything to put the blame on. 
My right foot is also a lot flatter (fallen arch) and is about half an inch bigger/long than my left. Which I attribute to it being flatter?
Basically, I am twitching and having tightness for no reason, and I am worried.</t>
  </si>
  <si>
    <t>2020-05-16 12:38:18</t>
  </si>
  <si>
    <t>gl101k</t>
  </si>
  <si>
    <t>Did I harm my baby?</t>
  </si>
  <si>
    <t>I am a 26 year old female, weighing approximately 126 lbs, 5’3”.
I currently take Adderall 25mg IR/2x daily, seroquel 75mg at night and klonopin 0.5 mg for emergency anxiety attacks.
I’m 17 weeks pregnant and I am worried that I messed up my baby because I’ve been taking these meds.. how likely is that?
I didn’t know I was pregnant until 3 days ago. I’ve always had an irregular period. Birth control always made me severely depressed so I got off of it. This wasn’t planned but I am really concerned because I know adderall isn’t good for pregnant women. 
I am waiting on my referral to be approved by my insurance to see an OB. I found a place and got an ultrasound and the technician said everything looked normal but that she was not trained to evaluate that kind of thing.
Also, I am currently taking classes which are now online. My finals are on June 1st, if I didn’t already harm my baby, would taking it until then do much more damage?
While writing this, I feel extremely selfish to even want to continue taking my medicine but my ADHD would wreck my school life (and my normal life) without my meds. I’m scared that I will fail my finals if I do stop taking them but I am even more scared that I’ve already messed my baby up....</t>
  </si>
  <si>
    <t>2020-05-16 12:44:32</t>
  </si>
  <si>
    <t>gl1cvv</t>
  </si>
  <si>
    <t>Incorrect Chemo Dosage</t>
  </si>
  <si>
    <t>Hi everyone. 
I am here because my husband has bladder cancer. He has been undergoing chemo since March. This next week was suppose to be the 12th week, and final infusion.
This week, we received a strange call from his oncologist's office. They said the Dr. needed to speak to us. Due to coronavirus, most office visits have been over the phone, so this one was scheduled the same way. They told him that I should be present on speaker for this one and that everything was ok, not to worry, but the Dr. needed to speak to us about his dosage.
I knew right then what was wrong. Not that I am an expert, and not that my husband hasn't suffered, but it just seemed "too easy". We both thought he would have been much sicker with the chemo. We even told them in the beginning, before they stopped in office visits, that we had expected everything to be much worse than it is.  
We scheduled the tele-visit appointment for a few days later. During the call, the Dr. explained that the dose my husband was given was incorrect. It wasn't enough. Apparently, the Dr. wrote it down correctly, the NP, using some template, made an error, and the pharmacist didn't catch it either. He has had seven infusions. No one caught the error. No one. 
He said this has never happened to him before. We could tell, and he may have said it, that they had no idea what exactly to do. He said my husband would have to have more treatments now. His surgery, of course, will be postponed. He brought up the option of radiation, which he was very against during our consultation visits with him. He said by the end of the extended treatments, he will have received more than what he should have to begin with. 
We have an appointment with the Dr. next week, and the post chemo CT scan has been rescheduled for sooner. He said to come prepare with questions. I have no idea what to ask. Of course, how did this happen? How does this affect him? Is having extra sessions going to impact him negatively? What else? We are just so lost now.
60 - White Male, 5'8", 180lbs
High Grade, T2 Bladder Tumors 
Chemo: Gemcitabine/Cisplatin
4 cycles - 2 weeks on, 1 week off
Completed all except 2nd week of 4th and final cycle. 
Other:
Lipitor 10mg daily</t>
  </si>
  <si>
    <t>2020-05-16 13:05:09</t>
  </si>
  <si>
    <t>gl1lii</t>
  </si>
  <si>
    <t>I can't eat, please help.</t>
  </si>
  <si>
    <t>Hi, so to say it short. I can't eat
Whenever I try to eat I literally can't do it. I'm hungry and want to eat but whenever I put the food in my mouth my body immediately rejects it and makes me spit it out because I get a horrible feeling in my stomache and mouth. My stomach also kind of hurt after doing this and it's making really weird noises ( not hungry noises but different)
 So right now I'm sitting here, really hungry but unable to eat. Any advice or help?
17M
165 pounds
5'6
Not taking any medication except an asthma pump if that counts.
Never smoked in my life.
The duration is started today and the location is explained in the post
Hopefully I've provided enough information to help you help me
I posted this on nostupidquestions first and the first person told me it's best to immediately ask a doctor. Right now my doctor isn't avaible and since I'm not dying I hope to get some help here</t>
  </si>
  <si>
    <t>2020-05-16 13:19:16</t>
  </si>
  <si>
    <t>gl1tts</t>
  </si>
  <si>
    <t>Are my GRF and thyroid levels too low?</t>
  </si>
  <si>
    <t>Age: 27, sex: female, height: 5'7", weight: 130 pounds, race: white, no existing medical issues, no current medications.
Last year I got a bunch of blood work after my fatigue got so bad I was barely able to do my schoolwork. I was also achy and kept getting cold/flu-like symptoms. It has since been found I had a vitamin D deficiency, so I corrected that and was feeling a bit better. All of my bloodwork came back normal other than that. However I am a bit concerned about my kidney function test and thyroid:
GFR = 98
T4 (thyroxine), free = 0.8 (normal range = 0.7-1.5)
TSH (thyroid stimulating hormone) = 0.93 (normal = 0.35-4.94)
I know that a GFR of 98 is normal, since it's above 90, but I've looked into the "average" GFR levels and mine is much lower than it should be for my age, it's the average for somebody in their 40s!
Also my thyroid level seems quite low. I am always very tired and my mom has hypothyroidism, so it does run in my family.
Could somebody confirm whether these levels are normal?</t>
  </si>
  <si>
    <t>2020-05-16 13:32:59</t>
  </si>
  <si>
    <t>gl2cfr</t>
  </si>
  <si>
    <t>[18F] what are the side effects of a 500kcal diet</t>
  </si>
  <si>
    <t>My girlfriend recently went on a 500kcal diet, and frankly I’m really concerned about her, I know that this died is not good to do, I tried to talk her out, but she’s determined. I just wanted to ask what are the side effects of such a diet?
It’s not really relevant I guess but the subreddit requires me to say all this info, she’s 65kg, 5’3”, non smoker, non alcoholic, she has PCOS. Thanks for any replies</t>
  </si>
  <si>
    <t>2020-05-16 14:04:07</t>
  </si>
  <si>
    <t>gl2rsn</t>
  </si>
  <si>
    <t>What is this bump on my finger?</t>
  </si>
  <si>
    <t>2020-05-16 14:29:37</t>
  </si>
  <si>
    <t>gl2yc4</t>
  </si>
  <si>
    <t>With pics: Bruise-like spots on calves that don't go away?</t>
  </si>
  <si>
    <t>2020-05-16 14:40:40</t>
  </si>
  <si>
    <t>gl36xx</t>
  </si>
  <si>
    <t>drank milk while on ciprofloxacin</t>
  </si>
  <si>
    <t>info: 19F, 5’3, 125lb, asian, complicated uti for just over a week, taking cipro 250mg twice a day for 3 days, only existing condition is chronic utis, i drink and use marijuana but don’t smoke.
hello! i’ve been battling a complicated uti for just over a week that didn’t respond to bactrim, which i took twice a day for 3 days. my symptoms persisted and now i’m on cipro 250mg twice a day for 3 days. it’s my second day and i downed a big glass of milk because i’m a dumb dumb and i was wondering if it would impede the rest of the medication from resolving my uti. i’m also slightly concerned because typically i respond to uti treatment within the first dose of medication (i’ve probably had over 30 utis) and it seems like my symptoms are still persisting. any insight would be really appreciated :)</t>
  </si>
  <si>
    <t>2020-05-16 14:55:16</t>
  </si>
  <si>
    <t>gl39jo</t>
  </si>
  <si>
    <t>Will I get tetanus from this?</t>
  </si>
  <si>
    <t>Age: 15. Height: 5'4, Weight: About 107 pounds. Sex: Male. Race: White. Smokes weed. Meds are Adderall (20mg), zoloft (150mg), and gabapentin (300mg). No existing medical issues other than mentally.  Complaint: I was walking around barefooted with a minor cat scratch on my toe that bled a tiny little bit upon getting scratched. I noticed that there was a rusty nail, and my scratch was about 4-5 inches away from it. Right after that, I took a shower to clean the scratch, and rinsed my scratch thoroughly.  I got my tetanus shot in 2020, and this happened about two days ago. My scratch does not look infected.</t>
  </si>
  <si>
    <t>2020-05-16 14:59:56</t>
  </si>
  <si>
    <t>gl3apo</t>
  </si>
  <si>
    <t>Normal bowel movements?</t>
  </si>
  <si>
    <t>Is this normal bowel movements?
I stopped drinking 3 months ago, I was drinking very heavily. Since I stopped my bowel movements have been different. 
Before they were regular, normal and daily.
Now I have only been going every other day. I’ll have a completely normal bowel movement in the morning, it’s solid and not diarrhea. 
Later in the day I’ll have another and it will be looseish and diarrhea like. 
I feel like this isn’t normal?
ETA: I ate brown rice for dinner yesterday and there was undigested rice in it tonight.
I’m 35, at a normal weight. No medications, except a probiotic I started taking 3 weeks ago to try and help. It’s helped some, but not completely.</t>
  </si>
  <si>
    <t>2020-05-16 15:01:52</t>
  </si>
  <si>
    <t>gl3ck3</t>
  </si>
  <si>
    <t>I think I'm neurodiverse, and I don't know what to do about it?</t>
  </si>
  <si>
    <t>For my Info: 15F, 5'3, (Dunno My Weight, it's a healthy one!) White, I have Hypermobility Spectrum Disorder and I'm currently taking Lymecycline.
So, I heard the phrase neurodiversity. Meaning, Autism, ADHD, Anxiety, diverting from the normal function of the mind.
I think... I've been masking all these years? Masking something.
I *definitely* stim, and at this point, I've stopped hiding it much to my dad's chagrin. I sewed a fidget toy this morning and flapped my arms like a crazy bird!
I also chew my hands, which I've heard is somewhat a harmful 'stim' and I do it a lot, to the point even my anti-diagnosing-anything-mental dad has ordered chewelry to stop me from MANGLING my hands.
I rock. I rock back and forth like a loon.
I kind of find it hard to read people a lot as well, I can get jokes and sarcasm, but I have to think about it. when it has that 'tone' but I can't tell I'm annoying someone until they BLOW UP at me, and that's not nice for anyone you know?
I also have some social problems when it comes to overanalysing. How can I walk with a group to class? how close do I stand? do I talk with them? what is going ON? and now, they're gone, shit.
When things change, I get really confused and kind of upset because I like knowing where things/people are. I had a chair as my bedside table and my mother tried to change it out, I screamed at her and held it in place because I had an order of stuff on the top of that chair and she was going to mess it up.</t>
  </si>
  <si>
    <t>2020-05-16 15:04:54</t>
  </si>
  <si>
    <t>gl3kuu</t>
  </si>
  <si>
    <t>Every member of the household has an extremely high resting heart rate suddenly? Serious?</t>
  </si>
  <si>
    <t>(Age/Height/Weight of myself so the post stays up 18/175cm/80kg)
Hi,
For a bit of background: My dad (48) was admitted to hospital with covid-19 for a few days, and is now home and recovered short of a persistent very high resting heart rate (110-130bpm). This is being investigated, waiting on blood test results. 
He is a doctor, so owns 2 pulse oximeters. Out of curiosity, myself (18M), my two sisters (early 20s) and my mum (47) tried one on this evening. We all had extremely high resting heart rates. This was confirmed by the second one and a manual count, so unlikely to be faulty equipment. My sisters were both 95-105, my mum 110, and myself 110 (my sisters both are short and slim, my mum and I have a bit of weight to us).
For context, my mum says she used a pulse oximeter after my dad did a few days ago and she was at her normal 65-70. My usual heart rate is ~80 (unfortunately unfit). None of us have a history of heart problems and to my knowledge no one is on medication that could effect it. None of us are heavy drinkers or smokers.
Should we be worried? My idle speculation is perhaps we've all had covid-19 more mildly than my dad, or perhaps CO poisoning?? We have a CO detector that has not gone off.
Thanks for any advice.</t>
  </si>
  <si>
    <t>2020-05-16 15:19:18</t>
  </si>
  <si>
    <t>gl3qbc</t>
  </si>
  <si>
    <t>Have I developed Chron’s disease or some other bowel syndrome/disorder?</t>
  </si>
  <si>
    <t>So I’m a 20 year old woman of African decent. I’m 150lb and 5’7. 
Digestive issues in the past - I’ve had mucous in my stools for a pretty long time, and I take iron tablets which sometimes give me black stools. History of constipation.
I’m often quite constipated and this is something that I get from my mum’s side of the family (we have a history of acid reflux and constipation) so constipation doesn’t alarm me and I know how to handle it.
However, recently, I’d say since the coronavirus lockdown started I’ve been getting bouts of Diarrhea which is bizarre for me because normally, I’ll get Diarrhea around 4 times in a whole year. It’s not common for me.
Around late February I had Diarrhea twice in 2 days, I thought it was odd but moved on. Then, one day in early march I randomly got a pain in my stomach and had to go to the toilet then I felt better. Again, this kind of urgent toilet going never happens normally for me.
Then, more recently I’ve been really going through it. I had online exams on the 5th of May and had Diarrhea about 2-3 times that day, I put it down to nerves even though I don’t normally get full blown Diarrhea due to nerves. When I’m nervous my stomach might hurt for a bit but that’s about it.
Then, I was fine for a week and I had online exams again on the 12th May. Two days before the exam I had Diarrhea and then on the day of the exam I had a really unsettled stomach. Every time I ate I got an ache and discomfort in my stomach. I wouldn’t call it pain though.
I felt fine again and now it’s Saturday 16th May. I’m currently on night 2 of my period and most of the cramps are gone but I still have a decent amount of blood flow so it’s still definitely heavy/moderate. I’m mentioning this because maybe it’s got some relevance as I’ve heard period hormones and chemicals can cause more bowel movements and Diarrhea in a lot of people? Normally on my period I do get the ‘period poop’ but it’s usually normal stools and not watery Diarrhea. 
But basically I had a barbecue with my family at around 8pm today. We had lots of chicken and pies and only drank water. It wasn’t the first thing I ate though, I had 4 slices of toast for breakfast and a cup of tea. This is normal for me.
But as soon as I finished eating the barbecue food my stomach started to cramp badly and I had to go to the toilet. Sorry if it’s TMI but I had terrible Diarrhea, watery. Most of the Diarrhea I’ve had in recent weeks was watery. The stomach pain was awful and I’m just terrified at this point. This keeps happening and I feel like I can’t eat without having to take a crap.
I’m just wonder what is wrong with me. Early adulthood is around the time Chron’s disease starts isn’t it? Could it be IBD? IBS? Something else? Something sinister? I’m extremely confused and scared. I would see a doctor but coronavirus means I can’t see a gp, I’ll call the practice on Monday but I don’t know how much they can do over the phone.</t>
  </si>
  <si>
    <t>2020-05-16 15:28:24</t>
  </si>
  <si>
    <t>gl3vhr</t>
  </si>
  <si>
    <t>chapped lips my entire life, derma wants to do an expensive biopsy? why?</t>
  </si>
  <si>
    <t>2020-05-16 15:37:17</t>
  </si>
  <si>
    <t>gl3wwk</t>
  </si>
  <si>
    <t>Worried about PPD</t>
  </si>
  <si>
    <t>Hi all, I'm a 22 yr old first time single mom, 260ish lbs, no meds, alcohol, or drugs, and nearly 10 months PP. I want to start by saying I love my son so much it's unfathomable, and would never intentionally do anything to hurt him.
But sometimes I feel like he hates me. I often feel disconnected from him and everything. Sometimes when he cries it takes me a few minutes to be able to respond. Sometimes I feel like having him was a mistake, even though I would probably not have a life worth living if it wasn't for him. I feel like a failure because he'll only sleep with me or somebody in my family, or in the bed with me. He will not sleep alone. He purple cries if I put him in his crib, even if I'm in the room with him singing to him. Sometimes I just don't want to deal with him, as he's a pretty fussy boy about everything. I cannot calm him most the time, and usually it's my Mom who has to calm him or get him to sleep. I constantly wish I had the freedom to do whatever I want, like his father who left me. My family is supportive, but lack sympathy and compassion for how I feel. It's a hard feeling to describe but I'm not the happy mom I want to be. I feel hopeless and lost and unworthy of raising him. There a good days and a lot of happy moments, but for me the down moments outweigh the good. I am not suicidal nor have thought of harming myself or child.</t>
  </si>
  <si>
    <t>2020-05-16 15:39:46</t>
  </si>
  <si>
    <t>gl3xj4</t>
  </si>
  <si>
    <t>Found ulcer like sores inside lips of my vulva when I was 9 - no memories of abuse - is there another likely cause?</t>
  </si>
  <si>
    <t>32F, 170cm, 57kg, CPTSD, no meds. 
Found small ulcer like sores inside the lips of my vulva when I was about 9 - no memories of abuse - is there something else that could’ve likely been the cause?
I remember there were multiple small (3-5mm maybe) sores that seemed to have formed out of no where and were quite painful. I was too confused and ashamed to speak to any adults about them. I seem to have a sense they came back on n off for a bit but eventually went away. 
I don’t test positive for any std’s as an adult. 
I’m basically trying to make sense of my life here, because this memory has been coming up in therapy that I am doing to heal from adult experiences of sexual violence. 
But like I said I don’t have any memories of sexual abuse from my childhood. Thank you in adavance 🙏🏻</t>
  </si>
  <si>
    <t>2020-05-16 15:40:49</t>
  </si>
  <si>
    <t>gl48iu</t>
  </si>
  <si>
    <t>Question about a rash</t>
  </si>
  <si>
    <t>2020-05-16 15:59:53</t>
  </si>
  <si>
    <t>gl4gtk</t>
  </si>
  <si>
    <t>[22F] Pelvic pain, discomfort and unusual discharge in the vagina area, need advice and help please</t>
  </si>
  <si>
    <t>So recently in the past couple of weeks ive been having pain, soreness, stinging and unusual discharge from my vagina. So i did a self test and it came back as thrush....so far i havent taking anything medication wise but i have been wearing better and comfortable underwear and have been cleansing more in the shower with just plain warm water....However it has got worse and now im experiencing more pain, soreness and overall discomfort in the pelvic area.....I have been sexually active with my partner and he seems to be okay and healthy so im sure its not an STI, any help or advice would be great as im not sure what to do.
i can provide more information if needed
i am going to the doctors on monday, i just wanted some extra help. Im also not sexually active until i get better.
thank you.</t>
  </si>
  <si>
    <t>2020-05-16 16:13:39</t>
  </si>
  <si>
    <t>gl5dt1</t>
  </si>
  <si>
    <t>Is it safe for me to wear a chest binder?</t>
  </si>
  <si>
    <t>Hi I’m drew, I’m a 15 year old trans guy, and I want to start binding, there’s an issue though, about 2 years ago I had a tumor on my chest that I had to get surgically removed. It hasn’t returned thankfully, but my mom says that I shouldn’t wear a binder because of this. I don’t see a problem with it though. What should I do?</t>
  </si>
  <si>
    <t>2020-05-16 17:09:40</t>
  </si>
  <si>
    <t>gl5epb</t>
  </si>
  <si>
    <t>Can PEG tube feeding cause elevated BUN levels? 57M Covid patient</t>
  </si>
  <si>
    <t>Hi all - my dad is recovering from covid-19. At one point, (on April 10-15) he suffered AKI: creatinine peaked at 4.8 and BUN peaked at 154.
Over the next few days, his creatinine and BUN normalized again. His creatinine came down to 0.7 and BUN was 12 at the lowest.
Dad then got a trach and peg on April 30. Since then, his creatinine continues to remain stable at 0.7 but BUN is rising between 2-5 mg/dL per day. His latest BUN level was 31.
GFR continues to remain &amp;gt; 60. Is this rising BUN level indicative of kidney problems or could it be a result of the peg tube feeding? Thank you very much</t>
  </si>
  <si>
    <t>2020-05-16 17:11:12</t>
  </si>
  <si>
    <t>gl5ffh</t>
  </si>
  <si>
    <t>Are these just my ovaries? And is it okay to be able too see them?</t>
  </si>
  <si>
    <t>2020-05-16 17:12:30</t>
  </si>
  <si>
    <t>gl64bw</t>
  </si>
  <si>
    <t>Addicted to anti-depressant and only have one pill left. What to do?</t>
  </si>
  <si>
    <t>So I am taking an antidepressant and only have one pill left. I am a 24 year old male in the state of Virginia in the United States. The name of the medicine is Quetiapine Fumarate 200mg. I did not realize that the current bottle was my last and there would be no refills. Some sites say that the withdrawals are dangerous and I could have a seizure. Other ones say that it will be mild and like the flu. Is there any way that I can get enough pills to taper and quit the right way? I doubt that I could schedule an appointment with such a short notice.
I have a feeling that the pharmacy won’t be allowed to just give me a few pills without a prescription. So am I out of luck? Just to be clear though, I’m not asking for anybody to give me extra pills. I’m just curious how this works and what I should do.</t>
  </si>
  <si>
    <t>2020-05-16 17:55:44</t>
  </si>
  <si>
    <t>gl66nx</t>
  </si>
  <si>
    <t>Accidentally mixed Ativan and Alcohol, should I be worried?</t>
  </si>
  <si>
    <t>29F / 5'4" / 215lbs / Caucasian
On 10-20mg of Prozac daily, 10mg Amitriptyline daily, Lanyssa (birth control) daily.
General anixety disorder and panic disorder, Persistent concussion syndrome.
This morning and early afternoon there was drama outside my home where I had to call 911 and obviously raised my anxiety/panic level. I took an Ativan to calm down (I have the lowest dose). I felt fine and later we went to my in-laws to celebrate a birthday (distantly). I had 3 beers and small glass of bubbly wine and definitely felt drunker than normal, but I thought it was because I hadn't had lunch. We came home, had an early dinner cause I wanted to sober up and then the extreme fatigue set in. I felt almost hungover but to the extreme and it was only 6pm. I now find myself going to bed for the night at 8pm because I just feel so exhausted. I could barely get myself to stand up from the couch to go down to bed.
Should I be worried about being woken up regularly? Or how my body is working through the combination of drugs? 
Will I be fine in the morning?</t>
  </si>
  <si>
    <t>2020-05-16 17:59:54</t>
  </si>
  <si>
    <t>gl6oe9</t>
  </si>
  <si>
    <t>I literally can't walk on my ankle!</t>
  </si>
  <si>
    <t>21F
In the morning, I was walking on an uneven trail and rolled (?) my ankle. Immediately after I couldn't put pressure on it, but a few minutes after I could, and I kept walking fine. Later when I got home, the pain got worse again and soon I couldn't put pressure on it without excruciating pain. I've been icing and elevating all day. Now it's 9:30 at night and it hasn't gotten any better, and I really can't walk without holding on to something. I have very unstable joints because of ligamentous laxity, so I usually roll my ankles pretty frequently, but I'm always fine after a few minutes. But this time it hasn't been getting better. It doesn't look swollen at all but I just can't walk. Not sure what to do - don't know if it's serious enough to go see someone (my only option is the ER right now) or if I should just try to wait it out.</t>
  </si>
  <si>
    <t>2020-05-16 18:31:55</t>
  </si>
  <si>
    <t>gl722h</t>
  </si>
  <si>
    <t>swollen glands/trouble swallowing/lump in throat</t>
  </si>
  <si>
    <t>Male 21 USA
My Dr gave me meds to make the glands go down and said they should be gone when i start taking it,I have allergies but its so weird my acid reflux damaged my throat so i cant even feel the pain I just know they are swollen I am getting an ultrasound on my neck in a few weeks to rule anything out but I think I am getting extra anxiety through all of this sometimes its even hard to swallow my own saliva and my uvuala is slightly swelled i can see it in the mirror when i open my mouth is there anything else I should be doing besides taking the meds? I dont even want to eat cause I am afraid I will choke sort of uncomfortable and i keep thinking about swallowing i have been focused on it alot lately. thanks</t>
  </si>
  <si>
    <t>2020-05-16 18:57:22</t>
  </si>
  <si>
    <t>gl76hz</t>
  </si>
  <si>
    <t>[16M] My parent won’t take me seriously</t>
  </si>
  <si>
    <t>I have Hypermobility EDS and I have been having a lot of pain and my parents won’t take me for a check up or anything they only take me to the doctors if I break something or dislocate. The pain is unbearable. How can I break something with little amount of pain. And mostly the pain is in my neck.</t>
  </si>
  <si>
    <t>2020-05-16 19:05:31</t>
  </si>
  <si>
    <t>gl7ezr</t>
  </si>
  <si>
    <t>My father [49/M] has just been took to the ER.</t>
  </si>
  <si>
    <t>Hello, I write this post as in fear of what's going to happen next.
My father was born on 20/05/1971 and was always athletic. He is 1.71m tall, and weighs around 93 kilograms. It may sound a lot but he is a body-builder so it's mostly muscular mass. He was smoking since '94 and stopped when he had a stroke in December 2011.
This night, 1 hour ago he woke up and told me and my mother he feels very hot and his arm and head were numb. We called an ambulance and they took him to the hospital. (Worth mentioning he was extremely stressed out the past week because some problems with the bank.)
My father has a history of blood pressure problems, but this time it was the highest it has ever been.
***160/120***
He said he also felt dizzy but he could still hold his balance and speak to me clearly. Did not have any pain in the chest or elsewhere.
I am just desperate in knowing what it could be, because if it's another stroke I might lose him and don't know what to do.
\[has just been taken\*\] typo in title</t>
  </si>
  <si>
    <t>2020-05-16 19:20:38</t>
  </si>
  <si>
    <t>gl7ktj</t>
  </si>
  <si>
    <t>If there was an issue with bloodwork, would they call me?</t>
  </si>
  <si>
    <t>I am a 20 year old 5’5” 110 lb healthy female, my physician ordered blood tests just for physical purposes. She ordered an inflammatory panel a CBC and iron, and i got it done yesterday. I have severe anxiety (hypochondria to be specific) which makes it difficult for me to eat, so i do not eat a lot. Will this make my bloodwork come back really bad? If they find a severe issue would they call me as soon as they got it? I have a follow up appointment with my doctor in 2 weeks to go over it with her.</t>
  </si>
  <si>
    <t>2020-05-16 19:31:25</t>
  </si>
  <si>
    <t>gl80yt</t>
  </si>
  <si>
    <t>[14M] I am never hungry and don't eat a lot, is this normal or should I be worried</t>
  </si>
  <si>
    <t>Some background
14 yo
115 lbs
5'10
I take no meds
For the past month I noticed a few things out of the ordinary for me
I'm not eating a lot
I'm not enjoying food
I'm not feeling hungry even though I could of not eaten for a whole day
When I do eat food I feel exhausted by the end
I'm aware that I'm underweight and that I should be eating whether or not I want to. I'm just wondering if this is normal or if I should be considered about it.
Im sorry for the unstructured post, thank you so much for reading</t>
  </si>
  <si>
    <t>2020-05-16 20:03:00</t>
  </si>
  <si>
    <t>gl8fjc</t>
  </si>
  <si>
    <t>Isotretinoin</t>
  </si>
  <si>
    <t>20M, 6ft, weight 77kg, no health issues, i don't smoke.
I don't have a lot of acne anymore but i get a lot of very mild acne, oily skin and large pores around nose prolonged to cheecks and forehead overall very bad textured skin. I have tried aha bha but they don't really work. I'm very keen to try a low dose of accutane/isotretinoin to change my skin complexion as i have watched on youtube some people trying just for that. What would it be the best dose and for how long?</t>
  </si>
  <si>
    <t>2020-05-16 20:31:33</t>
  </si>
  <si>
    <t>gmq42d</t>
  </si>
  <si>
    <t>Both me (32M, 102kg, 5ft 11inch) and my wife (28F, 62kg, 5ft 6inch) are taking Fluoxetine as anti-depressants. We are now planning on getting pregnant. Should we continue taking Fluoxetine?</t>
  </si>
  <si>
    <t>We are planning on seeing a doc after the lockdown. But we need a preliminary advise right now.</t>
  </si>
  <si>
    <t>2020-05-19 07:56:25</t>
  </si>
  <si>
    <t>gmqrv5</t>
  </si>
  <si>
    <t>NP said to take miralax everyday. The bottle says not to.</t>
  </si>
  <si>
    <t>28F, endometriosis, unexplained constipation. Also taking a Vitamin D and C supplement.
I've been dealing with constipation for a little over a month now. My NP told me to take Miralax everyday since it's been working. She said it's not habit forming. The bottle says don't take more than seven days. I can trust my NP right?</t>
  </si>
  <si>
    <t>2020-05-19 08:31:35</t>
  </si>
  <si>
    <t>gmr59q</t>
  </si>
  <si>
    <t>Left knee pain while jogging. Provided MRI pictures.</t>
  </si>
  <si>
    <t>2020-05-19 08:50:54</t>
  </si>
  <si>
    <t>gmrgo3</t>
  </si>
  <si>
    <t>Headache, fever, fatigue</t>
  </si>
  <si>
    <t>22M, 6', 10 stone. Migraines and high heart-rate. Occasional marijuana use. Smoker. Occasional drinker. Currently taking cold and flu meds at 4-6hr intervals.
My partner started complaining of a migraine yesterday, and had a slight tremor (new), with loss of balance (typical for his migraines).
He woke up this morning complaining of really bad head pain, his back and chest are warm to the touch but he complains of feeling shivers. Sore throat which makes it hard to talk, and fatigue. Complains of 'feeling drained', and 'having no energy'. 
I've been giving him fluids whenever I can, and letting him rest. Just need some general advice please, and whether we should start isolating. His work is being harsh about the situation, and asked us to seek medical advice (he's not in his home area so can't contact his GP).</t>
  </si>
  <si>
    <t>2020-05-19 09:06:43</t>
  </si>
  <si>
    <t>gmrmub</t>
  </si>
  <si>
    <t>Very painful Covid19 throat swab, now have sore throat</t>
  </si>
  <si>
    <t>Just had a covid19 test, it was a throat swab and nasal swab.
TLDR: Can throat swabs be painful? 
The throat swab was very painful to do, seemed to scrape my throat and caused gagging. The pain in my throat started from the first swab and the gagging caused them to mess up the swab and it had to be redone and they had to swab, and therefore gag, three times. 
My chest now hurts from the gagging and my throat is very sore and painful, and seems to be producing mucus that I can't clear now. And my stomach hurts from the gagging and is bringing up acid. Can throat swabs be painful? NHS website seems to indicate that they are totally risk free
I've recently had my stomach acid tested with a tube down my nose for 24 which causes gagging but it wasn't anywhere near as bad as this.
23
Male
5'11"
68kg
Mixed white and Asian
Throat
GERD</t>
  </si>
  <si>
    <t>2020-05-19 09:15:21</t>
  </si>
  <si>
    <t>gmrzxm</t>
  </si>
  <si>
    <t>B-Cell Lymphoma.</t>
  </si>
  <si>
    <t>my dad has B-Cell Lymphoma
i don't know much yet because the oncologist is still doing tests on my dad and i can't go to the hospital because of c0rona issue
i am wondering what to do now. i want him transferred out of jamaica hospital but they make it sound like they can handle it. im unsure what to do right now or what steps to take next.
he is 58M (58 MALE)</t>
  </si>
  <si>
    <t>2020-05-19 09:34:18</t>
  </si>
  <si>
    <t>gmse8z</t>
  </si>
  <si>
    <t>27F Potential COVID Case</t>
  </si>
  <si>
    <t>I'm writing on behalf of a friend F27, whose symptoms are:
Whole Body Pain  
Head Pressure  
Cough  
Nausea (no appetite).
She has been essentially sleeping \~24/7 to avoid feeling the pain and has not been eating. I don't know to what degree she's been keeping hydrated.
Her mother is a nurse, who was tested positive for COVID, so we believe she likely caught it as well.
I recognize there are no immediate solutions, but what are the recommendations on dealing with such symptoms?</t>
  </si>
  <si>
    <t>2020-05-19 09:55:05</t>
  </si>
  <si>
    <t>gmsghk</t>
  </si>
  <si>
    <t>Should I have ammonia levels checked?</t>
  </si>
  <si>
    <t>21 year old male 165lbs 5’11. Hypertension. 
A recent CBC showed elevated AST and ALT. Mildly elevated. 
I’ve also dealt with a cognitive problem for a while that makes me feel slow in the head and completely zoned out (almost feeling intoxicated) that comes and goes. Last anywhere from 1-4 hours. 
Should I get my ammonia levels checked?</t>
  </si>
  <si>
    <t>2020-05-19 09:58:21</t>
  </si>
  <si>
    <t>gmuhih</t>
  </si>
  <si>
    <t>Can/will a general practitioner prescribe me high fluoride toothpaste?</t>
  </si>
  <si>
    <t>According to doctors and dentists I have been told I have some pretty weak tooth enamel due to antibiotics that my Mom had to take when she was pregnant with me. After getting a few root canals  at far too young of an age, my dentist started to prescribe me toothpaste that had 1.1% flouride. It significantly improved the hardness of my teeth and I haven't had a cavity since. 
Unfortunately I no longer have dental coverage and therefore cannot get this prescription from my dentist. Do you think my regular physician would prescribe me it if I explained the situation and asked? Or is it something that most medical doctors would stay away from?
For the automods. Please ignore: &amp;gt;!25M. 6 ft 14 inches. Currently taking every medication available. Acute pain in left appendix. Smoke weed every day. Been happening for the past 6 to 9 years!&amp;lt;
P.S. From what I understand you can buy this kind of toothpaste OTC in certain countries, but in the USA, where I live, you cannot.</t>
  </si>
  <si>
    <t>2020-05-19 11:41:23</t>
  </si>
  <si>
    <t>gmuqv9</t>
  </si>
  <si>
    <t>36/f, think I may be having some sort of seizure</t>
  </si>
  <si>
    <t>Posted this yesterday, but posting again hoping to get some responses...
36/F
5'2
160 lb
White
Currently on sertraline and bupropion, history of anxiety, GERD and IBS
Don't drink, smoke about 1/2 pack of cigarettes a day
\---
This is something that has been going on for years and not one doctor I've seen has been able to tell me what's going on.
A few times a day I will be doing something (nothing seems to trigger it, just happens) and all of a sudden I start to lose hearing (sounds like everything is muffled or underwater) and my eyes start dilating and undilating kind of in a rhythmic pattern. I get a bad headache and dizziness and usually have to sit down. Sometimes I will also get a rapid heart beat and/or chest pain. This passes in about 2-3 minutes and I feel perfectly fine until it ultimately happens again.
Do these sound like seizures? This started happening way before (like years before) I started taking my meds, so I don't think it's a med reaction.
It's been getting progressively worse and longer in duration over the last few months and I'm starting to freak out a bit.</t>
  </si>
  <si>
    <t>2020-05-19 11:54:49</t>
  </si>
  <si>
    <t>gmv40d</t>
  </si>
  <si>
    <t>Nervous about Leukemia</t>
  </si>
  <si>
    <t>2020-05-19 12:13:10</t>
  </si>
  <si>
    <t>gmx5yj</t>
  </si>
  <si>
    <t>I [21F] get a vibration (goosebumps) in the down belly area of me when i see my fiancé dick</t>
  </si>
  <si>
    <t>I [21F] 169 cm 65 kg don't have any diseases
I have been in a relationship with my finace and everytime i see his dick i get this feeling i never experienced it before and it sometimes its too intense and too much which cause me to freak out which sometimes causes unnecessary problems
I want to know if there anything serious with it</t>
  </si>
  <si>
    <t>2020-05-19 13:59:18</t>
  </si>
  <si>
    <t>gny94c</t>
  </si>
  <si>
    <t>I'm putting a lot of weight so I guess I've slow metabolism, right?</t>
  </si>
  <si>
    <t>I eat regular without processed carbs. Walk 1h a day and drinking water only. However, I'm putting weight like crazy and I truly don't know where it's coming from.
My conclusion is slow metabolism. Am I right? Does slow metabolism exist?</t>
  </si>
  <si>
    <t>2020-05-21 07:51:48</t>
  </si>
  <si>
    <t>gnybo6</t>
  </si>
  <si>
    <t>How worried should I be about my abdominal pain?</t>
  </si>
  <si>
    <t>Hello, about 3 days ago I started experiencing abdominal pain immediately following a bowel movement. The pain has been persistent since. It is painful to move and extremely tender to the touch between my naval and my pelvic bone on my left side. I don't feel any lumps, so I'm not convinced it's a hernia. Experiencing loss of appetite, but I think it's just due to the pain. I am a male, 32.</t>
  </si>
  <si>
    <t>2020-05-21 07:55:42</t>
  </si>
  <si>
    <t>go026t</t>
  </si>
  <si>
    <t>How do I stop my fingernails from peeling off the nail bed? (pics)</t>
  </si>
  <si>
    <t>2020-05-21 09:30:02</t>
  </si>
  <si>
    <t>go0er5</t>
  </si>
  <si>
    <t>Growth in the mouth.</t>
  </si>
  <si>
    <t>2020-05-21 09:48:34</t>
  </si>
  <si>
    <t>go0k3v</t>
  </si>
  <si>
    <t>Tonsillectomy (nsfw)</t>
  </si>
  <si>
    <t>I'm 22F and I'm having a tonsillectomy in about week. They told me its going to be about a 2 week recovery period for work and other things but I was wondering if and/or how long I should wait before performing oral on my boyfriend. I figure that would irritate it a lot (and might still possibly hurt a lot too) but I'm going to the surgery with my mom to have someone drive me home and I don't want to ask the surgeon in front of her. 
I've heard that the recovery for a tonsillectomy in adults is tougher than it is in kids and might last longer so how would I know its safe to do something like that even if I wait longer than 2 weeks?
I do not smoke and I am very healthy other than some lasting issues with my tonsils.</t>
  </si>
  <si>
    <t>2020-05-21 09:56:22</t>
  </si>
  <si>
    <t>go1r3l</t>
  </si>
  <si>
    <t>Shakiness in hands that I think isn't related to low blood sugar</t>
  </si>
  <si>
    <t>26 white male 5'7" 202lbs in Utah, USA
Taking D and B vitamins, antidepressants, adderall, and glycopyrrolate (for hyperhidrosis)
I've had shakiness in my hands and my legs, but it's most noticeable in the hands. Like as I write this my fingers are hovering over the keys and they're shaking a little. Another example is cutting vegetables this morning (this one might be attributable to hypoglycemia because I hadn't eaten yet). Basically fine motor skills I think are affected. I'm sure it could be related to anxiety but I shouldn't be anxious as much if I'm alone cutting veggies or typing, hopefully. I cut out diet and regular sodas at the beginning of the year but started drinking it again in March. During those 3 months though I was still experiencing the shaking.
I've had episodes of hypoglycemia and this feels different than that. I don't feel the general weakness with this. I first complained to a doctor about it in March 2018 who gave me an A1C test. I remember the doctor said "you're not diabetic. You're not even pre-diabetic." I'm looking at those results now and it says the value is 5.5 with a range of 4.2-6.5. I was 288lbs at that time and my eating (and weight) has improved since then. I have blood results from April 2020 that may be helpful too.
Type | Value | Reference Range
:-- | :-- | :--
Glucose | 87 | 65-99 mg/dL
Total Chol. | 160 | 125-199 mg/dL
Triglycerides | 62 | &amp;lt;150 mg/dL
HDL Chol. | 57 | ≥40 mg/dL
LDL Chol. | 89 | &amp;lt;100 mg/dL (calc)
Chol./HDL Ratio | 2.8 | &amp;lt;5 (calc)
Non-HDL Chol. | 103 | &amp;lt;130 mg/dL
BP | 125/71 | 120/80
I don't know if this is more info than needed but it's better to be over prepared right? Thanks for taking the time to read this!</t>
  </si>
  <si>
    <t>2020-05-21 10:59:44</t>
  </si>
  <si>
    <t>go1s02</t>
  </si>
  <si>
    <t>Face, ears, and neck flushed for no reason for the past 36 hours or more.</t>
  </si>
  <si>
    <t>2020-05-21 11:00:58</t>
  </si>
  <si>
    <t>CANCER</t>
  </si>
  <si>
    <t>COVID</t>
  </si>
  <si>
    <t>DIABETES</t>
  </si>
  <si>
    <t>ECZEMA</t>
  </si>
  <si>
    <t>EYE</t>
  </si>
  <si>
    <t>GERD</t>
  </si>
  <si>
    <t>STD</t>
  </si>
  <si>
    <t>LABEL</t>
  </si>
  <si>
    <t>NOTE</t>
  </si>
  <si>
    <r>
      <t>22 year old male here, in uk. Quite sensitive skin. Both times they said they couldn’t see anything and just told me to put moisturiser on. It’s been progressively itchy through the months but even more so tonight, and I managed to get some sort of picture (there’s cream on too) - dont know if it looks red and sore because of itching. Is this herpes? I’m still worried.
Thanks
[skin here ](</t>
    </r>
    <r>
      <rPr>
        <u/>
        <sz val="12"/>
        <color indexed="8"/>
        <rFont val="Helvetica Neue"/>
        <family val="2"/>
      </rPr>
      <t>https://imgur.com/a/4nZJnyZ</t>
    </r>
    <r>
      <rPr>
        <sz val="12"/>
        <color indexed="8"/>
        <rFont val="Helvetica Neue"/>
        <family val="2"/>
      </rPr>
      <t>)</t>
    </r>
  </si>
  <si>
    <r>
      <t xml:space="preserve">## Wife's Info
### Demographic info
* Age: 25
* Weight: 115lbs
* Height: 5'6"
* Gender: Female
* Smoking Status: non-smoker
### Previous and current medical issues:
* Ingrown fingernails
* Ingrown toenails
* Myofascial pain syndrome 
* Depression
* PTSD
* ADHD
### Medications
* Wellbutrin
* Gabapentin
* Provigil
### Duration and location of complaint
All ten fingers. Lifetime, but much worse in the past 6 months.
### Picture
</t>
    </r>
    <r>
      <rPr>
        <u/>
        <sz val="12"/>
        <color indexed="8"/>
        <rFont val="Helvetica Neue"/>
        <family val="2"/>
      </rPr>
      <t>https://imgur.com/a/EeIsZzS</t>
    </r>
    <r>
      <rPr>
        <sz val="12"/>
        <color indexed="8"/>
        <rFont val="Helvetica Neue"/>
        <family val="2"/>
      </rPr>
      <t xml:space="preserve">
---------
Hey there.
I'm a desperate husband. My wife and I have been trying to get treatment for her ingrown fingernails for, literally, months, and nobody has been able to help her.
This is an issue she has struggled with her entire life. Her fingers have always been swollen at the tips, and tender. In the past six months, this condition has worsened substantially. This issue is present on *all ten* of her fingers, on *both sides* of each.
It is to the point where she is having suicidal thoughts. She is in agony, all the time, and cannot use her hands to do anything. Lightly bumping a finger against something will send her to the floor. We haven't been able to hold hands in six months.
She spends many hours a week in the bathroom digging out shards of nail from the sides of her fingers in an attempt to lessen the pain, as you can see in the picture. She has a ziplock bag in which she has kept all the shards so she can show them to the doctor. The biggest problem is we haven't been able to find one who seems to care or be able to do anything.
I decided to make a post here in the hope that someone would be able to point us in the right direction.
Based on my research, she needs, at the very least, a partial avulsion of *both* lateral edges, followed by either an excision or chemical sterilization of the lateral horns of the nail matrix.
Thus far, we have done (at least) the following (over the course of several months):
1. Went to General Practitioner, he referred to dermatologist
2. Went to dermatologist. He prescribed topical antibiotics and topical steroids. They didn't help.
3. Went back to dermatologist. He said he couldn't help us.
4. Went back to GP. Referred to a different dermatologist.
5. Dermatologist Two said she couldn't help. Referred to podiatrist.
6. Podiatrist said "we don't work on fingers" and sent us back to Dermatologist Two.
7. Dermatologist Two referred us to hand surgeon
8. Hand surgeon referred us to "general hand doctor who doesn't do surgery"
9. "General hand doctor who doesn't do surgery" said he couldn't help and referred us back to hand surgeon
10. Hand surgeon just called and said they can't help us
There is probably a lot more that I've missed in the list above. It's been a long time and I've lost track.
We are absolutely baffled that it's so easy to get ingrown toenails fixed, but *no doctor* we have talked to so far seems to have any knowledge of ingrown fingernails. We've talked to at least 8 doctors of different disciplines trying to find someone to help.
If anyone out there can please, please tell us what kind of doctor we need to see, or how we should proceed, I would be eternally grateful.
Thank you, in advance.</t>
    </r>
  </si>
  <si>
    <r>
      <t xml:space="preserve">I got a sunburn two days ago all over my body but especially on my face, and yesterday my forehead started to swell. When I woke up the top part of my eye was really swollen, and in the past few hours the bottom part has gotten really swollen as well so much that it’s hard to see out my right eye. I’ve been taking cold showers, applying aloe, and taking ibuprofen. Is this more serious than I think, I know it could be just a sever sunburn, but do I need to seek medical treatment?
I’m 22 male, on no other medication
</t>
    </r>
    <r>
      <rPr>
        <u/>
        <sz val="12"/>
        <color indexed="8"/>
        <rFont val="Helvetica Neue"/>
        <family val="2"/>
      </rPr>
      <t>https://i.imgur.com/omN6LU0.jpg</t>
    </r>
  </si>
  <si>
    <r>
      <t>Ok so this has been recurring for at least ten years of my life.  I am a 35 year old female, 5’5 190lbs, with no serious medical conditions other than being a little chubby. Social smoker and drinker.  I have a few weird skin things that occur but this one is bothering me truly. 
 About once every 4-6 months painful white blisters will pop up on my right hand middle finger.  It is always on the same finger, and has never occurred anywhere else. It is painful but they go away after about a week. I don’t pop them because of the pain and I don’t even know if there is fluid in them.  I’ve been to the doctor about it once and she said it was just some sort of skin thing that I simply cannot remember the name of. She gave me a shot in my finger and I went home and it went away for a while.   I’ve included a picture.  
[here](</t>
    </r>
    <r>
      <rPr>
        <u/>
        <sz val="12"/>
        <color indexed="8"/>
        <rFont val="Helvetica Neue"/>
        <family val="2"/>
      </rPr>
      <t>https://imgur.com/a/PQmbJkV</t>
    </r>
    <r>
      <rPr>
        <sz val="12"/>
        <color indexed="8"/>
        <rFont val="Helvetica Neue"/>
        <family val="2"/>
      </rPr>
      <t>)
Each one of the little white blisters looks like it has a little dot or top on them.  I’m sure this isn’t life threatening or serious but merely just a weird annoyance.  I don’t think the doctor got it right. I’m hoping someone here will recognize it.</t>
    </r>
  </si>
  <si>
    <r>
      <t>I’m a 36m who in the past has been tested and came up clear for stds. I recently went through a breakup and started seeing someone new. Now I’ve had these red bumps  (</t>
    </r>
    <r>
      <rPr>
        <u/>
        <sz val="12"/>
        <color indexed="8"/>
        <rFont val="Helvetica Neue"/>
        <family val="2"/>
      </rPr>
      <t>https://imgur.com/a/DpHBgfI</t>
    </r>
    <r>
      <rPr>
        <sz val="12"/>
        <color indexed="8"/>
        <rFont val="Helvetica Neue"/>
        <family val="2"/>
      </rPr>
      <t xml:space="preserve"> )show up in my genital/pelvic area. They are mostly on my pelvis but have noticed one my penis. They itch a little bit I have no pain. Want to avoid visiting a physician given everything going on but want to be responsible also.  Should I visit urgent care? Is this likely an STD? Thanks in advance.</t>
    </r>
  </si>
  <si>
    <r>
      <t xml:space="preserve">Hello, 24 year old male here (5’6” and 145lb) with no real health issues in my past. The only dermatological issue I’ve had before was acne. I recently noticed these small circular patches on my arm of reddish, dried/dead feeling skin, (image here:  </t>
    </r>
    <r>
      <rPr>
        <u/>
        <sz val="12"/>
        <color indexed="8"/>
        <rFont val="Helvetica Neue"/>
        <family val="2"/>
      </rPr>
      <t>https://imgur.com/a/E6AlHWP</t>
    </r>
    <r>
      <rPr>
        <sz val="12"/>
        <color indexed="8"/>
        <rFont val="Helvetica Neue"/>
        <family val="2"/>
      </rPr>
      <t>)
Does anybody know what these are? And if so, should I be worried/seeking out immediate medical attention? My gut feels like it will probably go away on its own, but obviously that’s not a very rigorous analysis. Mostly I want to avoid seeing a dermatologist for the time being if I can, because I live in a Covid hotspot and have been self isolating with my family for the past couple weeks and want to limit my exposure to keep myself/my family safe. Anyone have any insight here? Thanks very much</t>
    </r>
  </si>
  <si>
    <r>
      <t>26 years old
Male
6'4
194lbs
two months since first symptoms
Full body rash
no existing medical issues that I know. Perhaps a fungal infection?
I take no medication
For the past few months I have been experiencing frequent full-body rashes. The most obvious symptom is a painful prickly sensation which seems consistent with heat rash based on some googling. Unlike heat rashes though, my rashes will appear on my body typically when I do something that makes me hot like shower or workout and then disappear within ten minutes. I have tried wearing loose or no clothing, I have tried changing detergents and I have tried to think of a dietary change in the last few months, but I have yet to find any relief.
Over the past few weeks this condition has gone from something easily ignorable to something so overwhelmingly painful and frequent that I am having trouble functioning. I just got a full body rash from eating some hot soup. It used to happen once or twice a week, and only on my torso but has now spread all over my body, including my scalp and the back of my hands. 
I can't think of a preexisting medical condition that could be related to this. At one point I think I had a jock itch infection -- could that have spread all over my body? I can't find any information about fungal infections causing this. I also have tried OTC anti-fungal on my skin to little effect, so I'm not entirely sure. 
I am very desperate for any help at all. I don't want to take up space at a health clinic right now, but I am having a lot of difficulty functioning day to day with this.
[here is a picture of my skin after a shower](</t>
    </r>
    <r>
      <rPr>
        <u/>
        <sz val="12"/>
        <color indexed="8"/>
        <rFont val="Helvetica Neue"/>
        <family val="2"/>
      </rPr>
      <t>https://imgur.com/a/GQBzfDy</t>
    </r>
    <r>
      <rPr>
        <sz val="12"/>
        <color indexed="8"/>
        <rFont val="Helvetica Neue"/>
        <family val="2"/>
      </rPr>
      <t>)</t>
    </r>
  </si>
  <si>
    <r>
      <t xml:space="preserve">Male
Age: 28
Weight: 65kgs
Height: 6 foot 1
Medications/Drugs right now: None. 
Long story short, I became addicted to ordering off the dark net. 8 years to be precise.
There was a major thrill to this, because I had access to everything, and I took advantage. I tried pretty much EVERYTHING. Well, apart from ketamine and some research chemicals. Everything else has a tick next to it's name. Including heroin, and cannabis was used the whole time, as well. All day every day. 
My documented list is well over 40 different chemicals. 
I have an extremely bad case of HH since puberty (disabling, endocrinologists words not mine, though I agree) before all of this, which (please don't make any rude remarks about this, if you have questions, discuss it with a dermatologist, they are the ones who know the extreme mental effects of this disorder or consult this website made from dermos, it's accurate </t>
    </r>
    <r>
      <rPr>
        <u/>
        <sz val="12"/>
        <color indexed="8"/>
        <rFont val="Helvetica Neue"/>
        <family val="2"/>
      </rPr>
      <t>https://www.sweathelp.org/</t>
    </r>
    <r>
      <rPr>
        <sz val="12"/>
        <color indexed="8"/>
        <rFont val="Helvetica Neue"/>
        <family val="2"/>
      </rPr>
      <t>) is so bad that it took all of my confidence, self esteem due to constant degrading comments from others. All of this stopped me from attending work which assisted the social isolation which developed into social awkwardness, many other issues and habitatual drug use. 
Today marks 51 days sober. I did it all by myself and I received no help from any doctor, whatsoever.
There's a common trend and they all paint you under the same brush when it comes to this particular circumstance even though health is supposedly essential. Quite frankly, I think it's fucking bullshit the way I've been treated. I no longer trust them nor do I go to them. (Ironically here I am)
Anyways- I did see and learn valuable lessons over the course and understand now that being a doctor is simply a business, treating strangers they don't care about.
Today has been such a hard day with cravings. Its like playing tug of war in my head every 5 minutes. I just want DOPAMINE and to escape. I refer to this as going on a mental holiday. 
I feel completely miserable. I'm crying multiple times throughout the day, again with the intrusion of suicidal thoughts (I'd never ever attempt it) and I'm unsure how much more I can take of this. 
I'm really struggling. 
Based on my own research (because I've been left to my own devices) I suspect dopamine deregulation has occured and has presented in the form of depersonalization, depression, heavy anxiety, agoraphobia etc etc etc. I worry I have brain damage. When I talk my voice doesn't even feel like my own voice anymore. People can tell something's off with me further fueling my isolation. Things have become very odd and I've completely lost any connection I once had with anyone, so I don't bother. My mind does not feel present. 
Of course noone believes me, because strangely enough, I look completely normal, and none takes me seriously. You see, I don't appear like your average addict and it's really bitten me in the arse. 
I opened up to my family and it was a huge mistake, I was better off keeping things to myself, they don't understand how I feel inside and they themselves degrade me when we have arguments, calling me a drug addict, a failure etc. Complete ignorance. They don't understand the damage they are causing and unfortunately they are all I have.
I just want someone to calm me down or comfort me in times, such as today. Most days. And I don't have that. Someone to talk to me. However that's not the case and I realise it and understand it now. I'm alone in this battle. No one truely cares about another's situation until it's too late. Even then so. Life goes on for everyone.
I do know someone out there understands me though, surely there's someone. And I suppose that's why I'm here tonight.
These cravings are killing me and I need some relief otherwise I feel I'm going to cave, like today. I nearly did. I cannot let this happen and I eventually want to live a normal life.
The only one thing in my favour has been during this whole time (since I was 20 years of age) I have not had one sip of alcohol- it makes me really sick, so I've stayed away from it.
What the hell am I going to do, I don't have the answers, and I sure as hell don't have the social skills to navigate this world anymore. Without a sense of self and no self esteem, things feel impossible.</t>
    </r>
  </si>
  <si>
    <r>
      <t xml:space="preserve">21 // F // 5’4 ft // 118 lbs // Asian // Non-smoker // Non-drinker // No current meds // No relevant conditions besides a few episodes of fainting but tests say I’m okay
I need help/insights on what I’m going through since I’m not able to see my dermatologist at the moment due to insurance issues..
Last week, I noticed a rash on the left side of my neck, it was just a huge red itchy spot, no pimple-like things yet, and I brushed it off thinking it was nothing. Then gradually, the itch spread to my entire neck pretty much and now a week later, I have pimple-like itchy rashes all over my neck to my chest. I’m very worried about it but more than anything, the itch is unbearable and I try my hardest not to scratch it! I tried putting 1% hydrocortisone, triamcinolone, clotrimazole, but none of those worked in alleviating the itch and I’m really in a state of wanting to just scrape off my entire skin. Help? 
Image: </t>
    </r>
    <r>
      <rPr>
        <u/>
        <sz val="12"/>
        <color indexed="8"/>
        <rFont val="Helvetica Neue"/>
        <family val="2"/>
      </rPr>
      <t>https://imgur.com/a/YBWyeoh</t>
    </r>
  </si>
  <si>
    <r>
      <t xml:space="preserve">I’m a 26 year old male, 6’1, 165lbs. I don’t smoke or drink, and I don’t have any health issues. No medications aside from Adderall.
I noticed these worm-like objects in my stool this morning. This is the first time I have noticed it. I haven’t been experiencing any itching, change in appetite, or nausea in recent days.
I *have* been having various digestive issues for the past couple years, such as bloating, stomach pains, thin stools, mooshy stools, stools with light spots, light colored stools, dark stools... you name it. But these things come and go in phases and never last long.
It wasn’t until this morning that I saw what *appear* to be worms for the first time.
The “worms” are the size of small pieces of white rice, except thinner. They were not moving. I have looked very closely, but cannot see any texture to them that I would expect to see on worms (such as bumps, patterns or ridges along their body).
I ate spaghetti last night about 15 minutes before going to bed lastnight. I also consumed some coconut protein powder mixed with water right before bed, which is very clumpy and heavy. Is it possible that either of those are the culprit?
Images are attached below. Thank you for any guidance.
</t>
    </r>
    <r>
      <rPr>
        <u/>
        <sz val="12"/>
        <color indexed="8"/>
        <rFont val="Helvetica Neue"/>
        <family val="2"/>
      </rPr>
      <t>https://imgur.com/oVHsCtm</t>
    </r>
    <r>
      <rPr>
        <sz val="12"/>
        <color indexed="8"/>
        <rFont val="Helvetica Neue"/>
        <family val="2"/>
      </rPr>
      <t xml:space="preserve">
</t>
    </r>
    <r>
      <rPr>
        <u/>
        <sz val="12"/>
        <color indexed="8"/>
        <rFont val="Helvetica Neue"/>
        <family val="2"/>
      </rPr>
      <t>https://imgur.com/TpnnKk4</t>
    </r>
    <r>
      <rPr>
        <sz val="12"/>
        <color indexed="8"/>
        <rFont val="Helvetica Neue"/>
        <family val="2"/>
      </rPr>
      <t xml:space="preserve">
</t>
    </r>
    <r>
      <rPr>
        <u/>
        <sz val="12"/>
        <color indexed="8"/>
        <rFont val="Helvetica Neue"/>
        <family val="2"/>
      </rPr>
      <t>https://imgur.com/EBcpf1G</t>
    </r>
  </si>
  <si>
    <r>
      <t xml:space="preserve">Required details: 21M, 175cm, 65kg, mixed white/arab, known for at least 4 days, between leg and perineum, no history of skin cancer, no meds
I have discovered a lump that occasionally bleeds and protrudes from the surface, and looks suspiciously close to pictures of certain skin cancers. However it is also located in an area where shaving accidents happen and I don't know if it could be a very weird injury.
Pictures: </t>
    </r>
    <r>
      <rPr>
        <u/>
        <sz val="12"/>
        <color indexed="8"/>
        <rFont val="Helvetica Neue"/>
        <family val="2"/>
      </rPr>
      <t>https://imgur.com/a/gpNr10C</t>
    </r>
  </si>
  <si>
    <r>
      <t>I'm a 35M, white, about 5'10", roughly 230lbs.  
I've really just been curious for a long time, my rectum just doesn't seem to have the normal, standard appearance of most... It's always seemed a little rough around the edges I guess and I really just want to know if it's normal or if something else going on. I'm a straight male that has dabbled in some backdoor play (which is mostly why I've noticed) and it hasn't seemed to change over time. It also doesn't cause any pain or itching they I notice regularly, it's mostly just cosmetic. I don't have the best diet but don't strain to defecate 99% of the time but i also have a tendency to sit in the bathroom for an extended period of time sometimes. It's quiet and i play games. Really just looking for any advice on if there might be an issue, if there's anything i can do at home about it, if it's different but normal, or if i need to go see a professional (which is not preferred because of US and shitty insurance but I'll do what I have to).
[NSFW Pictures here!](</t>
    </r>
    <r>
      <rPr>
        <u/>
        <sz val="12"/>
        <color indexed="8"/>
        <rFont val="Helvetica Neue"/>
        <family val="2"/>
      </rPr>
      <t>https://imgur.com/a/AZ7Ct5w</t>
    </r>
    <r>
      <rPr>
        <sz val="12"/>
        <color indexed="8"/>
        <rFont val="Helvetica Neue"/>
        <family val="2"/>
      </rPr>
      <t>)</t>
    </r>
  </si>
  <si>
    <r>
      <t xml:space="preserve">Age: 28
Sex: F
Height 5'7, weight 220lbs, caucasian. 
I initially thought a nail just got bent weird but it's been probably over a year or more and it's two nails on my right hand now, my pinky and ring finger that the curvature of my nail has changed. 
The nails appear what I've found labeled as pincer or plicated. They make a sort of L shape making them point up on one side and then curve down on the other. Also the skin is pretty much always dry and peeling or cracking on my hands year-round. 
</t>
    </r>
    <r>
      <rPr>
        <u/>
        <sz val="12"/>
        <color indexed="8"/>
        <rFont val="Helvetica Neue"/>
        <family val="2"/>
      </rPr>
      <t>https://imgur.com/a/8Vrdsoz</t>
    </r>
    <r>
      <rPr>
        <sz val="12"/>
        <color indexed="8"/>
        <rFont val="Helvetica Neue"/>
        <family val="2"/>
      </rPr>
      <t xml:space="preserve">
The reason I'm concerned is because I have other existing health issues, some known some not (seeing specialists trying to get answers) and from reading about why the nails change it ranges from cancers, lung issues, heart issues, and psoriatic arthritis or being born with it which I was not.
I have been seeing a rheumatologist who has not found what's wrong with me except for fibromyalgia and problems related to joint hypermobility (looking into EDS), I am seeing a cardiologist who is sending me for further testing I made a post regarding that recently and there may be heart issues. I had asthma growing up and my lungs have never been great. My ANA is always negative. My CRP is always elevated (15-25 ish). Also have chronic migraines, endometriosis or somethimg causing dysmenorrhea, hypothyroidism, tinnitus, gastritis, IBS. Suspected POTS, suspected Interstitial cystitis both being looked into as well. I've also had my gallbladder removed. 
Medications: Synthroid, Vyvanse, Ivabradine, propranolol (new within a couple weeks), sucralfate, Loestrin, visanne, cannabis. 
There is history in my family of lung problems, cancers, heart disease and heart attacks, arthritis rheumatoid and psoriatic arthritis, MS and probably more. 
I don't know if I'm being paranoid about the nail changes or if they may actually be a further indication something is wrong or if it's an early sign of clubbing? It's fairly mild but it has definitely changed.</t>
    </r>
  </si>
  <si>
    <r>
      <t>21M, 5’7”, 150lbs, white, noticed a small green spot on the left side of my finger last night, just next to the nail. It’s on my ring finger. It’s sensitive to the touch and has swelled only slightly. I noticed it last night but the day before, it only felt like a simple ache without the green color. It only started to throb after I bit my nails and finger in that area so I think that could be the cause of this infection, perhaps bacterial. 
My brother says it looks like Paronychia and to soak it in warm water with soap a few times a day. Is this severe? I don’t want to go to urgent care with the state of the world the way it is right now. I can’t risk being infected with COVID-19 and bringing it home to my parents. Picture soon to follow after I’ve finished soaking it.
[Here’s a picture of it](</t>
    </r>
    <r>
      <rPr>
        <u/>
        <sz val="12"/>
        <color indexed="8"/>
        <rFont val="Helvetica Neue"/>
        <family val="2"/>
      </rPr>
      <t>https://imgur.com/gallery/WU8SfxC</t>
    </r>
    <r>
      <rPr>
        <sz val="12"/>
        <color indexed="8"/>
        <rFont val="Helvetica Neue"/>
        <family val="2"/>
      </rPr>
      <t>)</t>
    </r>
  </si>
  <si>
    <r>
      <t>Female, 27, USA, 5' 6", 250 lb. Existing medications: Lexapro, Xanax, Albuterol inhaler
Hi all, I woke up this morning and the skin on my legs and arms is flaky, photo here: [</t>
    </r>
    <r>
      <rPr>
        <u/>
        <sz val="12"/>
        <color indexed="8"/>
        <rFont val="Helvetica Neue"/>
        <family val="2"/>
      </rPr>
      <t>https://imgur.com/a/TQuROpB</t>
    </r>
    <r>
      <rPr>
        <sz val="12"/>
        <color indexed="8"/>
        <rFont val="Helvetica Neue"/>
        <family val="2"/>
      </rPr>
      <t>](</t>
    </r>
    <r>
      <rPr>
        <u/>
        <sz val="12"/>
        <color indexed="8"/>
        <rFont val="Helvetica Neue"/>
        <family val="2"/>
      </rPr>
      <t>https://imgur.com/a/TQuROpB</t>
    </r>
    <r>
      <rPr>
        <sz val="12"/>
        <color indexed="8"/>
        <rFont val="Helvetica Neue"/>
        <family val="2"/>
      </rPr>
      <t>)
It flakes off like dandruff when I rub it. My first thought was a peeling sunburn but I haven't been out of the house in two weeks, and wasn't sunburned before that. It's not itchy or painful, but stings when I put lotion on. It also doesn't appear to be affecting my torso at all. 
I haven't recently changed any skincare products, detergents, etc, and my bathing habits haven't changed. 
Much appreciate any suggestions what this could be, or if it's something I should be worried about.</t>
    </r>
  </si>
  <si>
    <r>
      <t>I found this in my poop near the surface, so I got it out with a q-tip. The slight indent is from me pushing on it lightly with the q-tip just to see if it would break apart or not. Image is NSFW obviously but it is only of the thing on a square of tp, not the entire poop.
I'm 27M 5'8" tall 160 lbs and I'm Caucasian the primary complaint is the description, this happened today, no medical issues aside from depression and anxiety, my medications are Vyvanse-70mg, Mirtazepine-45mg, and Buproprion-300mg, I don't drink but I do vape and the only recreational drug I use is weed.
[</t>
    </r>
    <r>
      <rPr>
        <u/>
        <sz val="12"/>
        <color indexed="8"/>
        <rFont val="Helvetica Neue"/>
        <family val="2"/>
      </rPr>
      <t>https://imgur.com/a/66dyJXd</t>
    </r>
    <r>
      <rPr>
        <sz val="12"/>
        <color indexed="8"/>
        <rFont val="Helvetica Neue"/>
        <family val="2"/>
      </rPr>
      <t>](</t>
    </r>
    <r>
      <rPr>
        <u/>
        <sz val="12"/>
        <color indexed="8"/>
        <rFont val="Helvetica Neue"/>
        <family val="2"/>
      </rPr>
      <t>https://imgur.com/a/66dyJXd</t>
    </r>
    <r>
      <rPr>
        <sz val="12"/>
        <color indexed="8"/>
        <rFont val="Helvetica Neue"/>
        <family val="2"/>
      </rPr>
      <t>)</t>
    </r>
  </si>
  <si>
    <r>
      <t>I am a 32 white male, 5'11 and 240 pounds. I take no medicines and I do not smoke although I smke cigars recently. I am relatively healthy, 55 bpm heart rate, I play basketball to stay active. I took a blood test in Dec 2019, I had somewhat high cholesterol and sugar. I have been on keto since then. I had chlamydia at that time, took the antibiotics, tested again, and it went away.  
&amp;amp;#x200B;
 [</t>
    </r>
    <r>
      <rPr>
        <u/>
        <sz val="12"/>
        <color indexed="8"/>
        <rFont val="Helvetica Neue"/>
        <family val="2"/>
      </rPr>
      <t>https://imgur.com/a/ahIHWHd</t>
    </r>
    <r>
      <rPr>
        <sz val="12"/>
        <color indexed="8"/>
        <rFont val="Helvetica Neue"/>
        <family val="2"/>
      </rPr>
      <t>](</t>
    </r>
    <r>
      <rPr>
        <u/>
        <sz val="12"/>
        <color indexed="8"/>
        <rFont val="Helvetica Neue"/>
        <family val="2"/>
      </rPr>
      <t>https://imgur.com/a/ahIHWHd</t>
    </r>
    <r>
      <rPr>
        <sz val="12"/>
        <color indexed="8"/>
        <rFont val="Helvetica Neue"/>
        <family val="2"/>
      </rPr>
      <t>)  sorry for the explicit post but these just showed up a day or so ago, I  am having issues getting health insurance but I wanted to ask someone  here if they know. Is it dangerous? Contagious? It is not painful and  does not seem to be pus filled, although I cannot be sure. Thank you</t>
    </r>
  </si>
  <si>
    <r>
      <t>25 y.o. male, 6'2", 240lbs no other health issues.
I've had HPV warts for 6 months. I scheduled surgery to remove the warts a couple months back but the hospital has shut down due to Covid-19 so my appointment has been cancelled. In the last couple weeks, the warts have increased in size (they're protruding almost an inch from my groin), and are bleeding. Not only that, but they are emitting a very foul odor and seem to be coated in mucus. (!!!)
I have United Healthcare but don't know who to call or what to do. Do I have any options? Thanks!!
&amp;amp;#x200B;
Here is an image, NSFW warning [</t>
    </r>
    <r>
      <rPr>
        <u/>
        <sz val="12"/>
        <color indexed="8"/>
        <rFont val="Helvetica Neue"/>
        <family val="2"/>
      </rPr>
      <t>https://imgur.com/a/ZEaOgdi</t>
    </r>
    <r>
      <rPr>
        <sz val="12"/>
        <color indexed="8"/>
        <rFont val="Helvetica Neue"/>
        <family val="2"/>
      </rPr>
      <t>](</t>
    </r>
    <r>
      <rPr>
        <u/>
        <sz val="12"/>
        <color indexed="8"/>
        <rFont val="Helvetica Neue"/>
        <family val="2"/>
      </rPr>
      <t>https://imgur.com/a/ZEaOgdi</t>
    </r>
    <r>
      <rPr>
        <sz val="12"/>
        <color indexed="8"/>
        <rFont val="Helvetica Neue"/>
        <family val="2"/>
      </rPr>
      <t>)</t>
    </r>
  </si>
  <si>
    <r>
      <t xml:space="preserve">I noticed that my fingernails suddenly changed appearance within the past week. The thick pink/brown band is new and is on all of my fingernails.  I’m wondering if this looks like Terry’s nails or if it’s normal.
I was healthy and active until last spring when my health began to suddenly decline. I've since been seen by a number of different specialists have been diagnosed with pernicious anemia, iron anemia, tachycardia (under investigation), neutropenia, Raynaud's, chilblains, possible POTS, hematuria (normal kidney CT, cysto scheduled)
I’m currently being evaluated by a rheumatologist for possible emerging autoimmune/connective tissue disease, and for obvious reasons, my appointments have been pushed out to the fall.
I have a high titer ANA (speckled pattern), low complement C3, low-normal c4, and inflammation markers are within range.
</t>
    </r>
    <r>
      <rPr>
        <u/>
        <sz val="12"/>
        <color indexed="8"/>
        <rFont val="Helvetica Neue"/>
        <family val="2"/>
      </rPr>
      <t>https://imgur.com/MRGt1ic</t>
    </r>
    <r>
      <rPr>
        <sz val="12"/>
        <color indexed="8"/>
        <rFont val="Helvetica Neue"/>
        <family val="2"/>
      </rPr>
      <t xml:space="preserve">
</t>
    </r>
    <r>
      <rPr>
        <u/>
        <sz val="12"/>
        <color indexed="8"/>
        <rFont val="Helvetica Neue"/>
        <family val="2"/>
      </rPr>
      <t>https://imgur.com/xSgqzGa</t>
    </r>
    <r>
      <rPr>
        <sz val="12"/>
        <color indexed="8"/>
        <rFont val="Helvetica Neue"/>
        <family val="2"/>
      </rPr>
      <t xml:space="preserve">
</t>
    </r>
    <r>
      <rPr>
        <u/>
        <sz val="12"/>
        <color indexed="8"/>
        <rFont val="Helvetica Neue"/>
        <family val="2"/>
      </rPr>
      <t>https://imgur.com/Gg5cdeQ</t>
    </r>
  </si>
  <si>
    <r>
      <t xml:space="preserve">I had a licensed doctor as my psychiatrist and prescriber for over a year and he was great, well he moved and the clinic moved all his patients to a Advanced Nurse Practitioner. I'm taking Sertraline 150mg and Adderall XR 15mg every day. 
I'm starting to doubt her judgement on the topic of my medication, as nice as she is it seems like she doesn't know a lot about medication. I'm not even a doctor and I know Adderall is related to serotonin and that these two meds interact. 
I mean, I know it's the internet but </t>
    </r>
    <r>
      <rPr>
        <u/>
        <sz val="12"/>
        <color indexed="8"/>
        <rFont val="Helvetica Neue"/>
        <family val="2"/>
      </rPr>
      <t>drugs.com</t>
    </r>
    <r>
      <rPr>
        <sz val="12"/>
        <color indexed="8"/>
        <rFont val="Helvetica Neue"/>
        <family val="2"/>
      </rPr>
      <t xml:space="preserve"> even says they interact and should be avoided being taken in combination. 
She's done this in the past. She wanted to switch my SSRI to Wellbutrin along side the Adderall I already take. I didn't feel comfortable doing that, I brought these concerns up to her and she told me these meds don't interact which is absolutely false, right?
Would it be wrong to seek out another doctor? Or tell her that she's wrong? 
Or am I wrong?</t>
    </r>
  </si>
  <si>
    <r>
      <t>I'm 30F white 5,8 and am 9 stone from the UK. I developed this skin condition weeks ago and I used antibiotic cream and tablets but they didn't seem to be working so I had only finished half and went straight to ER. The doctor had put me on a drip for 5 days but my entire feet are 10 times more swollen/red. I noticed my feet weren't half as swollen before I took it and soon as I took the first dose they were instantly bigger.  I have tried to contact private healthcare also for a skin specialist but the soonest they can take me is next tuesday which I'm worried is too far away. The rash seems to be spreading. They had done blood work and still no answers they seemed to think it was a skin condition but again they didn't know and just sent me home. I'm really worried this will damage my legs badly as it has been going on a long time and still no one knows. If anyone can help me please I've been crying about this for days I'm not a doctor and I don't know whats wrong with me or if I need extreme drugs now. Here are some photos :( All I have been doing is rubbing coconut oil on them but they hurt and feel raw. The first link is today: 
 [</t>
    </r>
    <r>
      <rPr>
        <u/>
        <sz val="12"/>
        <color indexed="8"/>
        <rFont val="Helvetica Neue"/>
        <family val="2"/>
      </rPr>
      <t>https://i.imgur.com/uC9sE02.jpg</t>
    </r>
    <r>
      <rPr>
        <sz val="12"/>
        <color indexed="8"/>
        <rFont val="Helvetica Neue"/>
        <family val="2"/>
      </rPr>
      <t>](</t>
    </r>
    <r>
      <rPr>
        <u/>
        <sz val="12"/>
        <color indexed="8"/>
        <rFont val="Helvetica Neue"/>
        <family val="2"/>
      </rPr>
      <t>https://i.imgur.com/uC9sE02.jpg</t>
    </r>
    <r>
      <rPr>
        <sz val="12"/>
        <color indexed="8"/>
        <rFont val="Helvetica Neue"/>
        <family val="2"/>
      </rPr>
      <t>) \- today
 [</t>
    </r>
    <r>
      <rPr>
        <u/>
        <sz val="12"/>
        <color indexed="8"/>
        <rFont val="Helvetica Neue"/>
        <family val="2"/>
      </rPr>
      <t>https://i.imgur.com/9yQuoYK.jpg</t>
    </r>
    <r>
      <rPr>
        <sz val="12"/>
        <color indexed="8"/>
        <rFont val="Helvetica Neue"/>
        <family val="2"/>
      </rPr>
      <t>](</t>
    </r>
    <r>
      <rPr>
        <u/>
        <sz val="12"/>
        <color indexed="8"/>
        <rFont val="Helvetica Neue"/>
        <family val="2"/>
      </rPr>
      <t>https://i.imgur.com/9yQuoYK.jpg</t>
    </r>
    <r>
      <rPr>
        <sz val="12"/>
        <color indexed="8"/>
        <rFont val="Helvetica Neue"/>
        <family val="2"/>
      </rPr>
      <t>) 
 [</t>
    </r>
    <r>
      <rPr>
        <u/>
        <sz val="12"/>
        <color indexed="8"/>
        <rFont val="Helvetica Neue"/>
        <family val="2"/>
      </rPr>
      <t>https://i.imgur.com/hFEhfPf.jpg</t>
    </r>
    <r>
      <rPr>
        <sz val="12"/>
        <color indexed="8"/>
        <rFont val="Helvetica Neue"/>
        <family val="2"/>
      </rPr>
      <t>](</t>
    </r>
    <r>
      <rPr>
        <u/>
        <sz val="12"/>
        <color indexed="8"/>
        <rFont val="Helvetica Neue"/>
        <family val="2"/>
      </rPr>
      <t>https://i.imgur.com/hFEhfPf.jpg</t>
    </r>
    <r>
      <rPr>
        <sz val="12"/>
        <color indexed="8"/>
        <rFont val="Helvetica Neue"/>
        <family val="2"/>
      </rPr>
      <t>) 
 [</t>
    </r>
    <r>
      <rPr>
        <u/>
        <sz val="12"/>
        <color indexed="8"/>
        <rFont val="Helvetica Neue"/>
        <family val="2"/>
      </rPr>
      <t>https://i.imgur.com/ABhyCIU.jpg</t>
    </r>
    <r>
      <rPr>
        <sz val="12"/>
        <color indexed="8"/>
        <rFont val="Helvetica Neue"/>
        <family val="2"/>
      </rPr>
      <t>](</t>
    </r>
    <r>
      <rPr>
        <u/>
        <sz val="12"/>
        <color indexed="8"/>
        <rFont val="Helvetica Neue"/>
        <family val="2"/>
      </rPr>
      <t>https://i.imgur.com/ABhyCIU.jpg</t>
    </r>
    <r>
      <rPr>
        <sz val="12"/>
        <color indexed="8"/>
        <rFont val="Helvetica Neue"/>
        <family val="2"/>
      </rPr>
      <t>)</t>
    </r>
  </si>
  <si>
    <r>
      <rPr>
        <u/>
        <sz val="12"/>
        <color indexed="8"/>
        <rFont val="Helvetica Neue"/>
        <family val="2"/>
      </rPr>
      <t>https://imgur.com/a/B3bGIbW</t>
    </r>
  </si>
  <si>
    <r>
      <t>23F, 5’7’’, 120 lbs, no health issues, no medications, non smoking.
Had this for about a month. Started after I epilated my toe hair (dumb I know). Started with a red bump that looked like an ingrown, but that has flaked off and now it has spread and looks like this.
[Here is a pic](</t>
    </r>
    <r>
      <rPr>
        <u/>
        <sz val="12"/>
        <color indexed="8"/>
        <rFont val="Helvetica Neue"/>
        <family val="2"/>
      </rPr>
      <t>https://imgur.com/gallery/J74MxfU</t>
    </r>
    <r>
      <rPr>
        <sz val="12"/>
        <color indexed="8"/>
        <rFont val="Helvetica Neue"/>
        <family val="2"/>
      </rPr>
      <t>)
I think I may have broken the skin and let in some bacteria or fungus or something. What is this? Is there some some otc treatment for this?
Thanks</t>
    </r>
  </si>
  <si>
    <r>
      <t xml:space="preserve">23 year old Male, 230 Lbs, No current meds or notable medical history
Hello Reddit Doctors,
I have had a small white lump on my outer ear for nearly 2 years. I havn't thought much of it until the past month or so. I've noticed it seems to have grown in size and I now have another smaller bump right next to it.
I am worried this might be some form of ear cancer, should I see my doctor or is this likely just a cyst? I've been hesitent to see a doctor recently due to COVID-19 .
Image of my ear </t>
    </r>
    <r>
      <rPr>
        <u/>
        <sz val="12"/>
        <color indexed="8"/>
        <rFont val="Helvetica Neue"/>
        <family val="2"/>
      </rPr>
      <t>https://imgur.com/a/p3Bceal</t>
    </r>
  </si>
  <si>
    <r>
      <t>Hello, I am a 22 year old female, living in Florida, with no known medical conditions other than anxiety. No drugs, smoking, alcohol, etc. Around 5'5" and 115 or so lbs. Not on any medications.
I've had this red spot on my leg for at least a few weeks now. Here are some photos: [</t>
    </r>
    <r>
      <rPr>
        <u/>
        <sz val="12"/>
        <color indexed="8"/>
        <rFont val="Helvetica Neue"/>
        <family val="2"/>
      </rPr>
      <t>https://imgur.com/a/oOuBTF9</t>
    </r>
    <r>
      <rPr>
        <sz val="12"/>
        <color indexed="8"/>
        <rFont val="Helvetica Neue"/>
        <family val="2"/>
      </rPr>
      <t>](</t>
    </r>
    <r>
      <rPr>
        <u/>
        <sz val="12"/>
        <color indexed="8"/>
        <rFont val="Helvetica Neue"/>
        <family val="2"/>
      </rPr>
      <t>https://imgur.com/a/oOuBTF9</t>
    </r>
    <r>
      <rPr>
        <sz val="12"/>
        <color indexed="8"/>
        <rFont val="Helvetica Neue"/>
        <family val="2"/>
      </rPr>
      <t>)
The first photo is from a few weeks ago. The last two are from today. It hasn't changed much other than maybe becoming more rounded and it feels a little dryer to the touch. It doesn't hurt or itch, though if i touch it it may itch very mildly, I'm not convinced it's not my brain playing tricks on me. If I press on it with my finger, the color lightens, then when I release it goes back to this color. It is flat and not raised. I haven't done much to it other than moisturizing with my regular body lotion.
Is this something to be worried about? Normally I would ignore it, but the fact that it hasn't gone away or improved is worrying me. I can be prone to redness, acne, and dry skin, but I've never had a persistent, almost perfectly round spot before. Clearly it isn't a bruise, and it's not sunburn since I haven't spent much time outside in weeks.
Any help is appreciated!</t>
    </r>
  </si>
  <si>
    <r>
      <t>32 yo white male. 6’2” normal BMI. Non smoker no drugs. No past medical history. Not on any meds. Location in central Virginia.
Started 2 weeks ago gradually expanding. No history of trauma to area. Slight itching no pain. No fevers. No chills. 
[picture of knee ](</t>
    </r>
    <r>
      <rPr>
        <u/>
        <sz val="12"/>
        <color indexed="8"/>
        <rFont val="Helvetica Neue"/>
        <family val="2"/>
      </rPr>
      <t>https://imgur.com/a/4h1A1xW</t>
    </r>
    <r>
      <rPr>
        <sz val="12"/>
        <color indexed="8"/>
        <rFont val="Helvetica Neue"/>
        <family val="2"/>
      </rPr>
      <t>)
As an anesthesiologist this is beyond my scope</t>
    </r>
  </si>
  <si>
    <r>
      <t xml:space="preserve">Image link:
</t>
    </r>
    <r>
      <rPr>
        <u/>
        <sz val="12"/>
        <color indexed="8"/>
        <rFont val="Helvetica Neue"/>
        <family val="2"/>
      </rPr>
      <t>https://ibb.co/wyqKBMm</t>
    </r>
    <r>
      <rPr>
        <sz val="12"/>
        <color indexed="8"/>
        <rFont val="Helvetica Neue"/>
        <family val="2"/>
      </rPr>
      <t xml:space="preserve">
Female, 26, 5'5", 325 lbs, white, non-smoker, on no medication.
Had this for 2-3 days. It burns when pee hits it.  Lots of clear/normal discharge. Vagina is sore, feels better with a cool baby wipe on it.
Got out of a serious relationship and hooked up with a new guy without a condom.  Before hooking up with the new guy I used a new but cheap, single blade razor and conditioner in a pinch. I initially thought it was an ingrown hair but got a picture of it and it doesn't look like ingrown hairs to me. Plan to make an appointment Tomorrow. But in the meantime my anxiety is killing me..
Thanks in advance and please no negative comments. I've been crying all night and this morning. I feel like a trash person.</t>
    </r>
  </si>
  <si>
    <r>
      <t xml:space="preserve">Male 21 5’10 190 lb hbp medication non smoker occasional drinker
For the past couple of weeks a non itchy, spotty red rash has appeared on both of my arms. It seems to be there all day but is most easily seen at night like right now. I think it may have been caused by an antibiotic I took for acne but I haven’t taken that antiobiotic in weeks maybe a month now and it is still here. No idea what else it could be and what caused it. It isn’t irritating, itchy, it’s non-raised as well. I also brought in grocery bags today and a dark red rash appeared on my arm, so my skin is ultra sensitive right now too. Any help right now would be appreciated.
</t>
    </r>
    <r>
      <rPr>
        <u/>
        <sz val="12"/>
        <color indexed="8"/>
        <rFont val="Helvetica Neue"/>
        <family val="2"/>
      </rPr>
      <t>https://imgur.com/a/b7pDVFK</t>
    </r>
  </si>
  <si>
    <r>
      <t>26 male, two weeks of constant pain, no worse or better. Didn't drop anything on my foot either. No medications, taking 600mg ibuprofen the last 4 days only. Helps very little
[yellow dot is where center of pain is at](</t>
    </r>
    <r>
      <rPr>
        <u/>
        <sz val="12"/>
        <color indexed="8"/>
        <rFont val="Helvetica Neue"/>
        <family val="2"/>
      </rPr>
      <t>http://imgur.com/gallery/9q4yauD</t>
    </r>
    <r>
      <rPr>
        <sz val="12"/>
        <color indexed="8"/>
        <rFont val="Helvetica Neue"/>
        <family val="2"/>
      </rPr>
      <t>)
I don't know what to do. I've been resting it. I'm afraid of it healing weird and needing surgery later on. But it hurts to even wear shoes and doest seem to be getting better.</t>
    </r>
  </si>
  <si>
    <r>
      <t>26F, 165cm, 59kg. Caucasian. No medication, no alcohol. Smoke about 10 cigarettes a day.
This all started 4 months ago when I discovered a sudden big lump in my groin. I'll try to keep it brief: it was thought to be an inguinal hernia, echo was made, turned out to be a rather big lymph node instead. New symptoms appeared about a week or two after the lump: fatigue, loss of appetite paired with occasional nausea. About a month after the node appeared I got referred to an internist: blood test done, nothing unusual except for my white blood cell count which was high. MRI and another echo, showed nothing unusual except for said lymph node + a skinny aorta. Got sent back to my GP, another blood test done, white blood cell count about 10% up from last time. GP said my blood doesn't show any signs of infections so that's not why the cell count is so high. Tested for a multitude of viruses, epstein-barr among them, all negative. GP now at a loss as well, decided to wait a few weeks to do another blood test to see if the white cell counts went up. This was supposed to happen a couple of weeks ago but was postponed due to the current situation.
So now, almost four months after the lymph node appeared my symptoms remain unchanged other than the fatigue which got worse, and today I discovered a [darker patch of skin on my pubic mound.](</t>
    </r>
    <r>
      <rPr>
        <u/>
        <sz val="12"/>
        <color indexed="8"/>
        <rFont val="Helvetica Neue"/>
        <family val="2"/>
      </rPr>
      <t>https://i.imgur.com/xTbud6y.jpg</t>
    </r>
    <r>
      <rPr>
        <sz val="12"/>
        <color indexed="8"/>
        <rFont val="Helvetica Neue"/>
        <family val="2"/>
      </rPr>
      <t>) As you can see on the photo most of the pubic hair on that part of the skin fell out. This happened suddenly, I didn't have this spot this morning. It's not a bruise.
It's on the same side as the swollen lymph node so that made me believe it could be related.
I know it's a long shot but I'm really getting desperate, so any ideas, possibilities and advice would be much appreciated.</t>
    </r>
  </si>
  <si>
    <r>
      <t>* Age 42
* Sex M
* Height 5' 11"
* Weight 220
* Race Caucasian
* Duration of complaint 5 Weeks
* Location (Geographic and on body) California, USA and Toes
* Any existing relevant medical issues (if any) None
* Current medications (if any) None
[Pictures of the issue are located here.](</t>
    </r>
    <r>
      <rPr>
        <u/>
        <sz val="12"/>
        <color indexed="8"/>
        <rFont val="Helvetica Neue"/>
        <family val="2"/>
      </rPr>
      <t>https://imgur.com/a/nbz7nsH</t>
    </r>
    <r>
      <rPr>
        <sz val="12"/>
        <color indexed="8"/>
        <rFont val="Helvetica Neue"/>
        <family val="2"/>
      </rPr>
      <t>). Note that my toes and feet aren't really as purple/blue as the pictures suggest, it's just the lighting of when I took them.
I've been having a strange and annoying itchy toe problem. Last fall, while laying in bed at night, I had it once or twice - on my 2nd and 3rd toe on my left foot. It was a weird burning/itching sensation on 2nd toe that eventually went away after an hour or so. I scratched it a bit, rubbed my toes a bit, got annoyed that it took 20 minutes to go away, then forgot about it. 
In the upcoming months, it happened once or twice at work as well - I'd be doing my desk job, and suddenly my toe would start to itch like a madman. I'd take off my shoe and sock and rub it brisky (not scratching it with my nail) and it was instant relief. Then I'd get busy at work and more or less forget about it, and it would have "gone away". You can see from the picture however that I have these two red "dots" on my 2nd toe which have been there the longest, several months at least, and have never really gone away.
However it's gotten worse during the shelter in place order in California. It's now a continual all day thing. Doesn't matter if I wear socks or not, doesn't matter if my toes are warm or cold, doesn't matter if I wear shoes or not. There are spots on the top of my toes and the pads of my toes. My little toe on my left foot has a couple of small reddish itchy spots too. 
They don't ever not itch - they just seem to itch less if I break down and give them a vigorous rub with my fingers (not my nails!). The vigorous rub is the only thing that seems to make it itch less. It seems to be especially bad and annoying at night when I'm trying to sleep and my feet are under blankets. I have tried sleeping with and without socks in an effort to solve the problem.
The only time I seem to get relief is when I wake up in the morning and do not put socks on, so my toes are fairly cold in a 62 degree house. That lasts for a few hours until the house warms up.
What was for months, my left foot, and only two toes, has in the past 5 days now "spread" to my right foot. Again 2nd and 3rd toe. My left toes actually doesn't seem to itch as much as my right toes anymore. Note that the itching stems from the spots on my toes, not the whole toe. But as I walk the spots rub against the other toes and irritate the area and that inflames the rest of the toe.
No bleeding, no cuts, no pus, no leakage, no blisters, nothing like that. Just those red sore spots.
It's maddening. Unfortunately, because of the SIP, I'm at home mostly suffering from it instead of going to a doctor or a podiatrist. I just have no idea what it could be so looking for some advice on this subreddit.
I don't have any other marks or itchy spots anywhere else on my body. Wife or kids don't have them either so I highly doubt it's bugs of some sort. I've looked up chilblains and they kind of look like that but also not really, plus I'm not like in sub 50 degree weather nor am I outside doing anything in cold weather. I'm sitting at home at my desk, except when I'm on my stationary bike or taking a walk which I try to do every day. I don't have any underlying medical conditions. Never had any problems with my feet at all, ever, never athlete's foot, never bedbugs, nothing. Although the included pictures look a little bit rough and I blame that to the lighting - I generally think my feet are in pretty good shape - wasn't an athlete that tore them up, didn't walk around barefoot my whole life in cornfields, etc.
No change in detergeants, no change in bath/body soap, no new socks or shoes, no change in anything really.
The only thing that gives me an hours or so relief is if I rub the toes like crazy for the itch relief and then just don't touch them. Almost like it's a muscle ache and I'm rubbing away the pain. I just did that before typing this message and my toes are tingling a bit but otherwise feel normal. 
Here's what I've tried:
* Athletes Foot medication. There doesn't appear to be any athlete's foot symptoms other than the itching. No cracked skin, or scaling, or anything like that. I am never in a public gym or barefoot out in public so I don't know how I would have gotten athlete's foot, let alone AF that started in the Fall and only bothered me once or twice, just to start again months later.
Every anti-itch mediciation I can find including:
* Cerave with Pramoxine Hydrochloride
* Cortizone-10 with Hydrocortisone
* Neosporin
* CVS Itch Relief Cream with Diphenhydramine hydrochloride and zinc acetate
* Tinactin Spray
* Witchhazel
* A bunch of different dry skin creams
* Bandaids around the 4 toes (which actually seems to work to relieve the itching probably because it's keeping the spots from rubbing against the other toes and also seems to constrict the toe a bit). But that's 4 bandaids a day and I don't have an unlimited supply!
None of the above creams offer any sort of immediate nor long term relief. If anything they make the itching worse because I have to touch my toes to apply the creams.
Looking for any and all advice on what I can do to alleviate this.</t>
    </r>
  </si>
  <si>
    <r>
      <t xml:space="preserve">23 female, don't smoke but the person I'm staying with does. I also don't drink or have tattoos because of risk factors. I am 5"6 and 155 pounds and have been to the doctor several times last month and before the shut down because of allergies and odd rash issues although this one is a new brand of hell. I have lupus and take plaq to manage it for the past three years and just started taking zoloft for anxiety and depression last month with no major side effects. I also take antihistimines for allergies as well but they are not helping with this. Around March 18th or 19th I ended up with what looked like long scratches on my chest that were extremely itchy. Over time they got progressively bigger, worse, and inflamed and it made it impossible to work from home. Then I put an anti-fungal on and it cleared up almost completely after a few days putting that on. Now after a few days of relief it came back itchier than ever and is now manifesting more as a true rash with small red and hardish bumps and spreading. I can't be seen by a doctor because of covid but I need to figure out what to do because this is UNBEARABLE.
I have no idea how to post a picture of the rash on this post so, let me know in the comment if you want a picture of it and I can send it to you through a dm on here.
Picture of rash now: </t>
    </r>
    <r>
      <rPr>
        <u/>
        <sz val="12"/>
        <color indexed="8"/>
        <rFont val="Helvetica Neue"/>
        <family val="2"/>
      </rPr>
      <t>https://imgur.com/R4753uu</t>
    </r>
    <r>
      <rPr>
        <sz val="12"/>
        <color indexed="8"/>
        <rFont val="Helvetica Neue"/>
        <family val="2"/>
      </rPr>
      <t xml:space="preserve">
Picture of rash a few weeks ago: </t>
    </r>
    <r>
      <rPr>
        <u/>
        <sz val="12"/>
        <color indexed="8"/>
        <rFont val="Helvetica Neue"/>
        <family val="2"/>
      </rPr>
      <t>https://imgur.com/jPmzH2n</t>
    </r>
  </si>
  <si>
    <r>
      <t>**21M, Chinese-Canadian here.** 
**Primary complaint**: Two weeks ago or so ago I noticed that my hands would become more 'spongy' than normal after hand-washing/showering/normal ADLs that involve getting my hands wet. The palms of my hands began to itch and a few days later, the top layer of skin began to peel. It isn't painful at all, but the area of new skin underneath is more irritable if I itch it. Within the past two days, the peeling has become a bit more severe and sometimes skin will come off in 1-2cm pieces. It is only limited to the palms of my hands, especially in the spaces between my fingers.
**Photos**: (Maybe NSFW? Pretty gross though): [</t>
    </r>
    <r>
      <rPr>
        <u/>
        <sz val="12"/>
        <color indexed="8"/>
        <rFont val="Helvetica Neue"/>
        <family val="2"/>
      </rPr>
      <t>https://imgur.com/a/apPlqan</t>
    </r>
    <r>
      <rPr>
        <sz val="12"/>
        <color indexed="8"/>
        <rFont val="Helvetica Neue"/>
        <family val="2"/>
      </rPr>
      <t>](</t>
    </r>
    <r>
      <rPr>
        <u/>
        <sz val="12"/>
        <color indexed="8"/>
        <rFont val="Helvetica Neue"/>
        <family val="2"/>
      </rPr>
      <t>https://imgur.com/a/apPlqan</t>
    </r>
    <r>
      <rPr>
        <sz val="12"/>
        <color indexed="8"/>
        <rFont val="Helvetica Neue"/>
        <family val="2"/>
      </rPr>
      <t>) 
**Past medical history**: This issue has occurred and spontaneously resolved itself before as a child but it was never as severe as it is now. Also, I do have a bit of hyperhidrosis of the palms of both my hands and feet but I've had that forever and I don't think it is related to the peeling now. Otherwise, I'm relatively active and healthy, no other medical issues.
**Medications/drugs**: Not on any medications. I don't smoke, drink, or use any other recreational drugs.
I've been making sure to thoroughly dry my hands and apply a non-oily moisturizing after each time they get wet but it doesn't look like it's going away any time soon. Nothing has changed in my diet from before this issue. I have a theory that it's this hand soap that I got a month ago that I've been using more frequently due to being more diligent about hand-washing with all that's going on now, so I've stopped using it as of two days ago. Will update if that does anything. Otherwise, does anyone have any advice or know what I should do?</t>
    </r>
  </si>
  <si>
    <r>
      <t xml:space="preserve">20 year old male
Recently had my toenail removed on Monday and on Day 3 of post op. Is my toe supposed to look like this? It looks odd, but was told it’s normal? Please let me know. At least once a day for the past 3 days have soaked my toe in soap and put neosporin and covered with gauze. This photo is right after soaking my toe. 
Photo of toe: </t>
    </r>
    <r>
      <rPr>
        <u/>
        <sz val="12"/>
        <color indexed="8"/>
        <rFont val="Helvetica Neue"/>
        <family val="2"/>
      </rPr>
      <t>https://imgur.com/a/7bkeq8c</t>
    </r>
  </si>
  <si>
    <r>
      <t>She has been inside a lot for obvious reasons and they just showed up.  She doesnt take any medication.
Should we see a doctor about it? 
Image:  [</t>
    </r>
    <r>
      <rPr>
        <u/>
        <sz val="12"/>
        <color indexed="8"/>
        <rFont val="Helvetica Neue"/>
        <family val="2"/>
      </rPr>
      <t>https://imgur.com/a/bD8VkCi</t>
    </r>
    <r>
      <rPr>
        <sz val="12"/>
        <color indexed="8"/>
        <rFont val="Helvetica Neue"/>
        <family val="2"/>
      </rPr>
      <t>](</t>
    </r>
    <r>
      <rPr>
        <u/>
        <sz val="12"/>
        <color indexed="8"/>
        <rFont val="Helvetica Neue"/>
        <family val="2"/>
      </rPr>
      <t>https://imgur.com/a/bD8VkCi</t>
    </r>
    <r>
      <rPr>
        <sz val="12"/>
        <color indexed="8"/>
        <rFont val="Helvetica Neue"/>
        <family val="2"/>
      </rPr>
      <t>)</t>
    </r>
  </si>
  <si>
    <r>
      <t xml:space="preserve">M/5‘7/21 years old/mixed raced(black &amp;amp; white)
I just noticed I have a black dot on the right side of my right foot that I never had before, I‘m rarely exposed to much sunlight, especially around the feet. The size of the black dot is around 1MM max and the area is smooth. No family history of skin cancer either
Do I have to worry?
Picture: </t>
    </r>
    <r>
      <rPr>
        <u/>
        <sz val="12"/>
        <color indexed="8"/>
        <rFont val="Helvetica Neue"/>
        <family val="2"/>
      </rPr>
      <t>https://imgur.com/ChoPV7N</t>
    </r>
  </si>
  <si>
    <r>
      <t>29 - Male - US of A
I got elbowed (on accident) as my wife was pushing herself up on the couch to get up. The tip of her elbow dug into [this](</t>
    </r>
    <r>
      <rPr>
        <u/>
        <sz val="12"/>
        <color indexed="8"/>
        <rFont val="Helvetica Neue"/>
        <family val="2"/>
      </rPr>
      <t>https://imgur.com/a/f035AaV/</t>
    </r>
    <r>
      <rPr>
        <sz val="12"/>
        <color indexed="8"/>
        <rFont val="Helvetica Neue"/>
        <family val="2"/>
      </rPr>
      <t>) area. I attached two pictures.
It’s a bit painful now and I can feel a pulse underneath. Is there any chance she could have torn it or damaged it?
If it’s just irritation or a bruise, I’ll be fine, I’m just a little concerned since the tip of her elbow dug into an area where an artery is underneath it.</t>
    </r>
  </si>
  <si>
    <r>
      <t>A little background
Male, 22, height 5’11, weights 203 lbs. I’m not allergic to anything. I currently don’t use any medication. I don’t smoke or use any illegal drugs. 
I live on a tropical island, it’s always from 88-96 F’
I have being using Asepxia for 6 months, I stopped using deodorant since almost a year now. And don’t know what to do. I want to have a military career, and I’m scared that I might not be accepted if I have this on my armpits.
[photos](</t>
    </r>
    <r>
      <rPr>
        <u/>
        <sz val="12"/>
        <color indexed="8"/>
        <rFont val="Helvetica Neue"/>
        <family val="2"/>
      </rPr>
      <t>https://imgur.com/a/zd1sExE</t>
    </r>
    <r>
      <rPr>
        <sz val="12"/>
        <color indexed="8"/>
        <rFont val="Helvetica Neue"/>
        <family val="2"/>
      </rPr>
      <t>)
Edit:</t>
    </r>
  </si>
  <si>
    <r>
      <t xml:space="preserve">Hi medical professionals of Reddit! I recently developed thick skin under my foot. The skin isn’t painful unless I squeeze it, but when I walk it doesn’t hurt. It’s yellow and hard I had it for about a month in a half and due to the pandemic going around don’t want to go to doctor as I feel this isn’t too urgent. I am 24 Male , 360 pounds, 6 ft, non-smoker, and rarely drink. 
</t>
    </r>
    <r>
      <rPr>
        <u/>
        <sz val="12"/>
        <color indexed="8"/>
        <rFont val="Helvetica Neue"/>
        <family val="2"/>
      </rPr>
      <t>https://imgur.com/a/tdOatIw</t>
    </r>
    <r>
      <rPr>
        <sz val="12"/>
        <color indexed="8"/>
        <rFont val="Helvetica Neue"/>
        <family val="2"/>
      </rPr>
      <t xml:space="preserve">
[foot](</t>
    </r>
    <r>
      <rPr>
        <u/>
        <sz val="12"/>
        <color indexed="8"/>
        <rFont val="Helvetica Neue"/>
        <family val="2"/>
      </rPr>
      <t>https://imgur.com/a/tdOatIw</t>
    </r>
    <r>
      <rPr>
        <sz val="12"/>
        <color indexed="8"/>
        <rFont val="Helvetica Neue"/>
        <family val="2"/>
      </rPr>
      <t>)</t>
    </r>
  </si>
  <si>
    <r>
      <t>My partner has just discovered this brown, almost staining of the skin between the two smallest toes on her left foot. No other marks anywhere else on the body? No pain or discomfort at all  
She's 30, white British, 5'6 in height, 8 stone in weight. She's on no medication, has no current illnesses  and has an allergy to aspirin but hasn't taken any in decades. We haven't travelled abroad in over a year and she has no allergies to food or drinks.
So strange? Any ideas what it could be. We've got a GP consolation booked for Wednesday just in case!
Photo here:
[</t>
    </r>
    <r>
      <rPr>
        <u/>
        <sz val="12"/>
        <color indexed="8"/>
        <rFont val="Helvetica Neue"/>
        <family val="2"/>
      </rPr>
      <t>https://ibb.co/41z3QbN</t>
    </r>
    <r>
      <rPr>
        <sz val="12"/>
        <color indexed="8"/>
        <rFont val="Helvetica Neue"/>
        <family val="2"/>
      </rPr>
      <t>](</t>
    </r>
    <r>
      <rPr>
        <u/>
        <sz val="12"/>
        <color indexed="8"/>
        <rFont val="Helvetica Neue"/>
        <family val="2"/>
      </rPr>
      <t>https://ibb.co/41z3QbN</t>
    </r>
    <r>
      <rPr>
        <sz val="12"/>
        <color indexed="8"/>
        <rFont val="Helvetica Neue"/>
        <family val="2"/>
      </rPr>
      <t>)
Thanks!</t>
    </r>
  </si>
  <si>
    <r>
      <t>(Imgur photos below) Age 20 M 75 kg 1,86m caucasian.
I have several photos in the link below. It is not always visible I am not circumcised so I have to pull the skin back and also kinda spread it to be more visible. It is not itchy or painful or anything and it didn’t seem concerning at all that’s why I left it and now it’s been over a month and I can’t visit a physician atm and my anxiety is killing me.
MORE INFO&amp;gt; 
Conditions I already have&amp;gt; varicocele on left testicle, checked not in need of operation yet., pearly papules along the shaft and a skin tag on perineum for a lot of years.
ALSO&amp;gt; sexually active with the same girl for 3 years( clean and tested). only one more sexual encounter in the short time we had broken up. Not under any medication. I can’t think of anything more but I would gladly answer anything else that could help.
[(NSFW) photos of the problem](</t>
    </r>
    <r>
      <rPr>
        <u/>
        <sz val="12"/>
        <color indexed="8"/>
        <rFont val="Helvetica Neue"/>
        <family val="2"/>
      </rPr>
      <t>https://imgur.com/a/wtHnW8F</t>
    </r>
    <r>
      <rPr>
        <sz val="12"/>
        <color indexed="8"/>
        <rFont val="Helvetica Neue"/>
        <family val="2"/>
      </rPr>
      <t>)</t>
    </r>
  </si>
  <si>
    <r>
      <t xml:space="preserve">Just to be honest I had unprotected oral sex with two diffrent guys in the past two weeks
This morning I noticed I have two small white bumps on my upper inside lip that are kinda red around the area and super tiny patch of small white pimple looking spots on my upper right lip
A lot of it looks like Fordyce or something but I keeping seeing stuff about herpies too and I've been freaking out all day
I'm 22 male about 5'10 and 160 pounds no previous medical problems no medications and rarely ever smoke
Last time i posted pictures i mostly just got Called a faggot so hoping i can actually get advice this time
</t>
    </r>
    <r>
      <rPr>
        <u/>
        <sz val="12"/>
        <color indexed="8"/>
        <rFont val="Helvetica Neue"/>
        <family val="2"/>
      </rPr>
      <t>http://imgur.com/a/DFUiQNK</t>
    </r>
  </si>
  <si>
    <r>
      <t xml:space="preserve">M 20
European
180 cm
75 kg
I have GERD.
I have had this for 5-6 days now, it has grown.
What could this be?
It's dry and hurts a bit.
</t>
    </r>
    <r>
      <rPr>
        <u/>
        <sz val="12"/>
        <color indexed="8"/>
        <rFont val="Helvetica Neue"/>
        <family val="2"/>
      </rPr>
      <t>https://imgur.com/a/lIyc8w6</t>
    </r>
  </si>
  <si>
    <r>
      <t xml:space="preserve">Hello Reddit Professionals,
23 Male, New Jersey, 145 pounds, Non-Smoking, No medications
I had a laparoscopic appendectomy done 19 days ago and just noticed potential symptoms of a surgical site infection yesterday. 2 of my 3 incisions have been healing fine, but on one of them, redness started to show up surrounding the incision. I put some Neosporin ointment on it and went to sleep last night without worrying, but today, it is not looking better. It seems as if some pus is forming under the skin in a very small lump. The incision is only about 3/4” wide.
With all this being said - how urgent is it that I see a doctor? I am unable to visit my normal doctors office until Monday, and I would prefer to avoid any ER or hospitals since I’m located in somewhat of a COVID-19 hotspot. What do you recommend I do? Could it wait until Monday?
Any advice would be greatly appreciated. Many thanks
Image: </t>
    </r>
    <r>
      <rPr>
        <u/>
        <sz val="12"/>
        <color indexed="8"/>
        <rFont val="Helvetica Neue"/>
        <family val="2"/>
      </rPr>
      <t>https://imgur.com/a/Civ05XX</t>
    </r>
  </si>
  <si>
    <r>
      <rPr>
        <u/>
        <sz val="12"/>
        <color indexed="8"/>
        <rFont val="Helvetica Neue"/>
        <family val="2"/>
      </rPr>
      <t>https://imgur.com/a/S4u193w</t>
    </r>
    <r>
      <rPr>
        <sz val="12"/>
        <color indexed="8"/>
        <rFont val="Helvetica Neue"/>
        <family val="2"/>
      </rPr>
      <t xml:space="preserve">
Female, 46, 5'6", 225, Caucasian, 2 weeks, Toronto ON, behind ear, BPII, MS, Paxil, Lipitor
I've had this boil behind my ear for over a week. Prior to that, it was a pimple. I thought it would go away on its own, but it seems to be getting larger. Or at least the pressure has increased to the point where it is very firm.
Obviously, I can't go to my Dr or a clinic. I'm afraid of it bursting in my sleep and spreading the content everywhere. 
What should I do? I do have sterile 28g needles (my diabetic dog passed 2 weeks ago so I have all the stuff for that) and gauze. No antiseptic or ointment tho. (thanks hoarders) 
Are there any precautions I should take to prevent spread of infection? TBH, I'd probably have done it already, but it's not like I can go to the hospital should this get worse.
Thanks for any advice.</t>
    </r>
  </si>
  <si>
    <r>
      <t>I 29F have an issue with usually nightly extreme itching, going on for maybe 5 years but worse in the last few months.  I get really itchy especially outer thighs, knees, back, and underside of forearms.  If I scratch, my skin breaks out into what looks like a ton of mosquito bites.  Not red, just bumps.  These continue to itch and feel hot until eventually going away.  No new meds, no allergies of any kind, same lotions/soaps/detergents I've used my whole life.  Using lotion for skin hydration does not help.  It's uncomfortable enough to prevent me from sleeping at night.  Anyone familiar with this oddity?  Should I see a dermatologist or other kind of Dr?
[forearm pic](</t>
    </r>
    <r>
      <rPr>
        <u/>
        <sz val="12"/>
        <color indexed="8"/>
        <rFont val="Helvetica Neue"/>
        <family val="2"/>
      </rPr>
      <t>https://photos.app.goo.gl/hpDeAc9AtvQFZ9fQ6</t>
    </r>
    <r>
      <rPr>
        <sz val="12"/>
        <color indexed="8"/>
        <rFont val="Helvetica Neue"/>
        <family val="2"/>
      </rPr>
      <t>)</t>
    </r>
  </si>
  <si>
    <r>
      <t>Male, 32, 150lbs, 5'10", no medications and non smoker.  
I've had some sort of a subdermal cyst in my left upper thigh that may have had something trapped underneath for a few months. I was messing around with it the other day without thinking and it accidentally ruptured, causing it to swell and redden. I'm feeling fine overall but the localized area is sore. I'm a bit worried that the infection will spread since it may be close to a major artery. Due to COVID19, I am a bit hesitant to seek out medical treatment because 1) risk of exposure to myself and 2) taking away from doctors' resources and time if this is something that will go away on its own.
Just wondering if this is something I should seek treatment for or it can be postponed until a less medically strained time?
[Pic for reference.](</t>
    </r>
    <r>
      <rPr>
        <u/>
        <sz val="12"/>
        <color indexed="8"/>
        <rFont val="Helvetica Neue"/>
        <family val="2"/>
      </rPr>
      <t>https://i.imgur.com/3HLsqhB.jpg</t>
    </r>
    <r>
      <rPr>
        <sz val="12"/>
        <color indexed="8"/>
        <rFont val="Helvetica Neue"/>
        <family val="2"/>
      </rPr>
      <t>)</t>
    </r>
  </si>
  <si>
    <r>
      <t>Hello,
I've recently been experiencing some throat tightness, so I took a photo of my throat and found some lumps. Please see: [</t>
    </r>
    <r>
      <rPr>
        <u/>
        <sz val="12"/>
        <color indexed="8"/>
        <rFont val="Helvetica Neue"/>
        <family val="2"/>
      </rPr>
      <t>https://imgur.com/a/WKOwlvP</t>
    </r>
    <r>
      <rPr>
        <sz val="12"/>
        <color indexed="8"/>
        <rFont val="Helvetica Neue"/>
        <family val="2"/>
      </rPr>
      <t>](</t>
    </r>
    <r>
      <rPr>
        <u/>
        <sz val="12"/>
        <color indexed="8"/>
        <rFont val="Helvetica Neue"/>
        <family val="2"/>
      </rPr>
      <t>https://imgur.com/a/WKOwlvP</t>
    </r>
    <r>
      <rPr>
        <sz val="12"/>
        <color indexed="8"/>
        <rFont val="Helvetica Neue"/>
        <family val="2"/>
      </rPr>
      <t>)
It doesn't affect swallowing when eating, nor does it hurt when swallowing. I haven't noticed a change in voice. Occasional wheezing. I'm an e-cig (JUUL) user for 2 years with frequent use. I also smoke/vaporize cannabis concentrates for medical use. 23M, 110lb, 5'10.
Can someone please let me know what this might be?  Thanks in advance!</t>
    </r>
  </si>
  <si>
    <r>
      <t>21M healthy, non drinker/smoker, no known allergies.
I recently developed a weird red series of rash-looking spots near my hairline on both side of my face, it only occurs on the sides and not the top part. Shown here in these 2 photos.
[</t>
    </r>
    <r>
      <rPr>
        <u/>
        <sz val="12"/>
        <color indexed="8"/>
        <rFont val="Helvetica Neue"/>
        <family val="2"/>
      </rPr>
      <t>https://imgur.com/a/cu433Qn</t>
    </r>
    <r>
      <rPr>
        <sz val="12"/>
        <color indexed="8"/>
        <rFont val="Helvetica Neue"/>
        <family val="2"/>
      </rPr>
      <t>](</t>
    </r>
    <r>
      <rPr>
        <u/>
        <sz val="12"/>
        <color indexed="8"/>
        <rFont val="Helvetica Neue"/>
        <family val="2"/>
      </rPr>
      <t>https://imgur.com/a/cu433Qn</t>
    </r>
    <r>
      <rPr>
        <sz val="12"/>
        <color indexed="8"/>
        <rFont val="Helvetica Neue"/>
        <family val="2"/>
      </rPr>
      <t>)
 [</t>
    </r>
    <r>
      <rPr>
        <u/>
        <sz val="12"/>
        <color indexed="8"/>
        <rFont val="Helvetica Neue"/>
        <family val="2"/>
      </rPr>
      <t>https://imgur.com/a/ZTOkP4y</t>
    </r>
    <r>
      <rPr>
        <sz val="12"/>
        <color indexed="8"/>
        <rFont val="Helvetica Neue"/>
        <family val="2"/>
      </rPr>
      <t>](</t>
    </r>
    <r>
      <rPr>
        <u/>
        <sz val="12"/>
        <color indexed="8"/>
        <rFont val="Helvetica Neue"/>
        <family val="2"/>
      </rPr>
      <t>https://imgur.com/a/ZTOkP4y</t>
    </r>
    <r>
      <rPr>
        <sz val="12"/>
        <color indexed="8"/>
        <rFont val="Helvetica Neue"/>
        <family val="2"/>
      </rPr>
      <t>) 
These spots extend into the hair as well a little bit and it is concerning me since my brother has had the same exact issue for a while now. He has also lost a decent bit of hair in the outbreak spots just like the ones im developing right now. If anyone knows what this skin condition is, how to treat it or help it, and what to do please let me know. I feel like since me and my brother have it, it might be DNA related? if not i dont really see any catalyst that could have sparked his outbreak far sooner than mine.</t>
    </r>
  </si>
  <si>
    <r>
      <t>I was supposed to see a dermatologist for this but it got cancelled due to covid. I just want to know if it’s something I should be worried about or what I can do to remedy it. [pic](</t>
    </r>
    <r>
      <rPr>
        <u/>
        <sz val="12"/>
        <color indexed="8"/>
        <rFont val="Helvetica Neue"/>
        <family val="2"/>
      </rPr>
      <t>https://imgur.com/a/KIhpuKh</t>
    </r>
    <r>
      <rPr>
        <sz val="12"/>
        <color indexed="8"/>
        <rFont val="Helvetica Neue"/>
        <family val="2"/>
      </rPr>
      <t xml:space="preserve">)
This one is of my inner thigh. I have another on my neck that isn’t quite as bumpy. 
It’s itchy but isn’t painful. Stings when I scratch it though. Bumpy to the touch but it doesn’t look like whiteheads under the skin.
Link to pic: </t>
    </r>
    <r>
      <rPr>
        <u/>
        <sz val="12"/>
        <color indexed="8"/>
        <rFont val="Helvetica Neue"/>
        <family val="2"/>
      </rPr>
      <t>https://imgur.com/a/KIhpuKh</t>
    </r>
  </si>
  <si>
    <r>
      <t>Hi, I'm a 24y/o male. 87kilos. 183cms.
I've been having this constant itch in my legs, more specifically below my left calf all the way down to the ankle for almost 6 months now. Itch is more intense in the left leg than the right... And it's recently (about a month) spread to my glutes and my lower back.
The itch has also gotten more aggressive over the last month. So much so that I've actually scratched a little of the skin off on my left leg.
I had chicken pox when I was a kid. Also tried trimming the hair off on my legs to see if that was the problem... So far, nothing has worked. Also, I'm not on any medication.
Edit: linked image of left leg. 
[Left leg] (</t>
    </r>
    <r>
      <rPr>
        <u/>
        <sz val="12"/>
        <color indexed="8"/>
        <rFont val="Helvetica Neue"/>
        <family val="2"/>
      </rPr>
      <t>https://imgur.com/gallery/esCRygu</t>
    </r>
    <r>
      <rPr>
        <sz val="12"/>
        <color indexed="8"/>
        <rFont val="Helvetica Neue"/>
        <family val="2"/>
      </rPr>
      <t>)</t>
    </r>
  </si>
  <si>
    <r>
      <t>2 months ago I was playing football and the ball hit the tip of my pinky and I heard a crack, I thought it was just another jammed finger but then realized I couldn’t bend it fully and then weeks went by and I regained the full motion but when I bend it I feel sort of like a tug, so now my finger is still swollen after 2 months and I don’t know what I should do about it  [pinky finger](</t>
    </r>
    <r>
      <rPr>
        <u/>
        <sz val="12"/>
        <color indexed="8"/>
        <rFont val="Helvetica Neue"/>
        <family val="2"/>
      </rPr>
      <t>https://share.icloud.com/photos/0ClKYwAdU11Is9BBr8xjOKwIw</t>
    </r>
    <r>
      <rPr>
        <sz val="12"/>
        <color indexed="8"/>
        <rFont val="Helvetica Neue"/>
        <family val="2"/>
      </rPr>
      <t>) 
18M , 5’9 , 160 , middle eastern, it’s bothering me, about 2 month, no medicinal issue, no medication, non smoker, non drinker</t>
    </r>
  </si>
  <si>
    <r>
      <t xml:space="preserve">Boyfriend, Caucasian, 181cm (5'9), 70kg (155 pounds), no illnesses.
The patches first appeared 6 days ago, grew in size since then. They are red, swollen, warm, tender to touch and cause so much pain he is unable to sleep or walk properly. He says it feels like bruises, yet he's positive it's not a mechanical injury. He's been feverish since yesterday morning (37-38°C). This morning I have noticed some new red bumps on his feet, they are not painful though.
He's been taking ibuprofen for the fever and putting an anti-inflammatory ointment on the area, as well as wet compresses. It does not seem to do much.
I have looked at countless skin conditions pictures online and it resembles Erythema nodosum the most. Could this be it?
Picture (taken yesterday): </t>
    </r>
    <r>
      <rPr>
        <u/>
        <sz val="12"/>
        <color indexed="8"/>
        <rFont val="Helvetica Neue"/>
        <family val="2"/>
      </rPr>
      <t>https://imgur.com/a/QSbRFZL</t>
    </r>
  </si>
  <si>
    <r>
      <t xml:space="preserve">So two weeks ago my mother got into a little accident and she burned her arm. Lucky I was there, I applied cold water instantly and burn spray on her wounds and took her to a doctor in less than 30 minutes.
They applied silver sulfadiazine and bandaged her entire arm, then I proceeded to do the same daily for the last two weeks. Also, they prescribed her some antibiotics.
However its been a while and her hands strated to turn red, no pain, no swelling but she has that red color which kinda worries me. Is this the way the would is supposed to heal or she might get an infection?
I will take her to a hospital asap, but I kinda wanted to avoid the trip due to Coronavirus chaos.
Here are some pictures:
1st day: </t>
    </r>
    <r>
      <rPr>
        <u/>
        <sz val="12"/>
        <color indexed="8"/>
        <rFont val="Helvetica Neue"/>
        <family val="2"/>
      </rPr>
      <t>https://imgur.com/ztHybBm</t>
    </r>
    <r>
      <rPr>
        <sz val="12"/>
        <color indexed="8"/>
        <rFont val="Helvetica Neue"/>
        <family val="2"/>
      </rPr>
      <t xml:space="preserve">
1 week ago(doctor said burned skin will fall): </t>
    </r>
    <r>
      <rPr>
        <u/>
        <sz val="12"/>
        <color indexed="8"/>
        <rFont val="Helvetica Neue"/>
        <family val="2"/>
      </rPr>
      <t>https://imgur.com/Kn4rXfR</t>
    </r>
    <r>
      <rPr>
        <sz val="12"/>
        <color indexed="8"/>
        <rFont val="Helvetica Neue"/>
        <family val="2"/>
      </rPr>
      <t xml:space="preserve">
Today: </t>
    </r>
    <r>
      <rPr>
        <u/>
        <sz val="12"/>
        <color indexed="8"/>
        <rFont val="Helvetica Neue"/>
        <family val="2"/>
      </rPr>
      <t>https://imgur.com/BDghWZt</t>
    </r>
  </si>
  <si>
    <r>
      <t xml:space="preserve">So last year, I had a tachycardia episode during which I got diagnosed with a arrhythmogenic right ventricular dysplasia, and I got an ICD implanted. Today this happened </t>
    </r>
    <r>
      <rPr>
        <u/>
        <sz val="12"/>
        <color indexed="8"/>
        <rFont val="Helvetica Neue"/>
        <family val="2"/>
      </rPr>
      <t>https://imgur.com/GawI0tJ</t>
    </r>
    <r>
      <rPr>
        <sz val="12"/>
        <color indexed="8"/>
        <rFont val="Helvetica Neue"/>
        <family val="2"/>
      </rPr>
      <t xml:space="preserve"> . What do you think this is?</t>
    </r>
  </si>
  <si>
    <r>
      <t>25 Male
Smoker
I've had this problem on and off for past 3 years. It has gotten very bad recently, my eye gets very dry. The corner of my eye and the skin underneath it becomes very dry. It stings a lot, and sometime when I wake up, it is very dry and skin is cracking. Occasionally my eye lids also develop dry skin overnight.
I've tried putting on emollients as much as I can which sometimes helps, I have tried steroid cream but it is strong and makes the skin worse and more irritated. 
I have hayfever allergie, asthma and eczema. Also allergic to dust mites. I know I'm the prize package(!)
[skin around eye](</t>
    </r>
    <r>
      <rPr>
        <u/>
        <sz val="12"/>
        <color indexed="8"/>
        <rFont val="Helvetica Neue"/>
        <family val="2"/>
      </rPr>
      <t>https://imgur.com/a/MX5SMh6</t>
    </r>
    <r>
      <rPr>
        <sz val="12"/>
        <color indexed="8"/>
        <rFont val="Helvetica Neue"/>
        <family val="2"/>
      </rPr>
      <t>)
Any insight I'd very grateful. Thanks
[2](</t>
    </r>
    <r>
      <rPr>
        <u/>
        <sz val="12"/>
        <color indexed="8"/>
        <rFont val="Helvetica Neue"/>
        <family val="2"/>
      </rPr>
      <t>https://imgur.com/a/Lrdjk1n</t>
    </r>
    <r>
      <rPr>
        <sz val="12"/>
        <color indexed="8"/>
        <rFont val="Helvetica Neue"/>
        <family val="2"/>
      </rPr>
      <t>)</t>
    </r>
  </si>
  <si>
    <r>
      <t xml:space="preserve">What is this rash?
Hi guys,
I was hoping you may be able to help me. I’ve been having this weird skin thing for a while now (maybe around 3-4 years) and was hoping someone may be able to shed some light as to what it might be. 
I’m 29 year old female with no underlying health conditions, and therefore taking no medications. I am a non-smoker, height 4’10 and weight is 100lb (BMI 21) in case that is relevant. I don’t have any allergies apart from latex that I know of. This “rash” comes and goes, lasts around 30 mins - 1 hr ish and appears in different parts of my body. Can happen at different time’s of the day/in different locations. It’s not itchy or painful, I think it may appear after I scratch myself very lightly but doesn’t always appear after scratches. I’ve had other people tell me my face/neck area is really red with this and I haven’t “felt” it. No cold/other allergy symptoms like runny nose or sneezing etc. 
I’m freaked out that it could be something completely gross and I thought I had relatively good hygiene and maybe I don’t so I’ve got OCD thoughts swirling around my mind after someone suggested scabies/dust mites. I can’t go to a doctor at the moment who can see it so would really appreciate some help. I wasn’t sure if it was something harmless like dermatographia. 
Thank you!!
Links to pictures of it: usually it comes as a “line” or few lines and is visibly red:
</t>
    </r>
    <r>
      <rPr>
        <u/>
        <sz val="12"/>
        <color indexed="8"/>
        <rFont val="Helvetica Neue"/>
        <family val="2"/>
      </rPr>
      <t>https://ibb.co/DLHFdPc</t>
    </r>
    <r>
      <rPr>
        <sz val="12"/>
        <color indexed="8"/>
        <rFont val="Helvetica Neue"/>
        <family val="2"/>
      </rPr>
      <t xml:space="preserve">
</t>
    </r>
    <r>
      <rPr>
        <u/>
        <sz val="12"/>
        <color indexed="8"/>
        <rFont val="Helvetica Neue"/>
        <family val="2"/>
      </rPr>
      <t>https://ibb.co/LJdd64G</t>
    </r>
    <r>
      <rPr>
        <sz val="12"/>
        <color indexed="8"/>
        <rFont val="Helvetica Neue"/>
        <family val="2"/>
      </rPr>
      <t xml:space="preserve">
</t>
    </r>
    <r>
      <rPr>
        <u/>
        <sz val="12"/>
        <color indexed="8"/>
        <rFont val="Helvetica Neue"/>
        <family val="2"/>
      </rPr>
      <t>https://ibb.co/1TwHS0W</t>
    </r>
    <r>
      <rPr>
        <sz val="12"/>
        <color indexed="8"/>
        <rFont val="Helvetica Neue"/>
        <family val="2"/>
      </rPr>
      <t xml:space="preserve">
</t>
    </r>
    <r>
      <rPr>
        <u/>
        <sz val="12"/>
        <color indexed="8"/>
        <rFont val="Helvetica Neue"/>
        <family val="2"/>
      </rPr>
      <t>https://ibb.co/ZW22fQp</t>
    </r>
  </si>
  <si>
    <r>
      <t>When my daughter had her 2 month shots (DTAP-IPV-HIB, and prevnar) years ago, she had a bad reaction. I live in a small town in the middle of nowhere. And I dont think our healthcare staff handled it appropriately looking back. She had a high pitched wail for hours on end between deep deep sleeps, labored breathing, fever, and was very lethargic (no eye contact) and wouldnt feed well. The nurse said I was being a worried first time mother, over the phone and said she was fine. I literally watched her 24/7 until about 3 days later she started to come around. In my reading I found that DTAP can be a little harder than prevnar or MenC vaccines, so at the next visit I skipped DTAP and did those. She did not even react to those 2 vaccines. After this I just stopped. (I know I know) 
Before all this happened I was very pro-vaccine. I used to be a quality control chemist for a pharmaceutical manufacturer and even dabbled in R&amp;amp;D. Let me also add that I am very auto-immune. To the point of almost dying twice. I have also had rare reactions to medications like drug induced lupus to remicade and anaphylaxis to codeine. I am allergic to several medications and antibiotics. Big pharma products have hurt me, but they have also saved my life. Being in and out of hospitals I have seen the good and the bad in the healthcare system. Currently I am in 100% remission thanks to stelara. 
And I have never been sure of my decision to stop shots and I have been relying on herd immunity while I figure it out. I want to protect her, but I also fear that she will become autoimmune. 
 [</t>
    </r>
    <r>
      <rPr>
        <u/>
        <sz val="12"/>
        <color indexed="8"/>
        <rFont val="Helvetica Neue"/>
        <family val="2"/>
      </rPr>
      <t>https://www.ncbi.nlm.nih.gov/pmc/articles/PMC5607155/</t>
    </r>
    <r>
      <rPr>
        <sz val="12"/>
        <color indexed="8"/>
        <rFont val="Helvetica Neue"/>
        <family val="2"/>
      </rPr>
      <t>](</t>
    </r>
    <r>
      <rPr>
        <u/>
        <sz val="12"/>
        <color indexed="8"/>
        <rFont val="Helvetica Neue"/>
        <family val="2"/>
      </rPr>
      <t>https://www.ncbi.nlm.nih.gov/pmc/articles/PMC5607155/</t>
    </r>
    <r>
      <rPr>
        <sz val="12"/>
        <color indexed="8"/>
        <rFont val="Helvetica Neue"/>
        <family val="2"/>
      </rPr>
      <t>) 
 [</t>
    </r>
    <r>
      <rPr>
        <u/>
        <sz val="12"/>
        <color indexed="8"/>
        <rFont val="Helvetica Neue"/>
        <family val="2"/>
      </rPr>
      <t>https://www.ncbi.nlm.nih.gov/pubmed/25277820</t>
    </r>
    <r>
      <rPr>
        <sz val="12"/>
        <color indexed="8"/>
        <rFont val="Helvetica Neue"/>
        <family val="2"/>
      </rPr>
      <t>](</t>
    </r>
    <r>
      <rPr>
        <u/>
        <sz val="12"/>
        <color indexed="8"/>
        <rFont val="Helvetica Neue"/>
        <family val="2"/>
      </rPr>
      <t>https://www.ncbi.nlm.nih.gov/pubmed/25277820</t>
    </r>
    <r>
      <rPr>
        <sz val="12"/>
        <color indexed="8"/>
        <rFont val="Helvetica Neue"/>
        <family val="2"/>
      </rPr>
      <t>) 
All this said I have made an appointment to have her first shot in years and she will be getting MMRV at the age of 12. If all goes well I will restart her DTAP-IPV series. The nurse was very kind and helpful and even angry for how I was treated. She says she understands my fear and will go at my own pace. 
I havent been able to sleep well since I made this choice. Please help me sleep better.</t>
    </r>
  </si>
  <si>
    <r>
      <t xml:space="preserve">29 years old / Male / US
I was just having a bowel movement and slightly strained (I know, I shouldn’t have) and I felt pressure/pain on the back right side of my head above my ear.
</t>
    </r>
    <r>
      <rPr>
        <u/>
        <sz val="12"/>
        <color indexed="8"/>
        <rFont val="Helvetica Neue"/>
        <family val="2"/>
      </rPr>
      <t>https://i.imgur.com/5wkJAa0.jpg</t>
    </r>
    <r>
      <rPr>
        <sz val="12"/>
        <color indexed="8"/>
        <rFont val="Helvetica Neue"/>
        <family val="2"/>
      </rPr>
      <t xml:space="preserve">
I stopped straining, naturally let it flow, and the pain subsided. But I attempted to strain again and the pain reoccurred in the same exact spot. 
Is that normal to get some slight pressure/pain in your head while straining during a bowel movement? Or could that be a sign of something more serious?
I want to make sure I don’t have an aneurysm or stroke while pooping. Not only would that be embarrassing, but it’s also super serious :/</t>
    </r>
  </si>
  <si>
    <r>
      <t>My boyfriend 29M 6’3” 210 lbs has a severe rash that started about a week ago. It started as a few dots with no itching to covering practically every square inch of his chest, abdomen, lower back, arms and groin and severe itching. 
[here are some pics. ](</t>
    </r>
    <r>
      <rPr>
        <u/>
        <sz val="12"/>
        <color indexed="8"/>
        <rFont val="Helvetica Neue"/>
        <family val="2"/>
      </rPr>
      <t>https://imgur.com/6NpuT5O</t>
    </r>
    <r>
      <rPr>
        <sz val="12"/>
        <color indexed="8"/>
        <rFont val="Helvetica Neue"/>
        <family val="2"/>
      </rPr>
      <t>)The left is from Tuesday the right from this morning. 
He is tentative to go to the doctor, but I’m worried it’s dangerous. It has gotten way worse as you can tell from the pictures. 
(More info: it didn’t start itching until Friday, he hasn’t had a fever as far as I know, it is only painful when his clothing is rubbing against it. Doesn’t drink much, non smoker)
Edit: here is the rest of info: 
-race: white
-duration: a week
-location: chest, abdomen, arms, upper legs, groin, lower back. 
-existing medical issues: mild eczema on thighs. No known allergies. 
-no current medications, no recent changes in cleaning products, shower gel, laundry detergent, etc</t>
    </r>
  </si>
  <si>
    <r>
      <t xml:space="preserve">I’m 28, Caucasian female, 5’5 and 235lbs. 
I live on the east coast of the US. Currently only on birth control: Nexplanon implanted in my left arm. I have previously had Lyme disease, Bell’s palsy, and pneumonia several years ago but am considered healthy otherwise. 
I have had an intensely itchy rash between my pinky and ring finger on my right hand for a little less than a week now. I also have various itchy spots on my chest, face, arms, and legs. 
It is bumpy and inflamed. 
Two days ago I went to a walk-in clinic at a CVS and was told it was Scabies. I believed it was poison ivy but was told it wasn’t due to being between my fingers. 
Do note that I had been outside a week ago today.
I haven’t been able to sleep properly due to the itch. 
Any insight would be wonderful as I already spent $140 for that minute clinic visit and I am just trying to get some relief. 
See video below: 
</t>
    </r>
    <r>
      <rPr>
        <u/>
        <sz val="12"/>
        <color indexed="8"/>
        <rFont val="Helvetica Neue"/>
        <family val="2"/>
      </rPr>
      <t>https://imgur.com/e0XrHzA</t>
    </r>
    <r>
      <rPr>
        <sz val="12"/>
        <color indexed="8"/>
        <rFont val="Helvetica Neue"/>
        <family val="2"/>
      </rPr>
      <t xml:space="preserve">
Edit: I work as a bank teller for roughly 3 years now and have been touching cash. I wear gloves and sanitize as much as possible but sometimes I do touch cash without gloves.</t>
    </r>
  </si>
  <si>
    <r>
      <t xml:space="preserve">Info:
Gender: Male
Age: 26
Ethnicity: East Indian/ Syrian
Weight: 168lbs
Height: 5ft 7"
Hey guys. I recently started getting this sore looking thing on the corner of my lip. There's no rash, no breakout, no itching or cluster of pimples or bumps. It usually starts as a blue black mark and then a bruise-ish mark, turns almost into a black scab and gets like this (image) before it heals.
I've been with only my wife and we are both faithful. I've had my last sexual encounter 2 years ago and I got tested 3 months later for HSV I &amp;amp; II (both IGM and IGG), HIV AND VDRL and was non-reactive in all. 
Back in February this happened to me and now again.
I'm attaching a picture for reference. 
My wife also developed a single puss filled pimple on her inner labia on both occassions when I got this, but on these both occasions we attempted really dry sex so I assumed that caused it. 
We pop her pimple and within 3 days it goes away.
This only began happening in February and this is the second time. 
I described and included my wife's issue because I'm not sure if it's related or just a coincidence.
Image: </t>
    </r>
    <r>
      <rPr>
        <u/>
        <sz val="12"/>
        <color indexed="8"/>
        <rFont val="Helvetica Neue"/>
        <family val="2"/>
      </rPr>
      <t>https://imgur.com/gL2PYsT</t>
    </r>
    <r>
      <rPr>
        <sz val="12"/>
        <color indexed="8"/>
        <rFont val="Helvetica Neue"/>
        <family val="2"/>
      </rPr>
      <t xml:space="preserve">
Edit: The thing that looks like a pimple in the picture, isn't one. it's the flesh that's ripped and folded over.
I'm not sure if I bit my lip and it caused that.</t>
    </r>
  </si>
  <si>
    <r>
      <t>27F; height 5’6”; weight 246lbs; Caucasian; Current Conditions PTSD, Borderline Personality Disorder, PMDD, PCOS, 2 years since gastric bypass surgery; current medications PAXIL, LATUDA, PRAZOSIN, TRAZADONE, CLONEAZAPAM, SPIRONOLACTONE, SUCRALFATE, LANSOPRAZOLE, BIRTH CONTROL
Today I noticed this red rash around my belly button. Now I have a belly button piercing and it is over a year old, haven’t changed the jewelry or anything and this has never happened before. What is it. [rash ](</t>
    </r>
    <r>
      <rPr>
        <u/>
        <sz val="12"/>
        <color indexed="8"/>
        <rFont val="Helvetica Neue"/>
        <family val="2"/>
      </rPr>
      <t>https://share.icloud.com/photos/0of_6oHi6uNP3QE6tNLOXCFbA#Markham_-_Grandview</t>
    </r>
    <r>
      <rPr>
        <sz val="12"/>
        <color indexed="8"/>
        <rFont val="Helvetica Neue"/>
        <family val="2"/>
      </rPr>
      <t>)</t>
    </r>
  </si>
  <si>
    <r>
      <t xml:space="preserve">Hi guys,
A little background. I’m a 30 year old female, fit and active with no health issues. No recent colds or flus or infections.
Recently my husband noticed a lump whilst massaging me. Needless to say we were given a scare and rang the doctors the next morning.
Bloods have been taken on Thursday and should be back in the next few days.
The lump is painless, fixed, the skin just moves over the top of it, it basically feels like a hard bean or large pea stuck under my skin.
Whilst checking other areas I have since found two more. A very large one under my arm, also hard and fixed. And another at the back of my lower scalp.
The doctor is arranging an ultrasound, hopefully I won’t have to wait too long. I just would like answers at this point.
My only other symptom is extreme tiredness, naps in the afternoon and muscle weakness that usually I do not feel. I also have to clear my throat of phlegm a lot and have a very hoarse voice due to this. I also experience a lot of hot flashes and face burning with heat randomly. 
Here is an image of the lumps 
</t>
    </r>
    <r>
      <rPr>
        <u/>
        <sz val="12"/>
        <color indexed="8"/>
        <rFont val="Helvetica Neue"/>
        <family val="2"/>
      </rPr>
      <t>https://ibb.co/LrWQggM</t>
    </r>
    <r>
      <rPr>
        <sz val="12"/>
        <color indexed="8"/>
        <rFont val="Helvetica Neue"/>
        <family val="2"/>
      </rPr>
      <t xml:space="preserve">
Thank you in advance.</t>
    </r>
  </si>
  <si>
    <r>
      <t xml:space="preserve">I don’t take any medications I don’t smoke 
I’m 18 years old I’m 6,4 and weigh 155 pounds
I was in the bathroom a few days ago and noticed a rash on the side of my ballsack (both sides) the left seems to be worse than the right I was wondering what it can be because I don’t want to go to the doctor at this moment because of the risk of getting sick 
Here is this image </t>
    </r>
    <r>
      <rPr>
        <u/>
        <sz val="12"/>
        <color indexed="8"/>
        <rFont val="Helvetica Neue"/>
        <family val="2"/>
      </rPr>
      <t>https://cdn.discordapp.com/attachments/699067713909424203/699068078218149968/image0.jpg</t>
    </r>
  </si>
  <si>
    <r>
      <t>Hello!
I've recently become a victim to an onslaught of bug bites. I don't know what bug it is. Here is a link to them: [</t>
    </r>
    <r>
      <rPr>
        <u/>
        <sz val="12"/>
        <color indexed="8"/>
        <rFont val="Helvetica Neue"/>
        <family val="2"/>
      </rPr>
      <t>https://photos.app.goo.gl/ikueX4vsVUZzSYVF9</t>
    </r>
    <r>
      <rPr>
        <sz val="12"/>
        <color indexed="8"/>
        <rFont val="Helvetica Neue"/>
        <family val="2"/>
      </rPr>
      <t>](</t>
    </r>
    <r>
      <rPr>
        <u/>
        <sz val="12"/>
        <color indexed="8"/>
        <rFont val="Helvetica Neue"/>
        <family val="2"/>
      </rPr>
      <t>https://photos.app.goo.gl/ikueX4vsVUZzSYVF9</t>
    </r>
    <r>
      <rPr>
        <sz val="12"/>
        <color indexed="8"/>
        <rFont val="Helvetica Neue"/>
        <family val="2"/>
      </rPr>
      <t>) (NOT GRAPHIC, just bites) I have labeled each picture with their location. These were all within the week except for one picture, which I've noted as older.
I'm 18F, 5'8", \~140lbs. I live in the Santa Clara, Bay Area of California, USA. I have idiopathic urticaria (chronic hives) and take a daily Zyrtec pill and nightly Benedryl to manage my symptoms. (My hives may be why the bites appear more swollen/worse than they are. They don't itch much, but I have a lot of tolerance for itchy things because of my chronic hives). I have not been scratching the bites.
This has never happened to me before this badly unless I went camping and got attacked by mosquitos. I've been following the stay-at-home lockdown/quarantine orders for my area, so all these bites were sustained within my home. I have not gone outside whatsoever, not even to the back or front yard.
Possibilities:
\- fleas? I have a dog, but he doesn't sleep inside the house. He has free reign of the garage and backyard, and I've been playing with him ever since I got home from college. He does not have bug bites.
\- bed bugs? I sleep in my own room on my childhood bed. Nobody has slept in this bed since I left for college in September. I did not get bug bites while in college.
\- other? My dad does not have any bug bites, and he lives in my childhood home with me, sits on the same chairs, couches, and plays with the dog. My sister recently got 2 bug bites on her legs. I don't know if she has more, but mine are the most severe and I have the most in an outrageous quantity.
Please let me know if there are any questions I can answer about the bites.</t>
    </r>
  </si>
  <si>
    <r>
      <t>**Info:** 24 year old male, 5"9, 160 pounds. No significant medical history (before now).
&amp;amp;#x200B;
**Signs &amp;amp; Symptoms:** Beginning roughly 3 years ago, I began to experience a painful outbreak of inflamed, red, pus filled bumps on my scalp several weeks after a dexamethasone injection for poison ivy (unsure if related). Concomitantly, the lymph nodes behind both of my ears swelled up. I bought a salicylic acid shampoo that kept it somewhat under control as long as I used it regularly (the lymphadenopathy persisted regardless). If I stopped using the shampoo, the folliculitis would return completely. 6 months after the initial outbreak on my scalp, the area around my mouth, chin, and nose suddenly broke out in an inflamed, pus-filled rash. At the same time, the lymph nodes underneath my jaw swelled up. At this point, I made an appointment with my dermatologist who prescribed me doxycycline. Within several days of beginning the doxycyline, my scalp and face were completely clear. However, even continuing the doxycline, the folliculitis slowly began to come back over the initial two weeks of treatment. I continued using the doxycycline for roughly 6 months until it completely stopped being effective. At that point, my dermatologist switched me to rifampicin + clindamycin for 3 months. The combo antibiotic completely got rid of the folliculitis, but the folliculitis returned only several days after ceasing treatment. At that point, my dermatologist put me on bactrim indefinitely. Several months after starting the bactrim, my right tonsil swelled up and appeared infected with pus-filled spots. I am unsure if the tonsillitis is related to the folliculitis, but my tonsil has not returned to normal nearly a year later. In fact, in the past couple months, it has become even more swollen. I now have a bitter, sour taste in my mouth, halitosis (no evidence of tonsil stones), and a foul smelling discharge from my right ear (the same side as the tonsil). Also, the bactrim has become less effective at controlling the folliculitis over time (similarly to the doxycline), so my dermatologist now has me on cephalexin. My dermatologist is unsure what could be going on.
&amp;amp;#x200B;
**Important Notes:** The pustules have been cultured twice. One time returned a negative result, the other time returned only normal skin flora (per my dermatologist's words). However, both times I was taking an antibiotic (unsure if that affects culture results), so the folliculitis was largely under control at the time of culture, and there really wasn't anything to culture. He basically just found a spot of skin that looked slightly red and tried to get something out of it. Also important to note, the only history of skin trouble is mild-moderate acne in early high school.
&amp;amp;#x200B;
**Photos:**
**My skin 10 days after stopping antibiotic treatment**
[**</t>
    </r>
    <r>
      <rPr>
        <u/>
        <sz val="12"/>
        <color indexed="8"/>
        <rFont val="Helvetica Neue"/>
        <family val="2"/>
      </rPr>
      <t>https://imgur.com/v0YNHnt**</t>
    </r>
    <r>
      <rPr>
        <sz val="12"/>
        <color indexed="8"/>
        <rFont val="Helvetica Neue"/>
        <family val="2"/>
      </rPr>
      <t>](</t>
    </r>
    <r>
      <rPr>
        <u/>
        <sz val="12"/>
        <color indexed="8"/>
        <rFont val="Helvetica Neue"/>
        <family val="2"/>
      </rPr>
      <t>https://imgur.com/v0YNHnt</t>
    </r>
    <r>
      <rPr>
        <sz val="12"/>
        <color indexed="8"/>
        <rFont val="Helvetica Neue"/>
        <family val="2"/>
      </rPr>
      <t>)
**My skin 7 days after stopping antibiotic treatment**
[</t>
    </r>
    <r>
      <rPr>
        <u/>
        <sz val="12"/>
        <color indexed="8"/>
        <rFont val="Helvetica Neue"/>
        <family val="2"/>
      </rPr>
      <t>https://imgur.com/a/h2L8CcZ</t>
    </r>
    <r>
      <rPr>
        <sz val="12"/>
        <color indexed="8"/>
        <rFont val="Helvetica Neue"/>
        <family val="2"/>
      </rPr>
      <t>](</t>
    </r>
    <r>
      <rPr>
        <u/>
        <sz val="12"/>
        <color indexed="8"/>
        <rFont val="Helvetica Neue"/>
        <family val="2"/>
      </rPr>
      <t>https://imgur.com/a/h2L8CcZ</t>
    </r>
    <r>
      <rPr>
        <sz val="12"/>
        <color indexed="8"/>
        <rFont val="Helvetica Neue"/>
        <family val="2"/>
      </rPr>
      <t>)
**My skin 3 days after stopping antibiotic treatment**
[**</t>
    </r>
    <r>
      <rPr>
        <u/>
        <sz val="12"/>
        <color indexed="8"/>
        <rFont val="Helvetica Neue"/>
        <family val="2"/>
      </rPr>
      <t>https://imgur.com/a/hBAJm8x**</t>
    </r>
    <r>
      <rPr>
        <sz val="12"/>
        <color indexed="8"/>
        <rFont val="Helvetica Neue"/>
        <family val="2"/>
      </rPr>
      <t>](</t>
    </r>
    <r>
      <rPr>
        <u/>
        <sz val="12"/>
        <color indexed="8"/>
        <rFont val="Helvetica Neue"/>
        <family val="2"/>
      </rPr>
      <t>https://imgur.com/a/hBAJm8x</t>
    </r>
    <r>
      <rPr>
        <sz val="12"/>
        <color indexed="8"/>
        <rFont val="Helvetica Neue"/>
        <family val="2"/>
      </rPr>
      <t>)
**My normal skin**
[**</t>
    </r>
    <r>
      <rPr>
        <u/>
        <sz val="12"/>
        <color indexed="8"/>
        <rFont val="Helvetica Neue"/>
        <family val="2"/>
      </rPr>
      <t>https://imgur.com/a/bmeyLkd**</t>
    </r>
    <r>
      <rPr>
        <sz val="12"/>
        <color indexed="8"/>
        <rFont val="Helvetica Neue"/>
        <family val="2"/>
      </rPr>
      <t>](</t>
    </r>
    <r>
      <rPr>
        <u/>
        <sz val="12"/>
        <color indexed="8"/>
        <rFont val="Helvetica Neue"/>
        <family val="2"/>
      </rPr>
      <t>https://imgur.com/a/bmeyLkd</t>
    </r>
    <r>
      <rPr>
        <sz val="12"/>
        <color indexed="8"/>
        <rFont val="Helvetica Neue"/>
        <family val="2"/>
      </rPr>
      <t>)</t>
    </r>
  </si>
  <si>
    <r>
      <t>Hi all,
Male
27
175lbs 
5’6
Taking Claritin and pantoprazole
Issues - migraines and mild esophagitis 
[nsfw images ](</t>
    </r>
    <r>
      <rPr>
        <u/>
        <sz val="12"/>
        <color indexed="8"/>
        <rFont val="Helvetica Neue"/>
        <family val="2"/>
      </rPr>
      <t>https://imgur.com/a/5tSfhbg</t>
    </r>
    <r>
      <rPr>
        <sz val="12"/>
        <color indexed="8"/>
        <rFont val="Helvetica Neue"/>
        <family val="2"/>
      </rPr>
      <t>)
Been having a very sore butthole lately. It stings when I wipe and go to the bathroom quite badly. It also stings and is generally painful at rest. 
Using preparation h wipes, but haven’t been able to figure out anything else to help. Pictures attached. One with flash and one without. Any advice would be appreciated!</t>
    </r>
  </si>
  <si>
    <r>
      <t xml:space="preserve">So I've had a couple white/lighter blotches on my scrotum that are ranging from like .5 to 2cm in width. I had a couple of those marks maybe dating back a year, occasionally they would have like a pinching itching sensation and I had figured it was me responding to that, that was causing the marks. Recently though the number of marks have increased and have also started appearing on the underside of my penis shaft although smaller sizes. I have been sexually active but around 4 years ago and even then only with a single partner. Issue has only appeared in the last year maybe, so I don't believe it's related, but obviously not too sure.
22, Male, 6', 102Kg, White. Started about a year ago. Appearing on genitals. I've had eczema on my legs, no medications.
I haven't taken any pictures of the issue. Feel uncomfortable supplying one, but can do if believed will absolutely help give an answer. Cheers.
Edit: Adding image link
</t>
    </r>
    <r>
      <rPr>
        <u/>
        <sz val="12"/>
        <color indexed="8"/>
        <rFont val="Helvetica Neue"/>
        <family val="2"/>
      </rPr>
      <t>https://ibb.co/CBHT2hP</t>
    </r>
  </si>
  <si>
    <r>
      <t>15 yr old caucasian male, I'm 5'11" 144 pounds
Hey Docs! 
I have this suspicious black spot on my foot. It appeared a couple of days ago and it is right under the skin. I poked through the skin to see what it was and I am not sure. My friend thinks its dry blood but I'm not entirely sure. I have had it for a couple of days and just want to know if I should get it checked out.
I have no prior medical conditions and do not drink, smoke, or take any medication.
Here is the photo link  [</t>
    </r>
    <r>
      <rPr>
        <u/>
        <sz val="12"/>
        <color indexed="8"/>
        <rFont val="Helvetica Neue"/>
        <family val="2"/>
      </rPr>
      <t>https://i.redd.it/de2sajsdjgr41.jpg</t>
    </r>
    <r>
      <rPr>
        <sz val="12"/>
        <color indexed="8"/>
        <rFont val="Helvetica Neue"/>
        <family val="2"/>
      </rPr>
      <t>](</t>
    </r>
    <r>
      <rPr>
        <u/>
        <sz val="12"/>
        <color indexed="8"/>
        <rFont val="Helvetica Neue"/>
        <family val="2"/>
      </rPr>
      <t>https://i.redd.it/de2sajsdjgr41.jpg</t>
    </r>
    <r>
      <rPr>
        <sz val="12"/>
        <color indexed="8"/>
        <rFont val="Helvetica Neue"/>
        <family val="2"/>
      </rPr>
      <t>)</t>
    </r>
  </si>
  <si>
    <r>
      <t>Have had this for many years (maybe almost 10?) It is a red bump near my wrist that is about 10mm across. It scabs over periodically and is always slightly tender but not painful. I'm Male, 40y/o. It is almost flat, maybe a few mm proud of the rest of my skin.
I've shown it to my GP a few times and she felt it was no big deal. It has been growing, albeit slowly. It certainly isn't healing. It bothers me and I was considering trying to use tea tree oil on it. Every time I look around for "solutions" I get concerned it is cancerous.
picture taken through microscope: [</t>
    </r>
    <r>
      <rPr>
        <u/>
        <sz val="12"/>
        <color indexed="8"/>
        <rFont val="Helvetica Neue"/>
        <family val="2"/>
      </rPr>
      <t>https://imgur.com/a/6caID94</t>
    </r>
    <r>
      <rPr>
        <sz val="12"/>
        <color indexed="8"/>
        <rFont val="Helvetica Neue"/>
        <family val="2"/>
      </rPr>
      <t>](</t>
    </r>
    <r>
      <rPr>
        <u/>
        <sz val="12"/>
        <color indexed="8"/>
        <rFont val="Helvetica Neue"/>
        <family val="2"/>
      </rPr>
      <t>https://imgur.com/a/6caID94</t>
    </r>
    <r>
      <rPr>
        <sz val="12"/>
        <color indexed="8"/>
        <rFont val="Helvetica Neue"/>
        <family val="2"/>
      </rPr>
      <t>)
Would appreciate an opinion. Thank you!</t>
    </r>
  </si>
  <si>
    <r>
      <t xml:space="preserve">
**This is a weekly general discussion and general questions thread for the AskDocs community to discuss medicine, health, careers in medicine, etc.** Here you have the opportunity to communicate with AskDocs' doctors, medical professionals and general community even if you do not have a specific medical question! You can also use this as a meta thread for the subreddit, giving feedback on changes to the subreddit, suggestions for new features, etc.
**What can I post here?**
 - General health questions that do not require demographic information
 - Comments regarding recent medical news
 - Questions about careers in medicine
 - AMA-style questions for medical professionals to answer
 - Feedback and suggestions for the /r/AskDocs subreddit
You may **NOT** post your medical questions from the subreddit in this thread.
*Report any and all comments that are in violation of our [rules](</t>
    </r>
    <r>
      <rPr>
        <u/>
        <sz val="12"/>
        <color indexed="8"/>
        <rFont val="Helvetica Neue"/>
        <family val="2"/>
      </rPr>
      <t>https://www.reddit.com/r/AskDocs/about/rules/</t>
    </r>
    <r>
      <rPr>
        <sz val="12"/>
        <color indexed="8"/>
        <rFont val="Helvetica Neue"/>
        <family val="2"/>
      </rPr>
      <t>) so the mod team can evaluate and remove them.*</t>
    </r>
  </si>
  <si>
    <r>
      <t>Hello, first time posting here so I don't know much about how this goes. I was jumping as exercise at home and got pain in my ankle. It is in the inner side of it. I'm having trouble completely pushing my foot down, it isnt extending as much as my other foot. I'm sure it isn't related to my Achilles tendon as I tried flexing and relaxing it with no issue. I had a fracture on the outer part of my ankle ( a lateral malleous fibula fracture) about 6 months ago , but the pain I have is from the inner part of the ankle ( I think its called medial malleous). I currently don't have much of a problem walking. What could the situation be and what should I do. It is hard to go to a hostipal cause Corona so I need advice. I will also attach a link to show where it hurts. 
[This](</t>
    </r>
    <r>
      <rPr>
        <u/>
        <sz val="12"/>
        <color indexed="8"/>
        <rFont val="Helvetica Neue"/>
        <family val="2"/>
      </rPr>
      <t>https://www.fracturecare.co.uk/care-plans/ankle/undisplaced-medial-malleolus-fracture/ankle-fracture-medial-malleolus/med-mal.PNG</t>
    </r>
    <r>
      <rPr>
        <sz val="12"/>
        <color indexed="8"/>
        <rFont val="Helvetica Neue"/>
        <family val="2"/>
      </rPr>
      <t>)</t>
    </r>
  </si>
  <si>
    <r>
      <t xml:space="preserve">Male, 18
190cm - 90kg
Caucasian - No health issues 
Spotted these brown marks on my upper leg. They look like freckles and I’d like to know what it is because I’m kind of worried.
Shaved the part of my leg for the sake of the picture: 
</t>
    </r>
    <r>
      <rPr>
        <u/>
        <sz val="12"/>
        <color indexed="8"/>
        <rFont val="Helvetica Neue"/>
        <family val="2"/>
      </rPr>
      <t>https://m.imgur.com/a/vOhiADp</t>
    </r>
  </si>
  <si>
    <r>
      <rPr>
        <u/>
        <sz val="12"/>
        <color indexed="8"/>
        <rFont val="Helvetica Neue"/>
        <family val="2"/>
      </rPr>
      <t>http://imgur.com/gallery/M92TSF4</t>
    </r>
    <r>
      <rPr>
        <sz val="12"/>
        <color indexed="8"/>
        <rFont val="Helvetica Neue"/>
        <family val="2"/>
      </rPr>
      <t xml:space="preserve">
Im 16M, 75kg
workout about 3x-5x per week.
A few months ago (last few months of 2019) i had these but they are bigger and they were on the back side of my arm, it usually does not hurt.</t>
    </r>
  </si>
  <si>
    <r>
      <t xml:space="preserve">Hi 😊 is a 30 year old male who lives in the U.K, and for the last week or so I’ve been getting what I can only assume are some sort of insect bites on my upper legs. I’ve attached some pictures below - they’re painful to touch and can swell, they often develop a pink ‘circle’ around them.
I live with my fiancée and 2 kids, and none of them have had this problem, so I’m at a loss of what it could be. We have no pets which makes me think it won’t be fleas.
Pictures here:
</t>
    </r>
    <r>
      <rPr>
        <u/>
        <sz val="12"/>
        <color indexed="8"/>
        <rFont val="Helvetica Neue"/>
        <family val="2"/>
      </rPr>
      <t>https://imgur.com/a/p3HGKnS</t>
    </r>
    <r>
      <rPr>
        <sz val="12"/>
        <color indexed="8"/>
        <rFont val="Helvetica Neue"/>
        <family val="2"/>
      </rPr>
      <t xml:space="preserve">
On medication for hayfever but that’s it.
Any ideas?</t>
    </r>
  </si>
  <si>
    <r>
      <t>34 year old female.  5 foot 4 inches, 239 lbs. I’m on Zoloft for anxiety and iron pills for anemia. Non smoker. Injury is recent within an hour of posting. 
I made sure to not touch the floor until I had it covered enough to get dried off and dressed and then properly cleaned- first a sanitary pad (clean) and then a slapped on bandaid. 
The bleeding finally stopped and I hosed it down with 70% rubbing alcohol before letting it air dry and bandaging it. 
My last tetanus shot was about 9 years ago. 
Is there anything else I should do?
[photos of toe](</t>
    </r>
    <r>
      <rPr>
        <u/>
        <sz val="12"/>
        <color indexed="8"/>
        <rFont val="Helvetica Neue"/>
        <family val="2"/>
      </rPr>
      <t>https://imgur.com/a/ro8Kgwu</t>
    </r>
    <r>
      <rPr>
        <sz val="12"/>
        <color indexed="8"/>
        <rFont val="Helvetica Neue"/>
        <family val="2"/>
      </rPr>
      <t>)</t>
    </r>
  </si>
  <si>
    <r>
      <t>Female, 26
5’0, 155 pounds
No prior medical history 
I’ve had anxiety for as long as I can remember. Like title, I’m worried about my ECG results. ER doctor didn’t mention these findings, I read them on the online portal. I was admitted for bilateral pneumonia. I have seen a cardiologist in the past for a fast heart rate and palpitations. We did echo, stress test, and holter for one week. I was told everything was normal and functioning properly and that what I was experiencing was anxiety &amp;amp; common. I’m wondering why they didn’t mention these abnormalities? I can see past ECG’s on the online portal and they all say the same thing. “Incomplete right bundle branch block, sinus tachycardia, infarction cannot be ruled out, age undetermined”. I’m really concerned about these abnormalities on ECG but I keep getting shrugged off with my history of health anxiety. Are these images (poor quality, sorry) normal? Should I seek a 2nd opinion? 
[ECG IMAGES ](</t>
    </r>
    <r>
      <rPr>
        <u/>
        <sz val="12"/>
        <color indexed="8"/>
        <rFont val="Helvetica Neue"/>
        <family val="2"/>
      </rPr>
      <t>https://imgur.com/a/n8eEa5p</t>
    </r>
    <r>
      <rPr>
        <sz val="12"/>
        <color indexed="8"/>
        <rFont val="Helvetica Neue"/>
        <family val="2"/>
      </rPr>
      <t>)</t>
    </r>
  </si>
  <si>
    <r>
      <rPr>
        <u/>
        <sz val="12"/>
        <color indexed="8"/>
        <rFont val="Helvetica Neue"/>
        <family val="2"/>
      </rPr>
      <t>https://imgur.com/1q00bPc</t>
    </r>
    <r>
      <rPr>
        <sz val="12"/>
        <color indexed="8"/>
        <rFont val="Helvetica Neue"/>
        <family val="2"/>
      </rPr>
      <t xml:space="preserve">
</t>
    </r>
    <r>
      <rPr>
        <u/>
        <sz val="12"/>
        <color indexed="8"/>
        <rFont val="Helvetica Neue"/>
        <family val="2"/>
      </rPr>
      <t>https://i.imgur.com/1q00bPc.jpg</t>
    </r>
    <r>
      <rPr>
        <sz val="12"/>
        <color indexed="8"/>
        <rFont val="Helvetica Neue"/>
        <family val="2"/>
      </rPr>
      <t xml:space="preserve">
</t>
    </r>
    <r>
      <rPr>
        <u/>
        <sz val="12"/>
        <color indexed="8"/>
        <rFont val="Helvetica Neue"/>
        <family val="2"/>
      </rPr>
      <t>https://imgur.com/V9kh5jf</t>
    </r>
    <r>
      <rPr>
        <sz val="12"/>
        <color indexed="8"/>
        <rFont val="Helvetica Neue"/>
        <family val="2"/>
      </rPr>
      <t xml:space="preserve">
Im using a throw away account and don’t have much experience posting, so apologies in advance.  I’m 43 year old female. .I’ve developed an itchy, dry, oval rash on my left side near the left breast which is about 8 cm (3 inches) in length.  It came on in early January 2020.  I first thought it was a herald patch due to pityriasis rosea.  It has changed slightly over time from a pink-red slightly raised bump, similar to a mild bug bite to become larger and oddly smooth feeling.  After a while more itchy spots appeared on my lower abdomen.  I went to see a physician who then prescribed 1% Lamisil cream (Terbinafine HCL 1%) for ringworm. I religiously applied it twice a day for 3 weeks in February and I used up most of it with no resolution on any of the spots and in that time I developed more in new places such as my neck, upper chest, right thigh.  I also developed two more on both sides of the hips in an almost mirrored area.  I’ve contacted my gp to try to get a new appointment but due to COVID she was unwilling to get me in to the office and get a skin biopsy done.  She referred me to a dermatologist but this could take a very long time due to Canadian health care waiting times and COVID.  So the only other thing I did was looked at pictures of rashes similar to mine and it appears that this could be T Cell Lymphoma.  Of course this has me a bit scared so I was wondering if someone on this forum could provide some advice?  I’m otherwise healthy.  Thank you in advance.</t>
    </r>
  </si>
  <si>
    <r>
      <t xml:space="preserve">Hello, I know you're tired of these posts and the answer always seems to be hemorrhoids, but after searching the sub, searching google for hemorrhoids, partial prolapses, skin tags, polyps, and looking at way too many strangers' rectums, I still can't identify what I might have. I took a picture ( </t>
    </r>
    <r>
      <rPr>
        <u/>
        <sz val="12"/>
        <color indexed="8"/>
        <rFont val="Helvetica Neue"/>
        <family val="2"/>
      </rPr>
      <t>https://i.imgurcom/5NgOYhN.jpg</t>
    </r>
    <r>
      <rPr>
        <sz val="12"/>
        <color indexed="8"/>
        <rFont val="Helvetica Neue"/>
        <family val="2"/>
      </rPr>
      <t xml:space="preserve">  don't want pic to pop up so add a period '.' between 'imgur' and 'com') and it looks like a light pink color, moist, not smooth/sort of wavy texture, pretty sizable. I had a rough week back there and wiped this morning and had a lot of red blood. Went to look in the mirror and didn't see anymore blood but saw that staring back at me. No leakage, doesn't itch or hurt. Don't think I've ever looked at my bum that closely before but I doubt it's usually there.
I'm in my mid 20s, female, admittedly terrible diet and recently started a very sedentary job after always having a job on my feet standing or walking. Trying to avoid going to doctors with the pandemic stuff going on, not that I have a GP yet as I recently moved to a new state. Thanks for any help and I really hope this is just my first hemorrhoid!</t>
    </r>
  </si>
  <si>
    <r>
      <t xml:space="preserve">26 y.o. caucasian male, no history of smoking, diagnosed with adhd as a child, drinks occasionally, 5’10” 120 lbs.
Here it is —&amp;gt; </t>
    </r>
    <r>
      <rPr>
        <u/>
        <sz val="12"/>
        <color indexed="8"/>
        <rFont val="Helvetica Neue"/>
        <family val="2"/>
      </rPr>
      <t>https://imgur.com/gallery/LnVYXof</t>
    </r>
    <r>
      <rPr>
        <sz val="12"/>
        <color indexed="8"/>
        <rFont val="Helvetica Neue"/>
        <family val="2"/>
      </rPr>
      <t xml:space="preserve">
He has had this for a week now but it got worse yesterday. It hurts when he barely touches it. On a scale of 1-10 maybe a 7. He does not have health insurance so he can not afford to go to a doc at the moment to get a diagnosis (plus he’s laid off). So his last resort is me bc I’m a licensed nail tech but I have not dealt with something like this before. I believe it is an ingrown fingernail. 
I was thinking I could soak his finger in some peroxide and water to soften up the skin around his nail then I can try to cut the part of the nail that’s piercing his skin. And applying some antibiotic cream? 
I know this is a bit risky but it is his last resort and he can’t stand the pain any longer</t>
    </r>
  </si>
  <si>
    <r>
      <t xml:space="preserve">I’m 33M, I weigh 195lbs, and I’m 5’10” I vape daily but don’t smoke tobacco. I don’t take any medication and I have no medical conditions that I know of. Though I haven’t been to the doctor in about 10 years because I don’t have health insurance. I get these rashes ( </t>
    </r>
    <r>
      <rPr>
        <u/>
        <sz val="12"/>
        <color indexed="8"/>
        <rFont val="Helvetica Neue"/>
        <family val="2"/>
      </rPr>
      <t>https://imgur.com/gallery/xW6ClCH</t>
    </r>
    <r>
      <rPr>
        <sz val="12"/>
        <color indexed="8"/>
        <rFont val="Helvetica Neue"/>
        <family val="2"/>
      </rPr>
      <t xml:space="preserve"> ) on my thumbs usually a few times a year. I can’t figure out what triggers it. I also can’t seem to figure out what it is exactly. I’ve been getting them as long as I can remember and they always itch and burn really bad.</t>
    </r>
  </si>
  <si>
    <r>
      <t>Gender:Male  
Age:17  
Croatian
 Hello, the issue I have is that on my right side of the face some type of acne just randomly started to appear. I also have a little spot on the back of my hand and on my neck. It's not allergies, since its quarantine I haven't been going outside, so I couldn't have got it from a friend.  
Please Help  
I have been using mupirocinum in creme/paste (I'm from Croatia, Mirobact)  
chamomile tee on these spots  
Chloramphenicol creme/paste  
Pics face-[</t>
    </r>
    <r>
      <rPr>
        <u/>
        <sz val="12"/>
        <color indexed="8"/>
        <rFont val="Helvetica Neue"/>
        <family val="2"/>
      </rPr>
      <t>https://prnt.sc/ryor2z</t>
    </r>
    <r>
      <rPr>
        <sz val="12"/>
        <color indexed="8"/>
        <rFont val="Helvetica Neue"/>
        <family val="2"/>
      </rPr>
      <t>](</t>
    </r>
    <r>
      <rPr>
        <u/>
        <sz val="12"/>
        <color indexed="8"/>
        <rFont val="Helvetica Neue"/>
        <family val="2"/>
      </rPr>
      <t>https://prnt.sc/ryor2z</t>
    </r>
    <r>
      <rPr>
        <sz val="12"/>
        <color indexed="8"/>
        <rFont val="Helvetica Neue"/>
        <family val="2"/>
      </rPr>
      <t>)  
hand-[</t>
    </r>
    <r>
      <rPr>
        <u/>
        <sz val="12"/>
        <color indexed="8"/>
        <rFont val="Helvetica Neue"/>
        <family val="2"/>
      </rPr>
      <t>https://prnt.sc/ryorov</t>
    </r>
    <r>
      <rPr>
        <sz val="12"/>
        <color indexed="8"/>
        <rFont val="Helvetica Neue"/>
        <family val="2"/>
      </rPr>
      <t>](</t>
    </r>
    <r>
      <rPr>
        <u/>
        <sz val="12"/>
        <color indexed="8"/>
        <rFont val="Helvetica Neue"/>
        <family val="2"/>
      </rPr>
      <t>https://prnt.sc/ryorov</t>
    </r>
    <r>
      <rPr>
        <sz val="12"/>
        <color indexed="8"/>
        <rFont val="Helvetica Neue"/>
        <family val="2"/>
      </rPr>
      <t>)</t>
    </r>
  </si>
  <si>
    <r>
      <t xml:space="preserve">I bought a new OMRON bp/ekg device, and have a question on the ekg. As part of the purchase price the first ekg is read by a doctor.
I'm told this is normal, but it doesn't look like any ekg I've seen before.  The line goes all over the place.
Male, 60, CKD, gout,  h bp, 5' 9", 200 lb.
</t>
    </r>
    <r>
      <rPr>
        <u/>
        <sz val="12"/>
        <color indexed="8"/>
        <rFont val="Helvetica Neue"/>
        <family val="2"/>
      </rPr>
      <t>https://imgur.com/gallery/ruU66aC</t>
    </r>
  </si>
  <si>
    <r>
      <t xml:space="preserve">IMAGES: </t>
    </r>
    <r>
      <rPr>
        <u/>
        <sz val="12"/>
        <color indexed="8"/>
        <rFont val="Helvetica Neue"/>
        <family val="2"/>
      </rPr>
      <t>https://imgur.com/gallery/4YNFbDP</t>
    </r>
    <r>
      <rPr>
        <sz val="12"/>
        <color indexed="8"/>
        <rFont val="Helvetica Neue"/>
        <family val="2"/>
      </rPr>
      <t xml:space="preserve">
What could these bumps be? They form in no apparent pattern and vary in size.</t>
    </r>
  </si>
  <si>
    <r>
      <t>Hello,
 Male age 23. 5ft10, 60kg, no medications and non smoker. No previous health complaints. 
So I have had a small, pea size lump on the back of my hand for approximately 2 years and I decided to get it checked out in February this year. I was referred by my GP to an Orthopedic Consultant for possible Sarcoma. The Consultant initially ordered a X-Ray from which he then ordered a follow up MRI Scan to rule out Sarcoma; he said if the MRI scan is clear he won't have to see me again. Following the results of the MRI Ireceive two follow up appointments for a CT Scan and a Ultrasound, which was then subsequently cancelled due to the Coronavirus outbreak. I contacted my Consultants personal secretary on the 6th April to see if the results from the MRI scan was okay since the follow up tests was cancelled, she looked through my notes and said that my Consultant "definitely needs to see you and he or myself will be in contact very shortly (by the end of the week), either by phone call or in person to discuss your results". I was not contacted again and so I called bacn on the 10th, but was greeted by voicemail saying they are out of office until the 20th April...
I am very worried because it has been over a month since my MRI scan and I have still not recieved my results. I am even more concerned now that the lump is much bigger than I originally realised and I am not sure of it has grown recently because it is below the surface of the skin. It has become (within the past 2 weeks) painful and constantly aches.
 The visible lump is 1.5cm in diameter, regular in shape and round. The extension of the mass below the surface is irregular, and approx. 3.5cm x 2.5cm in dimension. 
[Image of Lump](</t>
    </r>
    <r>
      <rPr>
        <u/>
        <sz val="12"/>
        <color indexed="8"/>
        <rFont val="Helvetica Neue"/>
        <family val="2"/>
      </rPr>
      <t>https://imgur.com/a/po5QW1x</t>
    </r>
    <r>
      <rPr>
        <sz val="12"/>
        <color indexed="8"/>
        <rFont val="Helvetica Neue"/>
        <family val="2"/>
      </rPr>
      <t>)
I would just like some reassurance, and possible some potential diagnoses that it could be. It's making me very nervous being unable to get into contact, and not knowing what it could be. 
Any help would be much appreciated!</t>
    </r>
  </si>
  <si>
    <r>
      <t xml:space="preserve">35 Male
5'11"
280LBS
White
6 Months post chemo for osteosarcoma, 5 months post op with titanium implant in my left femur.
I've had two rashes on my right leg (non surgical) for the last month. One thigh, one calf. Itchy when I pay attention.
At the two week mark I consulted electronically with pictures and phone call with my oncology PA and nursing staff. Since the rash blanched, was raised and I had a surveillance scan and blood work at the begging of March, they prescribed an ointment, triamcinolone acetonide and said to see my GP after two weeks.
After two weeks the rash in on my thigh got better where the ointment was applied, but migrated down towards my knee. GP is closed, no one will see me since a rash is considered a covid19 symptom. Extremely frustrating. 
The calf rash remain unchanged, but wasn't that bad to begin with.
​
Rash March 22
</t>
    </r>
    <r>
      <rPr>
        <u/>
        <sz val="12"/>
        <color indexed="8"/>
        <rFont val="Helvetica Neue"/>
        <family val="2"/>
      </rPr>
      <t>https://imgur.com/PzWowGK</t>
    </r>
    <r>
      <rPr>
        <sz val="12"/>
        <color indexed="8"/>
        <rFont val="Helvetica Neue"/>
        <family val="2"/>
      </rPr>
      <t xml:space="preserve"> march 22 thigh
</t>
    </r>
    <r>
      <rPr>
        <u/>
        <sz val="12"/>
        <color indexed="8"/>
        <rFont val="Helvetica Neue"/>
        <family val="2"/>
      </rPr>
      <t>https://imgur.com/TLWt9x6</t>
    </r>
    <r>
      <rPr>
        <sz val="12"/>
        <color indexed="8"/>
        <rFont val="Helvetica Neue"/>
        <family val="2"/>
      </rPr>
      <t xml:space="preserve"> march 22 calf
</t>
    </r>
    <r>
      <rPr>
        <u/>
        <sz val="12"/>
        <color indexed="8"/>
        <rFont val="Helvetica Neue"/>
        <family val="2"/>
      </rPr>
      <t>https://imgur.com/wz3jAUJ</t>
    </r>
    <r>
      <rPr>
        <sz val="12"/>
        <color indexed="8"/>
        <rFont val="Helvetica Neue"/>
        <family val="2"/>
      </rPr>
      <t xml:space="preserve"> today thigh
</t>
    </r>
    <r>
      <rPr>
        <u/>
        <sz val="12"/>
        <color indexed="8"/>
        <rFont val="Helvetica Neue"/>
        <family val="2"/>
      </rPr>
      <t>https://imgur.com/J7JbNV6</t>
    </r>
    <r>
      <rPr>
        <sz val="12"/>
        <color indexed="8"/>
        <rFont val="Helvetica Neue"/>
        <family val="2"/>
      </rPr>
      <t xml:space="preserve"> today calf</t>
    </r>
  </si>
  <si>
    <r>
      <rPr>
        <u/>
        <sz val="12"/>
        <color indexed="8"/>
        <rFont val="Helvetica Neue"/>
        <family val="2"/>
      </rPr>
      <t>https://imgur.com/MVFzi7e</t>
    </r>
    <r>
      <rPr>
        <sz val="12"/>
        <color indexed="8"/>
        <rFont val="Helvetica Neue"/>
        <family val="2"/>
      </rPr>
      <t xml:space="preserve">
She is two, it’s it itching and bothering her
Thanks</t>
    </r>
  </si>
  <si>
    <r>
      <t xml:space="preserve">Age:27
Sex:F 
Height: 5'1
Weight: 120
Race: caucasian 
Duration of complaint: 2 months
Location: all over my body. Mostly my arms.
Any existing relevant medical issues: history of low iron. I've never been at a normal level so I most likely am not right now. Last few times I've had my blood drawn I've had a low WBC and low neutrophils. Doctor has not expressed concern about either. Had a pap in May and got a letter asking me to redo it in 6 months vs a year due to some abnormal cells.
Current medications: none currently. I do have a prescription for xanax for panic attacks but haven't taken one in awhile.
Include a photo if relevant: </t>
    </r>
    <r>
      <rPr>
        <u/>
        <sz val="12"/>
        <color indexed="8"/>
        <rFont val="Helvetica Neue"/>
        <family val="2"/>
      </rPr>
      <t>https://imgur.com/a/SciKjs9</t>
    </r>
    <r>
      <rPr>
        <sz val="12"/>
        <color indexed="8"/>
        <rFont val="Helvetica Neue"/>
        <family val="2"/>
      </rPr>
      <t xml:space="preserve">
I first noticed a rash on my forearm about 2 months ago. I had taken a back pain medication a few hours before and thought possibly it contained naproxen- a medication I have had a rash from in the past. Forgot about it for a few weeks. Few weeks later I noticed a similar rash on the back of my hand. It stayed for a few days then started to migrate up my arm. At this point I stopped in to see the doctor just to be safe. Doctor said it was a viral rash and  let me go on my way. Over the next week the rash spread all over my body. Sometimes disappearing in places and reappearing in others. It seems to be warm to the touch. Sometimes it looks red other times it looks like white bumps. I went back to the doctor a week later and again he said it was  viral infection. Gave me antibiotics just in case it did not dissapear by the next week but I had no fever. The day came that the doctor told me to fill the prescription if i was still having symptoms. The rash seemed dormant at this time, still some white bumps but seemed to be improving so I did not fill it. I seemed to go through a cold at this time. Runny nose and tired . Anyway it's about 2 weeks later and the rash has seemed to reappeared on both arms. I am a bit concerned. I also have mark on my back that looks slightly similar but different as well, I've included it in the photos. I do not have a fever. I have made no changes to any products I've used. I've barely left the house for the last month. I did take benadryl one time but it didn't seem to have an effect. The rash is not itchy but I do get a prickly feeling on my body at times. When I look at the area that feels prickly often there is no rash but like one raised bump or pimple looking thing. 
Looking for some answers I suppose. I will try to get in contact with my family doctor tomorrow.</t>
    </r>
  </si>
  <si>
    <r>
      <t xml:space="preserve">Pic is quite gross fair warning
 </t>
    </r>
    <r>
      <rPr>
        <u/>
        <sz val="12"/>
        <color indexed="8"/>
        <rFont val="Helvetica Neue"/>
        <family val="2"/>
      </rPr>
      <t>https://imgur.com/a/bY7Pb3o</t>
    </r>
    <r>
      <rPr>
        <sz val="12"/>
        <color indexed="8"/>
        <rFont val="Helvetica Neue"/>
        <family val="2"/>
      </rPr>
      <t xml:space="preserve">
I felt like I had been having some mild trouble hearing the last week, and two days ago I really felt some soreness in my ear especially if I press down just outside the lobe. I managed to get a look in my ear using my phone camera and a mirror and sure enough there's a weird lump inside. It looks like I'm able to wiggle it, and I tried to see if it was just something stuck that I could dislodge, but it doesn't seem to move out of place. I don't want to pick at it much incase I hurt myself. All my research says it's probably a benign cyst that will go away on it's own but I am quite concerned. Anyone have any idea what it is? Now that I know something is there, I can REALLY feel it in my ear and notice a difference in my hearing
Edit: here is a clearer, even more gross picture, please forgive the earwax. I was praying that it was just a piece of q tip that got lost but it definitely looks very fleshy </t>
    </r>
    <r>
      <rPr>
        <u/>
        <sz val="12"/>
        <color indexed="8"/>
        <rFont val="Helvetica Neue"/>
        <family val="2"/>
      </rPr>
      <t>https://imgur.com/a/pDIpUvC</t>
    </r>
  </si>
  <si>
    <r>
      <t>A few (\~3-5) days ago, I noticed a small, dark-colored lump in my cubital fossa, atop a clumping of veins there. Should I be worried about it? Is it urgent?
Skin photo: [</t>
    </r>
    <r>
      <rPr>
        <u/>
        <sz val="12"/>
        <color indexed="8"/>
        <rFont val="Helvetica Neue"/>
        <family val="2"/>
      </rPr>
      <t>https://www.flickr.com/gp/188004219@N08/mKcWw7</t>
    </r>
    <r>
      <rPr>
        <sz val="12"/>
        <color indexed="8"/>
        <rFont val="Helvetica Neue"/>
        <family val="2"/>
      </rPr>
      <t>](</t>
    </r>
    <r>
      <rPr>
        <u/>
        <sz val="12"/>
        <color indexed="8"/>
        <rFont val="Helvetica Neue"/>
        <family val="2"/>
      </rPr>
      <t>https://www.flickr.com/gp/188004219@N08/mKcWw7</t>
    </r>
    <r>
      <rPr>
        <sz val="12"/>
        <color indexed="8"/>
        <rFont val="Helvetica Neue"/>
        <family val="2"/>
      </rPr>
      <t>)
Demographics: 27M, 6'0", 130 lbs, no medications, unrelated medical history.</t>
    </r>
  </si>
  <si>
    <r>
      <t xml:space="preserve">30 Female Caucasian
5'5" 130lbs non smoker non drinker 
Current meds: Lexapro, vitamins A,D,K.
Current diagnoses: Cirrhosis of the liver due to Carolis Disease, PKD.
I've got this bump on my left hand near my wrist that juts out pretty far, It's not painful but it is hard and doesn't move. Pic of my right hand for comparison. Is this bone or a cyst or something? 
</t>
    </r>
    <r>
      <rPr>
        <u/>
        <sz val="12"/>
        <color indexed="8"/>
        <rFont val="Helvetica Neue"/>
        <family val="2"/>
      </rPr>
      <t>http://imgur.com/a/qw3I1el</t>
    </r>
  </si>
  <si>
    <r>
      <t>23M
6'2"
200 lbs
No medical issues, no allergies, no medications
I have this random rash on my inner forearm that just started two days ago. It hasn’t gotten any worse, but hasn’t improved at all. It does not itch and does not feel uncomfortable at all (I barely even noticed it). I’ve never had a rash like this before. I have noticed though that the general area where it is has moved slightly up my arm. So I guess it is spreading at a very slow rate. Also, I guess something to note, not sure if it is related, but I also randomly have extremely chapped lips. I very rarely get chapped lips, but right now my mouth is relatively painful to open because the corners of my mouth are so chapped and my lips burn. I've been drinking tons of water since these symptoms started and havent seen much improvement. Could this just be a mix of allergies and maybe a dry environment? Any idea on what this rash may be? I dont want to go to a doctor or urgent care unless I have to, so let me know if you have any suggestions.
[</t>
    </r>
    <r>
      <rPr>
        <u/>
        <sz val="12"/>
        <color indexed="8"/>
        <rFont val="Helvetica Neue"/>
        <family val="2"/>
      </rPr>
      <t>https://imgur.com/a/Ov08eCE</t>
    </r>
    <r>
      <rPr>
        <sz val="12"/>
        <color indexed="8"/>
        <rFont val="Helvetica Neue"/>
        <family val="2"/>
      </rPr>
      <t>](</t>
    </r>
    <r>
      <rPr>
        <u/>
        <sz val="12"/>
        <color indexed="8"/>
        <rFont val="Helvetica Neue"/>
        <family val="2"/>
      </rPr>
      <t>https://imgur.com/a/Ov08eCE</t>
    </r>
    <r>
      <rPr>
        <sz val="12"/>
        <color indexed="8"/>
        <rFont val="Helvetica Neue"/>
        <family val="2"/>
      </rPr>
      <t>)</t>
    </r>
  </si>
  <si>
    <r>
      <t xml:space="preserve">I've noticed over the past month or so that there are a couple light colored freckle like things on my wrist. They're not dark and not clear circles but I feel like they came quick and out of nowhere. Also I feel like they've gotten darker over the past couple of weeks. I may be paranoid, are these just new freckles forming? The color just seems different than a regular freckle. They're almost kind of splotchy if that makes sense
</t>
    </r>
    <r>
      <rPr>
        <u/>
        <sz val="12"/>
        <color indexed="8"/>
        <rFont val="Helvetica Neue"/>
        <family val="2"/>
      </rPr>
      <t>http://imgur.com/gallery/COWbLac</t>
    </r>
    <r>
      <rPr>
        <sz val="12"/>
        <color indexed="8"/>
        <rFont val="Helvetica Neue"/>
        <family val="2"/>
      </rPr>
      <t xml:space="preserve">
Here's a pic</t>
    </r>
  </si>
  <si>
    <r>
      <rPr>
        <u/>
        <sz val="12"/>
        <color indexed="8"/>
        <rFont val="Helvetica Neue"/>
        <family val="2"/>
      </rPr>
      <t>https://imgur.com/a/NHvXlzs</t>
    </r>
    <r>
      <rPr>
        <sz val="12"/>
        <color indexed="8"/>
        <rFont val="Helvetica Neue"/>
        <family val="2"/>
      </rPr>
      <t xml:space="preserve">
This mole appeared around January where there was nothing previously. It seems to have appeared suddenly and has not grown since. I have no other health issues, no history of cancer. Here are the summarized details to help figure out what is going on:
- diameter of the back of a pencil eraser, perhaps slightly smaller 
- no itching/pain or discomfort 
-it is not uniform in color and does not have defined borders 
- it has not really changed in size or shape as far as I know
- I have around 15 regular moles, 5 of which appeared within the past 2-3 years 
- I have no other health issues as far as I know</t>
    </r>
  </si>
  <si>
    <r>
      <t>So, this rash showed up in November/December and has not gone away. It itches occasionally, but hasn’t spread. With it being flip flop season, I’m getting self-conscious.
23F, 5’5 and around 240lbs. I am a smoker but slowly trying to vape more than smoke. I have been Common Variable Immune Deficiency, Vitamin D Deficiency, and Asthma. 
I get IVIG (Privagen) every 3 weeks. I’ve not had any major issues with it. My other medications are albuterol inhaler, Vitamin D, Lamictal, Vistaril, Phentermine, and a barbiturate caffeine mix medicine for migraines as needed.
Only known allergy is Wellbutrin. 
[rash](</t>
    </r>
    <r>
      <rPr>
        <u/>
        <sz val="12"/>
        <color indexed="8"/>
        <rFont val="Helvetica Neue"/>
        <family val="2"/>
      </rPr>
      <t>https://imgur.com/gallery/uuvQtDJ</t>
    </r>
    <r>
      <rPr>
        <sz val="12"/>
        <color indexed="8"/>
        <rFont val="Helvetica Neue"/>
        <family val="2"/>
      </rPr>
      <t>)</t>
    </r>
  </si>
  <si>
    <r>
      <t>Info: 19M, 5'10", 160 lbs.
Hello everyone,
My question is regarding antidepressants and this particular one (Fluoxetine) interacting with my heart in a really bad way.
I started taking Fluoxetine 10 mg, and before starting I did a quick little taper off of coffee over the course of 3 days. Was kind of aggressive but figured better than nothing.
So I had more or less a clean state when I started taking Fluoxetine.
Ok, so I only took it 3 times. And then on the third day, I started drinking coffee, because I felt like I really needed it.
I started getting terrible arrhythmias (starting that night), and they seemed to get a lot worse with any sort of caffeine intake (green tea, coffee, dark chocolate).
Some of the arrythmia episodes were so bad, I wondered how close I was to a heart attack or some sort of heart failure or something. Was also worried about what was happening after I did manage to fall asleep...
So after that 3rd dose, I decided very quickly that it'd be best to stop taking it.
Ever since, I've been trying to limit coffee and green tea intake, but I'm trying to find the balance, as my depression is very very bad if I don't have any.
Shortly after quitting Prozac, I found out that the half life is 4-6 days, but the 99% elimination period is 25 days! I also found out that the active metabolite (?) has a half life of 3 weeks!
Anywho, the last two weeks have been god awful (and add onto that Corona Quarantine, not exactly conditions conducive to preventing depression).
My question is:
What does this say about my heart?
Did a quick search and found one site saying that this particular reaction (arrythmias) only happens in 1-10% of users, so it's not very common.
Prior to this, my heart showed no signs of being unhealthy.
I think when I was born I had a heart murmur, and then the only sign of heart non-health would be that after pulling really long all nighters a few months ago (for school), I would get like 2-3 arrythmias right before bed, but they would go away after that so I didn't think much of them.
Coincidentally, the arrythmias from Prozac also happen mostly only closer to bed time, and right at bed time. I've noticed eating a lot of food helps the arrythmias kind of go away, enough so I can go to bed.
But the worst arrythmia episode from those all nighters back in college, was not nearly as bad as these episodes. I think the arrythmias from Prozac (combined with coffee) were like maybe 8-10 arrythmias per night, possibly more if including earlier parts of the evening.
I have also realized, for reasons that I won't get into here, that coffee, green tea, and dark chocolate, are not viable solutions moving forward, not even for the short term.
So I'm considering starting adderall or vyvanse, but this whole last episode with Prozac (and a torturously long one, I must say), has got me a little worried if my heart is good enough/strong enough/able to take those.
Also thinking about what other antidepressants, or probably what SSRI's, would not interact like this my heart, for possible future use. If you guys have any suggestions or leads I would appreciate them!
I will get an EKG eventually (still need to schedule it), but before then, was wondering if any of you guys could point me in the right direction of what to look into.
Thanks!
P.S.
What's even more paradoxical about this situation is that (supposedly) Prozac is not supposed to increase chances of arrythmias, despite other SSRI's being found to do so.
From this [Harvard Blog post/Article.](</t>
    </r>
    <r>
      <rPr>
        <u/>
        <sz val="12"/>
        <color indexed="8"/>
        <rFont val="Helvetica Neue"/>
        <family val="2"/>
      </rPr>
      <t>https://www.health.harvard.edu/heart-health/antidepressants-and-arrhythmias</t>
    </r>
    <r>
      <rPr>
        <sz val="12"/>
        <color indexed="8"/>
        <rFont val="Helvetica Neue"/>
        <family val="2"/>
      </rPr>
      <t>)
"they confirmed that higher doses of citalopram (Celexa), amitriptyline (Elavil), and escitalopram (Lexapro) were associated with a slight disruption of the electrical function of the heart. This delay as seen on an ECG is known as a prolonged Q-T interval, and it is a risk factor for an arrhythmia that causes sudden death."
"Instead, such a patient might try one of the antidepressants that do not increase the Q-T interval: fluoxetine (Prozac), paroxetine (Paxil), sertraline (Zoloft), or buproprion (Wellbutrin)."</t>
    </r>
  </si>
  <si>
    <r>
      <t xml:space="preserve">Age - 32
Sex - Female
Height - 5 foot 4 inches
Race - Black
Weight - 195 lbs
Duration - 10 days
Location - Little finger on right hand
Medical History - allergic to cats, have eczema and up to date with tetanus shot
Current Meds - not taking medication
Image Link - </t>
    </r>
    <r>
      <rPr>
        <u/>
        <sz val="12"/>
        <color indexed="8"/>
        <rFont val="Helvetica Neue"/>
        <family val="2"/>
      </rPr>
      <t>https://imgur.com/a/bAOUVnK</t>
    </r>
    <r>
      <rPr>
        <sz val="12"/>
        <color indexed="8"/>
        <rFont val="Helvetica Neue"/>
        <family val="2"/>
      </rPr>
      <t xml:space="preserve">
I may have damaged my flexor tendon on my right hand pinky finger using a knife. I realized after 7 days I was unable to bend the finger and I went to the hospital two days ago. The ER doctor wrapped my finger in a splint to immobilize my finger. The doctor referred me to a hand specialist and I am waiting to hear back, however I am worried I might not be able to bend the finger since I have waited more than week. If I wait longer than 2 weeks for surgery, do I still have a good chance of being able to bend my finger again?</t>
    </r>
  </si>
  <si>
    <r>
      <t xml:space="preserve">(edited to include required info and photos)
Hi there, 26 yo female here. 5'9" 150 African American. Over the last week I’ve had what I think are small bites turn up on my skin. The first was on my leg, and the rest are around my torso. I’m assuming they’re bites because they always mosquito-bite-like (small, red, itchy) but over time get larger and flatten out. Some stay flat and red, almost scale-y but not quite. There are a few, though, that go flat and red and scale-y, but also have little white head type bumps underneath. Always itchy though. The one on my leg is the largest- about the size of a quarter or a bit bigger, and the rest are about the size of my pinkie nail. I’ve recently changed my sheets since being bitten(?), haven’t changed lotions, used anything different in or outside of the house. I work out outside, but shower immediately after, and I seem to have new ones appear overnight (my partner has taken note of a couple of them that weren’t there before we went to sleep the night before, and he hasn’t been bitten either). I’ve tried googling as detailed as i can and nothing similar pops but, but it might just be because I don’t know what I’m looking for. I’ve asked my roommates who’ve worked outdoors for extended periods of time and one of them said it might be a spider bite. While I believe it could be, it seems strange that it would only bite me, and not the person I sleep next to/on (we sleep very close together, mostly physically touching). I'm on no medications at the moment. I'd say I've been drinking more since quarantine started, but no where near excess, and no recreational drugs to speak of with any type of frequency. Any ideas would be appreciated! I’d just like to know what direction to start looking in. Thanks!
Here are some pictures of a few of them, they dont quite highlight the small "white heads" beneath the surface, but hopefully you can still see them. 
My side, last night: </t>
    </r>
    <r>
      <rPr>
        <u/>
        <sz val="12"/>
        <color indexed="8"/>
        <rFont val="Helvetica Neue"/>
        <family val="2"/>
      </rPr>
      <t>https://imgur.com/REWLJsH</t>
    </r>
    <r>
      <rPr>
        <sz val="12"/>
        <color indexed="8"/>
        <rFont val="Helvetica Neue"/>
        <family val="2"/>
      </rPr>
      <t xml:space="preserve"> 
My leg last week: </t>
    </r>
    <r>
      <rPr>
        <u/>
        <sz val="12"/>
        <color indexed="8"/>
        <rFont val="Helvetica Neue"/>
        <family val="2"/>
      </rPr>
      <t>https://imgur.com/a/Z9jjX9f</t>
    </r>
    <r>
      <rPr>
        <sz val="12"/>
        <color indexed="8"/>
        <rFont val="Helvetica Neue"/>
        <family val="2"/>
      </rPr>
      <t xml:space="preserve">
(theres a bit of an open wound on it, that's from some careless scratching)
My leg about 5 minutes ago: </t>
    </r>
    <r>
      <rPr>
        <u/>
        <sz val="12"/>
        <color indexed="8"/>
        <rFont val="Helvetica Neue"/>
        <family val="2"/>
      </rPr>
      <t>https://imgur.com/a/aKIs0Cr</t>
    </r>
  </si>
  <si>
    <r>
      <t xml:space="preserve">I'm 39, 6'2", 140 lbs, Caucasian, male, don't take any meds on a regular basis and in good health.
I was sick in February and have recovered but have had a small cough ever since when I'm active. A doctor just prescribed me Amoxicillin. Is it okay to take it during the Coronavirus pandemic? I'm worried it may weaken my immune system. For example see this article:
</t>
    </r>
    <r>
      <rPr>
        <u/>
        <sz val="12"/>
        <color indexed="8"/>
        <rFont val="Helvetica Neue"/>
        <family val="2"/>
      </rPr>
      <t>https://www.sciencedaily.com/releases/2019/07/190702112834.htm</t>
    </r>
    <r>
      <rPr>
        <sz val="12"/>
        <color indexed="8"/>
        <rFont val="Helvetica Neue"/>
        <family val="2"/>
      </rPr>
      <t xml:space="preserve">
What do yo guys think?</t>
    </r>
  </si>
  <si>
    <r>
      <t xml:space="preserve"> 
Hello,
I was wondering if it was safe to continue taking magnesium citrate supplements daily for the long term. I suffer from chronic constipation due to most likely a pelvic floor dysfunction, as I suffer from incomplete evacuation. My doctor already recommended I use Miralax daily, but I feel mag citrate works much better. The one I havebeen using currently is this one from bulk supplements: [</t>
    </r>
    <r>
      <rPr>
        <u/>
        <sz val="12"/>
        <color indexed="8"/>
        <rFont val="Helvetica Neue"/>
        <family val="2"/>
      </rPr>
      <t>https://www.bulksupplements.com/products/magnesium-citrate-powder</t>
    </r>
    <r>
      <rPr>
        <sz val="12"/>
        <color indexed="8"/>
        <rFont val="Helvetica Neue"/>
        <family val="2"/>
      </rPr>
      <t>](</t>
    </r>
    <r>
      <rPr>
        <u/>
        <sz val="12"/>
        <color indexed="8"/>
        <rFont val="Helvetica Neue"/>
        <family val="2"/>
      </rPr>
      <t>https://www.bulksupplements.com/products/magnesium-citrate-powder</t>
    </r>
    <r>
      <rPr>
        <sz val="12"/>
        <color indexed="8"/>
        <rFont val="Helvetica Neue"/>
        <family val="2"/>
      </rPr>
      <t>)
I was wondering if it would be safe to continue use.
Thanks!</t>
    </r>
  </si>
  <si>
    <r>
      <t>Female, 17, 130 lbs 5'7 and on prozac if it helps.
Firstly, I've had a sudden unexplained rush of hormones (I'd assume) to where my hair and face are getting greasy a couple hours after showering. Now, all of a sudden, I get this odd bruising pattern/rash (partially raised) that has lasted a couple days now. I haven’t been holding anything in my bra, and I haven't done anything that I can recall to cause bruising there, especially in such a specific line down my chest. Any answers appreciated, rash/bruising image [here](</t>
    </r>
    <r>
      <rPr>
        <u/>
        <sz val="12"/>
        <color indexed="8"/>
        <rFont val="Helvetica Neue"/>
        <family val="2"/>
      </rPr>
      <t>https://imgur.com/a/4hk2Gq9</t>
    </r>
    <r>
      <rPr>
        <sz val="12"/>
        <color indexed="8"/>
        <rFont val="Helvetica Neue"/>
        <family val="2"/>
      </rPr>
      <t>)</t>
    </r>
  </si>
  <si>
    <r>
      <t xml:space="preserve">So, basically like the title states there’s these black lines (best way i can describe it in text) in my nails that grow with my nail. Once they reach the “edge” of my nail I can clip them off. They come back fairly often though.
Edit: </t>
    </r>
    <r>
      <rPr>
        <u/>
        <sz val="12"/>
        <color indexed="8"/>
        <rFont val="Helvetica Neue"/>
        <family val="2"/>
      </rPr>
      <t>https://imgur.com/gallery/AteQBN1</t>
    </r>
    <r>
      <rPr>
        <sz val="12"/>
        <color indexed="8"/>
        <rFont val="Helvetica Neue"/>
        <family val="2"/>
      </rPr>
      <t xml:space="preserve">
 A picture to see what it is.</t>
    </r>
  </si>
  <si>
    <r>
      <t>Hi! My sister is almost 13 years old. She is Asian, 5 ft tall and weighs about 48 kgs. None of us in the family have experienced anything like her bumps. She has not had any skin related issues before and she does not really use any products for her skin. The bumps are quite hard when we touch it and they are all on her right arm.  Not sure what they are. Should we go see a doc or will it go away on its own?
[</t>
    </r>
    <r>
      <rPr>
        <u/>
        <sz val="12"/>
        <color indexed="8"/>
        <rFont val="Helvetica Neue"/>
        <family val="2"/>
      </rPr>
      <t>https://imgur.com/CUO4KLl</t>
    </r>
    <r>
      <rPr>
        <sz val="12"/>
        <color indexed="8"/>
        <rFont val="Helvetica Neue"/>
        <family val="2"/>
      </rPr>
      <t>](</t>
    </r>
    <r>
      <rPr>
        <u/>
        <sz val="12"/>
        <color indexed="8"/>
        <rFont val="Helvetica Neue"/>
        <family val="2"/>
      </rPr>
      <t>https://imgur.com/CUO4KLl</t>
    </r>
    <r>
      <rPr>
        <sz val="12"/>
        <color indexed="8"/>
        <rFont val="Helvetica Neue"/>
        <family val="2"/>
      </rPr>
      <t>)
Thanks in advance!</t>
    </r>
  </si>
  <si>
    <r>
      <t>I've (24F) known that this thing has been here since I was at least 15, when I shaved the side of my head in high school. I can't recall if I might have felt it before that but I don't remember. I have a fully buzzed head now and the thing sticks out like a sore thumb. 
It's a tiny growth, maybe a little smaller than a pencil eraser, and hasn't grown since I first noticed it - or at least not as far as I can tell. It moves with my skin if I tug the area around it. It does not cause me any pain; nothing comes out when I squeeze it. It actually feels pretty solid. Not like a pebble or anything but it's not super squishy. I don't anticipate that it's a cyst because I've had them and this one is completely different in every way. It looks like a mole? But is the same colour as my skin, which puzzles me.
Honestly it's never really *bothered* me at all, I'm just curious if anyone has any insight as to what it might be. [Here's a picture](</t>
    </r>
    <r>
      <rPr>
        <u/>
        <sz val="12"/>
        <color indexed="8"/>
        <rFont val="Helvetica Neue"/>
        <family val="2"/>
      </rPr>
      <t>https://imgur.com/a/3RA0thZ</t>
    </r>
    <r>
      <rPr>
        <sz val="12"/>
        <color indexed="8"/>
        <rFont val="Helvetica Neue"/>
        <family val="2"/>
      </rPr>
      <t>) of exactly what it looks like. It's on the left side of my scalp, the image was just rotated counterclockwise in the upload.
Here's a little more info about myself:
Height: 5'3"
Weight: 125lbs
Race: Caucasian
I take birth control, drink rarely but very lightly, and occasionally smoke marijuana but I don't feel those facts are relevant because this came about long before I started any of that. Just adding that info in case. I have no other medical issues.</t>
    </r>
  </si>
  <si>
    <r>
      <t xml:space="preserve">23 year old Male 
5 foot 9 inches 
170 pounds 
Caucasian
Not sure how long it’s Been there. 
On leg. I’m in California. 
No medical conditions. No meds. 
Here’s a photo:
</t>
    </r>
    <r>
      <rPr>
        <u/>
        <sz val="12"/>
        <color indexed="8"/>
        <rFont val="Helvetica Neue"/>
        <family val="2"/>
      </rPr>
      <t>https://imgur.com/a/YFhfRwM?desktop=1</t>
    </r>
    <r>
      <rPr>
        <sz val="12"/>
        <color indexed="8"/>
        <rFont val="Helvetica Neue"/>
        <family val="2"/>
      </rPr>
      <t xml:space="preserve">
It doesn’t really hurt when I poke it and it doesn’t hurt in general but the area below it feels kinda burny/scratched which is probably unrelated. It feels kinda firm. It was a bit smaller but it has grown a bit since the last time I noticed it. Any ideas?</t>
    </r>
  </si>
  <si>
    <r>
      <t>Not sure if this changes anything but 26M, 5'6" 140lb, white, no medical issues, no medicines, no smoking, occasional drinking. Melanoma does run in family. 
Mole (not sure its actually a mole) on scalp seems to have scabbed (might have caught it without realising). Have had it for at least a few years. It's not spongy like my other moles, it's pretty solid. Photo here: [</t>
    </r>
    <r>
      <rPr>
        <u/>
        <sz val="12"/>
        <color indexed="8"/>
        <rFont val="Helvetica Neue"/>
        <family val="2"/>
      </rPr>
      <t>https://imgur.com/a/MNzwJ8Z</t>
    </r>
    <r>
      <rPr>
        <sz val="12"/>
        <color indexed="8"/>
        <rFont val="Helvetica Neue"/>
        <family val="2"/>
      </rPr>
      <t>](</t>
    </r>
    <r>
      <rPr>
        <u/>
        <sz val="12"/>
        <color indexed="8"/>
        <rFont val="Helvetica Neue"/>
        <family val="2"/>
      </rPr>
      <t>https://imgur.com/a/MNzwJ8Z</t>
    </r>
    <r>
      <rPr>
        <sz val="12"/>
        <color indexed="8"/>
        <rFont val="Helvetica Neue"/>
        <family val="2"/>
      </rPr>
      <t>). 
I will get it checked out, probably. But obviously doctors have bigger things to worry about right now, just thought I'd get some opinions on the urgency if there is any.</t>
    </r>
  </si>
  <si>
    <r>
      <t>[photo here](</t>
    </r>
    <r>
      <rPr>
        <u/>
        <sz val="12"/>
        <color indexed="8"/>
        <rFont val="Helvetica Neue"/>
        <family val="2"/>
      </rPr>
      <t>https://i.postimg.cc/MHt6tSNf/20200414-152239.jpg</t>
    </r>
    <r>
      <rPr>
        <sz val="12"/>
        <color indexed="8"/>
        <rFont val="Helvetica Neue"/>
        <family val="2"/>
      </rPr>
      <t>)
I've had this patch of dry skin(?) on the back of my hand for almost a month. Using lotion helps some but I'm autistic and HATE the feeling of lotion so I don't use it very often. I've assumed that it's from washing my hands so often but also a doctor told me to keep an eye out for a rash because I started taking mood stabilizers and it can cause Steven's-Johnsons syndrome. This doesn't look like a severe rash though so it's probably not that. 
Race: white
Rec drugs: none
Drink: very rarely
Current conditions: bipolar, autistic, GERD, hypothyroidism, PCOS, obese if that counts
Medications: Levothyroxine, Lamotrigine (sp?) 50mg, omeprazole 20mg, sertraline 200mg, levora (birth control)</t>
    </r>
  </si>
  <si>
    <r>
      <t xml:space="preserve">Age: 20
Sex: Female
Height: 5'7"
Weight: about 125 lbs
Race: Caucasian
Duration of complaint: about 3 years
Location: Neck/Vascular
Any existing relevant medical issues: Raynauds 
Current medications: Zoloft, Vyvanse
**Previous Posts**:
First post: </t>
    </r>
    <r>
      <rPr>
        <u/>
        <sz val="12"/>
        <color indexed="8"/>
        <rFont val="Helvetica Neue"/>
        <family val="2"/>
      </rPr>
      <t>https://www.reddit.com/r/AskDocs/comments/ai45qn/told_that_the_reason_i_pass_out_when_i_turn_my/</t>
    </r>
    <r>
      <rPr>
        <sz val="12"/>
        <color indexed="8"/>
        <rFont val="Helvetica Neue"/>
        <family val="2"/>
      </rPr>
      <t xml:space="preserve">
Second post:
</t>
    </r>
    <r>
      <rPr>
        <u/>
        <sz val="12"/>
        <color indexed="8"/>
        <rFont val="Helvetica Neue"/>
        <family val="2"/>
      </rPr>
      <t>https://www.reddit.com/r/AskDocs/comments/cyqhyh/update_told_that_the_reason_i_pass_out_when_i/</t>
    </r>
    <r>
      <rPr>
        <sz val="12"/>
        <color indexed="8"/>
        <rFont val="Helvetica Neue"/>
        <family val="2"/>
      </rPr>
      <t xml:space="preserve">
**Recap/Short Summary**:
When I turn my head laterally I experience symptoms such as lapses of consciousness and blindness in one or both eyes. It seems like episodes are less likely to happen in situations where I am anxious. I'm thinking that has something to do with raised blood pressure. There are more symptoms which I listed out in my second post.
**Since my last post**:
* I had a neurologist that decided I have conversion disorder after he couldn't find anything else wrong
* I decided it was worth it to wait for a top neurologist to see me. That neuro did not think it was psychiatric.
* That neuro decided to send me to a Thoracic Surgeon to test for Thoracic Outlet Syndrome for the 4th time because he said that he knew one person who would perform the test and would produce reliable results since most people don't properly test for it.
These were his thoughts:
&amp;gt; It sounds like a vascular issue to me. Thoracic outlet is certainly in the nix and we will test it by ultrasound 01:12 . If negative, we will do a tilt-table to look for dysautonomia and then finally may look at the cervical occipital instability. She had a flexion and extension MRI that showed some findings, but we may need to get her to see a local neurosurgeon who has an expertise on that. I doubt she is having epilepsy.
* Test for TOS came back positive, meaning 2/4 prelim. tests I have done for TOS have come back positive
* Did more tests
**Diagnosis**:
Suggestive of mild-moderate venous thoracic outlet syndrome on the right and equivocal mild venous thoracic outlet syndrome on the left.
They also found a small hyper enhancing lesion on my liver which they are going to do an MRI of later, but it is most likely just a benign flash-filling hemangioma so I'm not worried about it.
So now that **I have a diagnosis** you may be wondering, **what is the problem?**
#**My diagnosis doesn't fit all my symptoms**
Specifically, my problems with lapses in consciousness. 
I wanted to hear your thoughts on what underlying 2nd condition there may be if there is one.
I recorded some videos where I induce episodes. I accidentally hit my head in two of the videos, but I didn't know that I did until I watched the videos. I also had some memory loss of immediately before and after each episode. 
Note that these episodes are what I was classify as mild-moderate. I frequently have more severe ones but they only really get severe when they catch me off guard.
In each video you will note there is a lag between when I turn my head and the visible symptoms occur. During this time frame one or both eyes are going blind, either partially or fully.
#**Videos:**
Where I hit my head:
</t>
    </r>
    <r>
      <rPr>
        <u/>
        <sz val="12"/>
        <color indexed="8"/>
        <rFont val="Helvetica Neue"/>
        <family val="2"/>
      </rPr>
      <t>https://youtu.be/Uhh8IfT9qb8</t>
    </r>
    <r>
      <rPr>
        <sz val="12"/>
        <color indexed="8"/>
        <rFont val="Helvetica Neue"/>
        <family val="2"/>
      </rPr>
      <t xml:space="preserve">
</t>
    </r>
    <r>
      <rPr>
        <u/>
        <sz val="12"/>
        <color indexed="8"/>
        <rFont val="Helvetica Neue"/>
        <family val="2"/>
      </rPr>
      <t>https://youtu.be/ZBv9uVBed3w</t>
    </r>
    <r>
      <rPr>
        <sz val="12"/>
        <color indexed="8"/>
        <rFont val="Helvetica Neue"/>
        <family val="2"/>
      </rPr>
      <t xml:space="preserve">
Where I don't hit my head:
</t>
    </r>
    <r>
      <rPr>
        <u/>
        <sz val="12"/>
        <color indexed="8"/>
        <rFont val="Helvetica Neue"/>
        <family val="2"/>
      </rPr>
      <t>https://youtu.be/WwwnYFYrfhU</t>
    </r>
    <r>
      <rPr>
        <sz val="12"/>
        <color indexed="8"/>
        <rFont val="Helvetica Neue"/>
        <family val="2"/>
      </rPr>
      <t xml:space="preserve">
</t>
    </r>
    <r>
      <rPr>
        <u/>
        <sz val="12"/>
        <color indexed="8"/>
        <rFont val="Helvetica Neue"/>
        <family val="2"/>
      </rPr>
      <t>https://youtu.be/Hcp6u9ciX3c</t>
    </r>
    <r>
      <rPr>
        <sz val="12"/>
        <color indexed="8"/>
        <rFont val="Helvetica Neue"/>
        <family val="2"/>
      </rPr>
      <t xml:space="preserve">
</t>
    </r>
    <r>
      <rPr>
        <u/>
        <sz val="12"/>
        <color indexed="8"/>
        <rFont val="Helvetica Neue"/>
        <family val="2"/>
      </rPr>
      <t>https://youtu.be/sXGE847b9QI</t>
    </r>
    <r>
      <rPr>
        <sz val="12"/>
        <color indexed="8"/>
        <rFont val="Helvetica Neue"/>
        <family val="2"/>
      </rPr>
      <t xml:space="preserve">
</t>
    </r>
    <r>
      <rPr>
        <u/>
        <sz val="12"/>
        <color indexed="8"/>
        <rFont val="Helvetica Neue"/>
        <family val="2"/>
      </rPr>
      <t>https://youtu.be/H87RnuA4rqk</t>
    </r>
    <r>
      <rPr>
        <sz val="12"/>
        <color indexed="8"/>
        <rFont val="Helvetica Neue"/>
        <family val="2"/>
      </rPr>
      <t xml:space="preserve">
If you want to know about what tests I have taken or if you would like clarification on anything just ask!
Thanks to everyone on here for helping me through this nightmare since my first post ~1 or 2 years ago.</t>
    </r>
  </si>
  <si>
    <r>
      <t>I would appreciate any help since I can’t see a dermatologist for quite sometime. 
F(24).
I recently got diagnosed with hypothyroidism. I am assuming it’s from Hashimoto, an autoimmune disorder since that’s 90% of the cases and most probably cause.
I did some research and learned that people with hashi can also get other autoimmune disorders like vitiligo.
I’ve had this pigmentations for over 5 years. I think I got it after a really bad sun burn 5 years ago and it never went away.
The lighter part matches the rest of my skin on my chest and the bottom is a weird hyperpigmentation.
Could this vitiligo? 
[here](</t>
    </r>
    <r>
      <rPr>
        <u/>
        <sz val="12"/>
        <color indexed="8"/>
        <rFont val="Helvetica Neue"/>
        <family val="2"/>
      </rPr>
      <t>https://imgur.com/gallery/RDiYw6y</t>
    </r>
    <r>
      <rPr>
        <sz val="12"/>
        <color indexed="8"/>
        <rFont val="Helvetica Neue"/>
        <family val="2"/>
      </rPr>
      <t>)</t>
    </r>
  </si>
  <si>
    <r>
      <t>White Male
29 years old 
5’8”
160 lbs
Hello, I have two moles on the back of my head. One I have had since I was a child, the other has been around for roughly 10 years. Both are protruding. Non-symmetrical. Both are white, not brown. They aren’t really sensitive, but they do hurt if they are scratched. The one I’ve had since I was a child has grown bigger since I was a child. Probably has doubled in size. I do not have health insurance, or a savings or any sort, but I am worried that if I do not get these removed they could prove to be fatal in the long run. Is there some way I can get them check out are removed for little to no cost, if deemed potentially life threatening?[Moles](</t>
    </r>
    <r>
      <rPr>
        <u/>
        <sz val="12"/>
        <color indexed="8"/>
        <rFont val="Helvetica Neue"/>
        <family val="2"/>
      </rPr>
      <t>https://imgur.com/a/lyhcncz</t>
    </r>
    <r>
      <rPr>
        <sz val="12"/>
        <color indexed="8"/>
        <rFont val="Helvetica Neue"/>
        <family val="2"/>
      </rPr>
      <t>)</t>
    </r>
  </si>
  <si>
    <r>
      <rPr>
        <u/>
        <sz val="12"/>
        <color indexed="8"/>
        <rFont val="Helvetica Neue"/>
        <family val="2"/>
      </rPr>
      <t>http://imgur.com/a/GSo1VTg</t>
    </r>
    <r>
      <rPr>
        <sz val="12"/>
        <color indexed="8"/>
        <rFont val="Helvetica Neue"/>
        <family val="2"/>
      </rPr>
      <t xml:space="preserve">
Unfortunately I'm away from my son at the moment so I cant get a better image
Male, 0 years (3 weeks) 10lb 8oz. No current medical problems a previous of Jaundice
Ok so I'm in a huge predicament at the moment. My 3 week old son is currently in hospital as my partner fell over onto the sofa with baby in his arms and slightly squashed him. I didn't witness any of this as I was in the next room asleep. Medically he is fit and well but in hospital mainly for safeguarding due to the bruises this left on his arms. It's effing awful being looked at like you're a potential child abuser but I understand the procedures to protect minors. 
Now even to me as someone who isn't medically trained remotely - these bruises look strange and not correlating to a fall. Even the paeds who examined my son were baffled a little. It also doesn't look like something someone could directly inflict. 
It's the same on both arms with linear bruising in skin creases and some bruise spots. 
Can I get an opinion on what the f this could be? I have a feeling it's from being swaddled too tight or the swaddle being forced tight in frustration. I'm going to be having a serious convo with my partner when he returns home. I don't want to go throwing accusations either. But at the same time why would he lie? Nothing adds up
I'm not getting into domestics this is docs not relationshipadvice. 
My son is safe and in the care of many nurses and pediatricians currently. 
I just want an opinion on what this could be? Of course I'm taking doctors at the hospital's words first but I'm so distressed. 
Thank you</t>
    </r>
  </si>
  <si>
    <r>
      <t>32/f 118 lbs non smoker not sure how long it’s been there?? I feel like maybe I have noticed it before, but I just now asked my husband to take a look at it and it kind of freaked me out! I have to have a referral to see a specialist, but can’t get into my doctor for 3 weeks to get a referral. Does this look like something I should rush to see a dermatologist for and just pay out of pocket? 
[picture](</t>
    </r>
    <r>
      <rPr>
        <u/>
        <sz val="12"/>
        <color indexed="8"/>
        <rFont val="Helvetica Neue"/>
        <family val="2"/>
      </rPr>
      <t>https://ibb.co/J2TQp1M</t>
    </r>
    <r>
      <rPr>
        <sz val="12"/>
        <color indexed="8"/>
        <rFont val="Helvetica Neue"/>
        <family val="2"/>
      </rPr>
      <t>)</t>
    </r>
  </si>
  <si>
    <r>
      <t xml:space="preserve">I have a painless bump on my head that feels tender to the touch. i had an MRI done a little less than a year ago and had no negative results to be shown. Looking for some pointers on who i could see for this
</t>
    </r>
    <r>
      <rPr>
        <u/>
        <sz val="12"/>
        <color indexed="8"/>
        <rFont val="Helvetica Neue"/>
        <family val="2"/>
      </rPr>
      <t>https://imgur.com/a/OtmrXw7</t>
    </r>
  </si>
  <si>
    <r>
      <t xml:space="preserve">So about a year and a half ago these dots started to show on my back in a cluster, over the span of time they've spread to my chest, neck, thighs and arms. They appear to get more red when I exercise so not sure if it's a sweat thing or it's just my skin getting paler and they appear more red by contrast. They don't hurt or itch whatsoever. 
</t>
    </r>
    <r>
      <rPr>
        <u/>
        <sz val="12"/>
        <color indexed="8"/>
        <rFont val="Helvetica Neue"/>
        <family val="2"/>
      </rPr>
      <t>http://imgur.com/a/bfYmaXP</t>
    </r>
    <r>
      <rPr>
        <sz val="12"/>
        <color indexed="8"/>
        <rFont val="Helvetica Neue"/>
        <family val="2"/>
      </rPr>
      <t xml:space="preserve">
I probably should've seen a doctor about them but this has been a heavy year for me in terms of travel and workload so not been able to actually register at a GP. 
They've never really bothered me apart from appearance wise. My GF wants me to get them looked at, so I thought it'd would be best to post here to se if it's an easy diagnosis before potentially wasting the NHS's time/recouces with everything that's going on ATM.</t>
    </r>
  </si>
  <si>
    <r>
      <t>21F, 5'6", 135 lbs, non-smoking
I recently fractured my 2nd, 3rd, and 4th metatarsals near the base right by the joints [(x-ray here)](</t>
    </r>
    <r>
      <rPr>
        <u/>
        <sz val="12"/>
        <color indexed="8"/>
        <rFont val="Helvetica Neue"/>
        <family val="2"/>
      </rPr>
      <t>https://i.imgur.com/YjFK6oS.jpg</t>
    </r>
    <r>
      <rPr>
        <sz val="12"/>
        <color indexed="8"/>
        <rFont val="Helvetica Neue"/>
        <family val="2"/>
      </rPr>
      <t>). I've done quite a bit of googling but I've mostly found info about the more common 5th metatarsal fracture (and nothing on breaks this close to the base) and was hoping to get some input on the severity of these fractures. 
I'm currently in a non-weight bearing cast for 6 weeks, but had my follow-up appointment pushed back due to covid. I was told by my podiatrist that surgery was unlikely, but that it would reevaluated at the follow-up appointment, and that any weight bearing at all was absolutely out of the question due to how close the fractures are to the joints. Does that seem consistent with the x-ray? And any thoughts on how long I'll likely need until I can properly walk again? Any input would be greatly appreciated!</t>
    </r>
  </si>
  <si>
    <r>
      <t>Hey Guys, 
Table saw accident on my finger. I don’t want to go to the ER because I’m uninsured and fear catching the Virus. I live in a hard hit area. Do you think the ER could even stitch this? 
Stats 
Male 22 years old
6’1
Healthy other than this cut 
No medication 
Thank you all so much 
[photo](</t>
    </r>
    <r>
      <rPr>
        <u/>
        <sz val="12"/>
        <color indexed="8"/>
        <rFont val="Helvetica Neue"/>
        <family val="2"/>
      </rPr>
      <t>https://imgur.com/JMHiFN0</t>
    </r>
    <r>
      <rPr>
        <sz val="12"/>
        <color indexed="8"/>
        <rFont val="Helvetica Neue"/>
        <family val="2"/>
      </rPr>
      <t xml:space="preserve">)
</t>
    </r>
    <r>
      <rPr>
        <u/>
        <sz val="12"/>
        <color indexed="8"/>
        <rFont val="Helvetica Neue"/>
        <family val="2"/>
      </rPr>
      <t>https://imgur.com/JMHiFN0</t>
    </r>
  </si>
  <si>
    <r>
      <rPr>
        <u/>
        <sz val="12"/>
        <color indexed="8"/>
        <rFont val="Helvetica Neue"/>
        <family val="2"/>
      </rPr>
      <t>http://imgur.com/gallery/GIYI3by</t>
    </r>
    <r>
      <rPr>
        <sz val="12"/>
        <color indexed="8"/>
        <rFont val="Helvetica Neue"/>
        <family val="2"/>
      </rPr>
      <t xml:space="preserve">
My boyfriend (27M) has always had lots of moles, especially on his back, but over the last four year they have seemed to get bigger or darker. I've been trying to convince him to go see a doctor, but he's being stubborn and says they are nothing to worry about. Is he right? Or are my concerns valid? 
6'0", 175lbs, Caucasian</t>
    </r>
  </si>
  <si>
    <r>
      <t>I have had GERD for a few years now and I take 40 mg of omeprazole everyday. For the past 6 months or more, I have periods (of a week to a few weeks) where my throat is irritated and it produces solidified mucus. While it's produced it's STUCK in my throat and very irritating until I "hack" it out. If it's not ready to come out it doesn't come out. It's very uncomfortable and irritating when it's there. I tend to get like one a day during the periods of time when it happens. My heartburn can be gone for a while and I'll still have the irritated throat and the mucus balls. I have attached photos of my throat and photos of the mucus balls.
One untrustworthy doctor said I had a throat infection - no tests, just visually looked and prescribed me antibiotics, take this doctor's opinion with a grain of salt. I went to another doctor, more trustworthy and they did not see any throat infection and just told me to go to a specialist. I really doubt I have a throat infection but I am wondering what the hell it is.
 [</t>
    </r>
    <r>
      <rPr>
        <u/>
        <sz val="12"/>
        <color indexed="8"/>
        <rFont val="Helvetica Neue"/>
        <family val="2"/>
      </rPr>
      <t>https://imgur.com/7QeMo7W</t>
    </r>
    <r>
      <rPr>
        <sz val="12"/>
        <color indexed="8"/>
        <rFont val="Helvetica Neue"/>
        <family val="2"/>
      </rPr>
      <t>](</t>
    </r>
    <r>
      <rPr>
        <u/>
        <sz val="12"/>
        <color indexed="8"/>
        <rFont val="Helvetica Neue"/>
        <family val="2"/>
      </rPr>
      <t>https://imgur.com/7QeMo7W</t>
    </r>
    <r>
      <rPr>
        <sz val="12"/>
        <color indexed="8"/>
        <rFont val="Helvetica Neue"/>
        <family val="2"/>
      </rPr>
      <t>)
 [</t>
    </r>
    <r>
      <rPr>
        <u/>
        <sz val="12"/>
        <color indexed="8"/>
        <rFont val="Helvetica Neue"/>
        <family val="2"/>
      </rPr>
      <t>https://imgur.com/qT0dsNJ</t>
    </r>
    <r>
      <rPr>
        <sz val="12"/>
        <color indexed="8"/>
        <rFont val="Helvetica Neue"/>
        <family val="2"/>
      </rPr>
      <t>](</t>
    </r>
    <r>
      <rPr>
        <u/>
        <sz val="12"/>
        <color indexed="8"/>
        <rFont val="Helvetica Neue"/>
        <family val="2"/>
      </rPr>
      <t>https://imgur.com/qT0dsNJ</t>
    </r>
    <r>
      <rPr>
        <sz val="12"/>
        <color indexed="8"/>
        <rFont val="Helvetica Neue"/>
        <family val="2"/>
      </rPr>
      <t>)
 [</t>
    </r>
    <r>
      <rPr>
        <u/>
        <sz val="12"/>
        <color indexed="8"/>
        <rFont val="Helvetica Neue"/>
        <family val="2"/>
      </rPr>
      <t>https://imgur.com/8veWNmF</t>
    </r>
    <r>
      <rPr>
        <sz val="12"/>
        <color indexed="8"/>
        <rFont val="Helvetica Neue"/>
        <family val="2"/>
      </rPr>
      <t>](</t>
    </r>
    <r>
      <rPr>
        <u/>
        <sz val="12"/>
        <color indexed="8"/>
        <rFont val="Helvetica Neue"/>
        <family val="2"/>
      </rPr>
      <t>https://imgur.com/8veWNmF</t>
    </r>
    <r>
      <rPr>
        <sz val="12"/>
        <color indexed="8"/>
        <rFont val="Helvetica Neue"/>
        <family val="2"/>
      </rPr>
      <t>)
 [</t>
    </r>
    <r>
      <rPr>
        <u/>
        <sz val="12"/>
        <color indexed="8"/>
        <rFont val="Helvetica Neue"/>
        <family val="2"/>
      </rPr>
      <t>https://imgur.com/UIxcG21</t>
    </r>
    <r>
      <rPr>
        <sz val="12"/>
        <color indexed="8"/>
        <rFont val="Helvetica Neue"/>
        <family val="2"/>
      </rPr>
      <t>](</t>
    </r>
    <r>
      <rPr>
        <u/>
        <sz val="12"/>
        <color indexed="8"/>
        <rFont val="Helvetica Neue"/>
        <family val="2"/>
      </rPr>
      <t>https://imgur.com/UIxcG21</t>
    </r>
    <r>
      <rPr>
        <sz val="12"/>
        <color indexed="8"/>
        <rFont val="Helvetica Neue"/>
        <family val="2"/>
      </rPr>
      <t>)
 [</t>
    </r>
    <r>
      <rPr>
        <u/>
        <sz val="12"/>
        <color indexed="8"/>
        <rFont val="Helvetica Neue"/>
        <family val="2"/>
      </rPr>
      <t>https://imgur.com/1ImLli4</t>
    </r>
    <r>
      <rPr>
        <sz val="12"/>
        <color indexed="8"/>
        <rFont val="Helvetica Neue"/>
        <family val="2"/>
      </rPr>
      <t>](</t>
    </r>
    <r>
      <rPr>
        <u/>
        <sz val="12"/>
        <color indexed="8"/>
        <rFont val="Helvetica Neue"/>
        <family val="2"/>
      </rPr>
      <t>https://imgur.com/1ImLli4</t>
    </r>
    <r>
      <rPr>
        <sz val="12"/>
        <color indexed="8"/>
        <rFont val="Helvetica Neue"/>
        <family val="2"/>
      </rPr>
      <t>)
 [</t>
    </r>
    <r>
      <rPr>
        <u/>
        <sz val="12"/>
        <color indexed="8"/>
        <rFont val="Helvetica Neue"/>
        <family val="2"/>
      </rPr>
      <t>https://imgur.com/G9My3NN</t>
    </r>
    <r>
      <rPr>
        <sz val="12"/>
        <color indexed="8"/>
        <rFont val="Helvetica Neue"/>
        <family val="2"/>
      </rPr>
      <t>](</t>
    </r>
    <r>
      <rPr>
        <u/>
        <sz val="12"/>
        <color indexed="8"/>
        <rFont val="Helvetica Neue"/>
        <family val="2"/>
      </rPr>
      <t>https://imgur.com/G9My3NN</t>
    </r>
    <r>
      <rPr>
        <sz val="12"/>
        <color indexed="8"/>
        <rFont val="Helvetica Neue"/>
        <family val="2"/>
      </rPr>
      <t>)
&amp;amp;#x200B;
Other information
I try to avoid fatty and/or acidic foods and drinks other than water but occasionally I do divulge. And by occasionally, probably more than once a week. Caffeine is a major trigger of mine, especially coffee so I avoid that completely. For the most part I can avoid these foods and not have typical GERD symptoms. I try to sleep upright but I tend to lay mostly flat after I sleep.
&amp;amp;#x200B;
Sometimes when I have stomach 
General info
* 23M 
* 65 kg / 143 lb 
* 175 cm / 5 ft 9 in
* White
* Occasional light drinking (less than once a week or less on average and less than 2 beverages on average)
* No smoking or drug use
* Family history of acid related stomach problems - one parent had overproduction of acid (not to be confused with GERD)
Meds I am on
* 40 mg of omeprazole / Prilosec per day
* 10 mg  cetirizine / Zertec per day (mild allergies to dogs/cats but they often don't show if I take my meds and I'm used to the animal)
just to amoxicillin but I haven't been tested and I showed allergy signs for that as a baby.
Other random info
* I tested myself for H. Pylori and it was negative at quest diagnostics 
* I'm an otherwise healthy person - blood tests and all
* I apparently had mono at one point</t>
    </r>
  </si>
  <si>
    <r>
      <t xml:space="preserve">37 male, dont excersize as much as I should, 166lbs.
</t>
    </r>
    <r>
      <rPr>
        <u/>
        <sz val="12"/>
        <color indexed="8"/>
        <rFont val="Helvetica Neue"/>
        <family val="2"/>
      </rPr>
      <t>https://imgur.com/a/JWkhoyP</t>
    </r>
    <r>
      <rPr>
        <sz val="12"/>
        <color indexed="8"/>
        <rFont val="Helvetica Neue"/>
        <family val="2"/>
      </rPr>
      <t xml:space="preserve">
Is this considered bradycardia? This is during sleep, my average while awake at rest is between 60-80bpm.</t>
    </r>
  </si>
  <si>
    <r>
      <rPr>
        <u/>
        <sz val="12"/>
        <color indexed="8"/>
        <rFont val="Helvetica Neue"/>
        <family val="2"/>
      </rPr>
      <t>https://imgur.com/a/st0E2bu</t>
    </r>
    <r>
      <rPr>
        <sz val="12"/>
        <color indexed="8"/>
        <rFont val="Helvetica Neue"/>
        <family val="2"/>
      </rPr>
      <t xml:space="preserve">
Hi everyone! I'm Italian and live in Italy. 
Two days ago I woke up with a swollen bump below my left eyebrow. It had already happened about two months ago and it went away on its own in about a week, however I wasn't as noticeable as it is now.
It hurts a little if I touch it and I've been applying gentamicin 3 times a day since two days ago. 
I'm planning on seeing an opthalmologist/dermatologist soon, however with the current virus situation going on I don't know how long I'll have to wait.</t>
    </r>
  </si>
  <si>
    <r>
      <t>36F former smoke(10yr lifetime total, last quit date 1/8/2019), currently vape. Occasionally drink. No drugs 
Dx: fibromyalgia, vitamin D deficiency, mild b12 deficiency, hashimotos, chronic rhinitis, herpes simplex 1 w/ a hx of nasal outbreaks. 
Meds: Tylenol or ibuprofen as needed for pain. Vitamin D (4000IU/day), B12(1000/day) 
Current issue: my nose has been feeling dry and stuffy and irritated. Keeps getting crusty scab/booger feeling with occasional scabs or blood when I blow it, all mucous when any does come out is clear. The right nostril is sore. It’s been itchy the last couple days so I finally had a look up there to see if maybe it’s actually a cold sore (happens more frequently than I’d like) but all I see is this [white spot ](</t>
    </r>
    <r>
      <rPr>
        <u/>
        <sz val="12"/>
        <color indexed="8"/>
        <rFont val="Helvetica Neue"/>
        <family val="2"/>
      </rPr>
      <t>https://imgur.com/a/yfANASt</t>
    </r>
    <r>
      <rPr>
        <sz val="12"/>
        <color indexed="8"/>
        <rFont val="Helvetica Neue"/>
        <family val="2"/>
      </rPr>
      <t>) what is it? It also is white further up into the crease but I couldn’t bend my nose up to get a photo of that haha. 
1)Is this an area healing, or is white spots like this normal? I looked in the other nostril and it doesn’t have any white areas like this just looks like my normal red inflamed passages. 
It caught me off guard bc it seems like the wrong color to be inside my nose haha. 
2)Any advice about what I can do to encourage healing? I’ve been using saline spray the last couple days.
3)Should I avoid blowing it? The crusty stuffy sensation makes me constantly feel like there’s something in there and I want to blow it out. 
Thanks docs &amp;amp; all the healthcare workers on this sub for doing what you do everyday!! I have mad respect for you guys!</t>
    </r>
  </si>
  <si>
    <r>
      <t>My husband is 39 yo Male, Korean, 5’8”, 220lbs, no allergies, takes no meds, no existing medical issues, no drugs/alcohol. 
He has had the rash on his right hip for nearly a week. It is itchy but painless. He has also developed small itchy spot or two on his right arm and right thigh. There is no nerve pain or tingling. There are little blisters that leaked a minuscule amount when scratched. No fever or fatigue, lymph nodes normal, no sick behavior.
We are both exposed frequently to the sick population, because of our jobs. He is up to date on vaccines. No changes in detergents, body products, food types, animals in the house, new clothing, etc.
[picture](</t>
    </r>
    <r>
      <rPr>
        <u/>
        <sz val="12"/>
        <color indexed="8"/>
        <rFont val="Helvetica Neue"/>
        <family val="2"/>
      </rPr>
      <t>https://ibb.co/gjDp34g</t>
    </r>
    <r>
      <rPr>
        <sz val="12"/>
        <color indexed="8"/>
        <rFont val="Helvetica Neue"/>
        <family val="2"/>
      </rPr>
      <t>) 
Edit: No travel in at least 1.5 months. Strong family history of (and slow, continuous personal trend towards) hypertension, hyperlipidemia, and diabetes type 2</t>
    </r>
  </si>
  <si>
    <r>
      <t xml:space="preserve">Male 26, 270 lbs.
I have IBS and lactose intolerant and severe allergies. I have dealt with dryness in both feet for close to 6 years. I coat my feet in lotion and wear socks when I sleep and it helps but it gets old. My doctor has no clue and doesn’t seem to want to refer me. I have also tried tea tree oil with little success. Really looking for other options. It does not hurt and I can pick at it without it hurting. It’s just annoying as I leave dry feet crap if I go without socks.
</t>
    </r>
    <r>
      <rPr>
        <u/>
        <sz val="12"/>
        <color indexed="8"/>
        <rFont val="Helvetica Neue"/>
        <family val="2"/>
      </rPr>
      <t>https://imgur.com/a/OnKjLWK</t>
    </r>
  </si>
  <si>
    <r>
      <t xml:space="preserve">I've had this rash on both my hands since Sunday morning and I have no idea what it is. I do have some allergies and occasionally get a rash but none that look like this or last this long. It's a bit itchy but nothing too bad. 
Any ideas?  
</t>
    </r>
    <r>
      <rPr>
        <u/>
        <sz val="12"/>
        <color indexed="8"/>
        <rFont val="Helvetica Neue"/>
        <family val="2"/>
      </rPr>
      <t>https://imgur.com/oDyxAJS</t>
    </r>
  </si>
  <si>
    <r>
      <rPr>
        <u/>
        <sz val="12"/>
        <color indexed="8"/>
        <rFont val="Helvetica Neue"/>
        <family val="2"/>
      </rPr>
      <t>https://ibb.co/XCJQMSW</t>
    </r>
    <r>
      <rPr>
        <sz val="12"/>
        <color indexed="8"/>
        <rFont val="Helvetica Neue"/>
        <family val="2"/>
      </rPr>
      <t xml:space="preserve">
20/female/white. 170 cm, about 53/55 kg. Occasional drinker, rarely a smoker. No preexisting skin condition/allergy that I know of.
For as long as I can remember I jave had a bit of dead excess skin on my feet which I could never get rid of. My feet have also always sweat quite a lot so from time to time they would burn a bit. However recently the burning sensation has become UNBEARABLE. A few months ago 2/3 white warts appeared on the right big toe. Also some skin redness appeared however I didn't really think much of it. There wasn't any skin coming off, neither on the foot or inbetween toes (that's why I didn't think it was fungus). I took several vinegar baths in warm water which helped lessen the burning sensation. It also caused some skin to start falling off/exacerbated the warts (they were obscured by dead skin I guess...). Today after getting a shower (in crocs ofc) I noted some brown spots appeared especially on my right heel. 
Am I right? Is this a fungus? If so, what kind of over-the-counter medicine would be best? I'm in Poland BTW. I can't really go to the doctor because of the pandemic. I'm also too poor to like replace all of my socks/sheets/shoes/whatever.</t>
    </r>
  </si>
  <si>
    <r>
      <rPr>
        <u/>
        <sz val="12"/>
        <color indexed="8"/>
        <rFont val="Helvetica Neue"/>
        <family val="2"/>
      </rPr>
      <t>https://imgur.com/a/Qsq9GZv</t>
    </r>
    <r>
      <rPr>
        <sz val="12"/>
        <color indexed="8"/>
        <rFont val="Helvetica Neue"/>
        <family val="2"/>
      </rPr>
      <t xml:space="preserve">
Hi, Male, 22, Australia, think that should do. 
About a week ago I smacked my thumb with a hammer while working on my fence. Today only part of the bottom of the nail started to fall off. Lucky it was dead so it didn't hurt, problem is I now have what looks like a giant hole in my nail. No other part of my nail seems to be dead, and the part on the left snags on everything and hurts like hell. 
Will this heal naturally or will I need to have the nail removed?
Bonus points if you can tell me what the hell that bubble thing is too, soft fluffy and hurts, seems to only weep but not be filled with anything else. 
**Link with photo at top**
TIA.</t>
    </r>
  </si>
  <si>
    <r>
      <t xml:space="preserve">Hello everyone,
Please see the link which features a picture of my asymmetrical eyes.
</t>
    </r>
    <r>
      <rPr>
        <u/>
        <sz val="12"/>
        <color indexed="8"/>
        <rFont val="Helvetica Neue"/>
        <family val="2"/>
      </rPr>
      <t>https://imgur.com/gallery/nUivThP</t>
    </r>
    <r>
      <rPr>
        <sz val="12"/>
        <color indexed="8"/>
        <rFont val="Helvetica Neue"/>
        <family val="2"/>
      </rPr>
      <t xml:space="preserve">
I am a 24M and my asymmetrical eyes began to become noticeable once I reached puberty. I have had no major trauma which could have caused this to occur so I’m really confused and anxious to know why my eyes are like this.
I do plan on asking my GP to refer me to a eye specialist once normality resumes again who can perhaps discuss the causes and options going forward but it would be great to hear Docs advice on here.
Many thanks in advance,
Tom</t>
    </r>
  </si>
  <si>
    <r>
      <t>Early 20s, 165 pounds, female, *15 weeks pregnant*
Symptoms of UTI started 2-3 weeks ago. These include: burning in bladder, pressure in bladder, frequent urination, low urine output, dark/opaque and smelly urine. 
[Here are my lab results](</t>
    </r>
    <r>
      <rPr>
        <u/>
        <sz val="12"/>
        <color indexed="8"/>
        <rFont val="Helvetica Neue"/>
        <family val="2"/>
      </rPr>
      <t>https://imgur.com/a/fWyrtOZ</t>
    </r>
    <r>
      <rPr>
        <sz val="12"/>
        <color indexed="8"/>
        <rFont val="Helvetica Neue"/>
        <family val="2"/>
      </rPr>
      <t>)
I am not a doctor, obviously, but the Puerto Rican healthcare system has failed me so many times I trust the internet more than my doctor. He says the presence of bacteria in my urine is normal for a pregnant woman, but my symptoms are still consistent with an UTI. 
Thank you.
Edit: I believe this is a urine culture. My bad calling it a urinalysis</t>
    </r>
  </si>
  <si>
    <r>
      <t xml:space="preserve">38m 6'0  210lbs non-smoker and no meds while having bloodwork done, but I have GERD.
Received lab results today, blood work was done last week around 2pm in the afternoon. </t>
    </r>
    <r>
      <rPr>
        <u/>
        <sz val="12"/>
        <color indexed="8"/>
        <rFont val="Helvetica Neue"/>
        <family val="2"/>
      </rPr>
      <t>https://imgur.com/gjVdobg</t>
    </r>
    <r>
      <rPr>
        <sz val="12"/>
        <color indexed="8"/>
        <rFont val="Helvetica Neue"/>
        <family val="2"/>
      </rPr>
      <t xml:space="preserve">
How serious are these abnormalities (can they be addressed by diet/exercise changes?) and could any of them be the result of my having GERD or eating a high sodium diet? Also, I had a hangover at the time, does that make a difference with blood work?</t>
    </r>
  </si>
  <si>
    <r>
      <t xml:space="preserve">Hello, 36 year old female here with PMH of hypothyroidism (no longer taking levothyroxine; thyroid function has remained WNL- last assessed in January), depression, anxiety, OCD, and post concussion syndrome secondary to head injuries sustained 7/2019 and 9/2019. Of note, following my first head injury in July 2019, I suffered from significantly reduced appetite and rapid weight loss. I would go nearly a week at a time with no PO intake other than sugar free Gatorade; my weight dropped from 150 pounds to 99 lbs in less than 6 weeks. I was certainly nutritionally compromised to some degree. I got into a habit of eating what sounded good just to get some calories in me; this was typically a candy bar, high in sugar and fat. 
My hands have become extremely dry and have cracked open in the winter for as long as I can remember and I suppose this may be where my current issue started. This past winter was particularly severe: the cracking was deep and extremely painful, the worst it’s ever been. I noticed thick layers of hardened skin would build up around the fissures and interfere with healing; this is not something I’ve experienced during previous winters. I struggled with managing the breached skin integrity; nothing seemed to help. I eventually tried application of tea tree oil after which the areas healed within a day, only to reappear in a week or so. Tea tree oil has not proven effective since then. 
I began to suffer from what I believed was malassezia overgrowth/folliculitis, AKA “fungal acne” - tiny flesh-colored or red bumps that had a white center but would not “pop” (for lack of a better word) on my face in the t-zone area. It actually started in December after I tried a new product containing rose oil; I had a terrible rash all over my nose. I soon found the problem was exacerbated by use of products containing typical offending chemicals, as listed on many websites dedicated to the subject (fatty acids, esters, etc). Unfortunately I also suffer from dermatillomania/chronic skin picking secondary to my OCD: a recipe for disaster in combination with any kind of skin problems. I ended up with areas on my face and chest with multiple lesions that resembled large craters, many of which have remained unhealed for weeks to months. The other curious finding which has persisted is a discoloration of my hands (and legs and feet, to a lesser degree) which worsens at times. The knuckles and other random, patchy areas become deep purple, the rest of the skin a yellow hue; when slight pressure is applied to the purple, the area blanches and capillary refill is prolonged &amp;gt; 5 seconds. My toes are cold, blue, and painful at times, similar to some kind of circulation disorder, with which I’ve never been diagnosed. 
Fast forward to current day- I’ve put on weight and am up to 125 pounds which seems to be fairly healthy at my height of 5’3”.  The deep cracking of my hands which came along with the winter cold has improved, although I have minor cracking to my knuckles and two large, deep cracks to my hands which are surrounded by the thick, hardened skin build-up (will attempt to provide photos). My facial skin began to improve after I started using only fungal acne safe products, but I am still struggling with intermittent flare-ups of the skin lesions and other (probably related) issues.
Over the past two months, I noticed my face appearing quite swollen; I also noted intermittent swelling of my hands. The facial edema is approximately + 1 and is pitting at times. My abdomen is constantly bloated, distended, and hard, making me look pregnant (I’m not), and my clothing hasn’t been fitting properly. Several times a day, my hands will turn bright red, and as I watch the blood vessels on the dorsal surface dilate and become visibly engorged, and my hands begin to visibly swell to the point where sometimes the skin splits open. I have finally linked these issues to an offending substance - synthetic fabric. I react to polyester, nylon, rayon, cashmere, and wool. Pretty much anything other than 100% cotton causes a reaction and it is basically instantaneous. It has progressed to the point where I am no longer able to wear clothing items that have even a small percentage of the synthetic fabrics. I feel a sensation that I can only describe as my skin crawling, and I feel a tickling and itching all over my body if polyester so much as touches a small area of my skin. The sensations are often most intense at the site of any existing lesions on my face or chest. I also feel these crawling sensations at other times, such as after a shower. I am using only Cetaphil to clean my face and body, as I have developed intolerances to nearly every skin product in existence. The sensation has begun to feel sharp and “prickly” - like a cactus under my skin causing itching in my face and back. I occasionally feel fluttering tickles near my eyes like something is moving under the skin there as well (no, it’s not Delusions of Parasitosis no matter what it sounds like)! My inner nostrils are raw and sore (this is clearly exacerbated by exposure to synthetic fabrics as they can go from healed to sore within a minute). My face swells quickly and suddenly, along with the soft tissues of my neck, to the point I can barely flex my neck forward to look down and I feel tightness/constriction upon my airway. I also experience mild shortness of breath and sometimes chest pain or epigastric pain when I am doing my childrens’ laundry and am exposed to synthetic fabrics. I also develop bloating and abdominal distention. I have had to remove nearly all clothing from my closet and am wearing only 100% cotton or 95 cotton / 5 spandex. 
As if this were not bad enough, a few weeks ago I began to develop new sensitivities to make up, products which previously did not bother me. I develop a papular rash if anything I’m sensitive to (fabric, makeup) touches my face, and blisters and cracking upon my lips if lipstick is worn (even malassezia safe products). Of course the rash becomes so much worse when I can’t leave it alone; prior to squeezing, the rash on my chin looked like tiny whiteheads but turned into large open sores. I currently have a rash between my breasts consisting of red lesions, some as large as a pencil eraser, with sunken in yellow-white bases at the  centers. The lesions will heal partially overnight when I sleep, but seem to open up again after I shower or use any kind of lotion or antifungal  product. I have included pictures; it’s horrible I know. 
Most recently, I was sorting through some cheap old jewelry when suddenly my hands begin to react and I had shortness of breath and the GI symptoms. I ran to the bathroom and saw my ears were bright red. I took out the earrings that I have been wearing quite some time without incident. I refrained from wearing jewelry for a few weeks but am now wearing a pair in each of my two lobe piercings. I have never had any intolerances to foods, metals, fabrics, or otherwise; only mild seasonal allergies. I know it is not unusual for someone my age to develop new onset allergies, but it seems odd to me that I would develop intolerances so quickly. My quality of life has been greatly diminished. I can no longer sit on my couches or use my blankets. It is nearly impossible for me to avoid touching things I am sensitive to throughout the day (I’m a mom of 2 with a lot of laundry) so I spend the majority of my time with my skin crawling, my face puffed up like a balloon, and my hands dry, split open, and terribly painful. I’ve had great difficulty finding a hand lotion I am able to tolerate. One day in the shower I realized my hands were crusted and scaly, so I began to scrape at them. I scraped off a great deal of dead skin, and after that I developed a crosshatch-like rash on my wrists and more deep fissures in my hands. The rash on my wrists now comes and goes randomly and appears more like an allergic rash (see photos). One interesting thing is that whatever it is that is causing the rash seems to react when one of the lesions is poked or prodded. For example, if I squeeze a lesion on my chest or face, the crawling sensations will begin, and a small pimple may appear elsewhere, such as on my lower leg or abdomen. When I scrape the white part of a lesion off, it bleeds quite a bit (reminds me of thrush, although I have no signs of thrush and no signs of a vaginal yeast infection). The rash burns, and within the last few days I’ve developed angular chelitis at the corners of my mouth bilaterally. While I initially believed the lesions were secondary to malassezia folliculitis, I am now starting to think it may be Candida, or a combination of both, which perhaps became pathogenic after entering through the cracks in my hands.
The only reason I haven’t been to the doctor is the pandemic, so I continue to suffer and attempt to treat myself at home. I am taking OTC ceterizine daily, adding loratadine when I’m super miserable and Benadryl PRN only when symptoms are very severe. I have changed to 7th Generation Free &amp;amp; Clear laundry detergents. I am using or have used the following with varying degrees of success: miconazole topical spray, tolnaftate topical spray, Head &amp;amp; Shoulders shampoo, Indian Healing clay masks, apple cider vinegar, garlic paste applied topically, Epsom salt baths, Nizoral 1% (was effective in clearing lesions but no longer is), clove essential oil from Young Living (very effective with first application, no longer effective), lavender essential oil from YL, topical itraconozole cream, hydrocortisone cream, hydrogen peroxide, 70% rubbing alcohol, plain yogurt application to rash. I haven’t been able to find a clotrimazole cream without malassezia triggering ingredients. This has progressively worsened since October. I often think I can’t take much more before I break. I would not wish this on anyone. I spend hours every day dealing with the troubling symptoms and have serious anxiety and mental anguish over it. My skin is so terribly hideous; I look diseased. I refuse to let my partner see my chest because of the ugly contagious looking rash. I love makeup and fashion, and can no longer enjoy either. I’m truly at the end of my rope. Can anyone help me? What is this?? How can I get rid of it? Do I need an oral antifungal?  Please - I’m desperate! :(
This is my first time posting and I’m not seeing a way to add photos. I’ll keep trying to add them.
Edit: Adding link to photos-
</t>
    </r>
    <r>
      <rPr>
        <u/>
        <sz val="12"/>
        <color indexed="8"/>
        <rFont val="Helvetica Neue"/>
        <family val="2"/>
      </rPr>
      <t>https://imgur.com/a/cK4il1B</t>
    </r>
  </si>
  <si>
    <r>
      <t xml:space="preserve">Took my Mum's ECG for the first time today and she had an irregular rhythm.  I checked her pulse and it is also irregular.  To me it feels irregularly irregular.
Here is one of her ECGs:
</t>
    </r>
    <r>
      <rPr>
        <u/>
        <sz val="12"/>
        <color indexed="8"/>
        <rFont val="Helvetica Neue"/>
        <family val="2"/>
      </rPr>
      <t>https://imgur.com/a/yHNW73I</t>
    </r>
    <r>
      <rPr>
        <sz val="12"/>
        <color indexed="8"/>
        <rFont val="Helvetica Neue"/>
        <family val="2"/>
      </rPr>
      <t xml:space="preserve">
She is in the vulnerable category for COVID so I'm very concerned about taking her to the GP or Hospital right now.  I am in the UK and arranged a private insurance GP video call tomorrow for advice.
I know the watch is very limited, but to me (year 4/5 med student) doesn't look like Atrial Fibrillation because of the p-waves.  I am however very concerned.  She is completely asymptomatic and does not have tachycardia or breathlessness.  
I'm not sure from the ECG what it could be in my limited knowledge, potentially sinus arrhythmia?  Doesn't look like heart block to me.
Any help with what this could be would be hugely appreciated so I can relay this to the Doctor's (as I will be requesting an ambulatory ECG that I can disinfect so she doesn't have to go into the practice herself).
Thanks.</t>
    </r>
  </si>
  <si>
    <r>
      <t xml:space="preserve">I noticed the bump on my head a little over 2 weeks ago. I initially thought it was a pimple and didn’t pay much attention. On Sunday, I nicked it while brushing my hair and it bled a lot. Same happened on Monday and Tuesday and it bleeds a significant. Today (Wednesday) I was washing my hair and hit it hard and it bled for over an hour. I know there is a lot of vascularization on the head but this bled more than I would have expected. Blood completely covered the washcloth I was using to put pressure on it. There is also a little “bump” inside. My first thought is that it’s some type of cyst (especially with the ball like bump inside). It is like a little blister that won’t go away. I would normally go to a dermatologist but they are closed and considering the lockdown that may not be smart. So I’m asking if this looks like something I should get treated or just leave it alone and let it heal on it’s own. 
Image Link
</t>
    </r>
    <r>
      <rPr>
        <u/>
        <sz val="12"/>
        <color indexed="8"/>
        <rFont val="Helvetica Neue"/>
        <family val="2"/>
      </rPr>
      <t>https://imgur.com/gallery/mxSys8y</t>
    </r>
    <r>
      <rPr>
        <sz val="12"/>
        <color indexed="8"/>
        <rFont val="Helvetica Neue"/>
        <family val="2"/>
      </rPr>
      <t xml:space="preserve">
[picture](</t>
    </r>
    <r>
      <rPr>
        <u/>
        <sz val="12"/>
        <color indexed="8"/>
        <rFont val="Helvetica Neue"/>
        <family val="2"/>
      </rPr>
      <t>https://imgur.com/gallery/mxSys8y</t>
    </r>
    <r>
      <rPr>
        <sz val="12"/>
        <color indexed="8"/>
        <rFont val="Helvetica Neue"/>
        <family val="2"/>
      </rPr>
      <t>)</t>
    </r>
  </si>
  <si>
    <r>
      <t>Rash details: individual raised bumps spread all over the body in addition to roundish wheals that last from 4 to 7 days to clear up. Lesions cause hyperpigmentation during the healing process (they leave brownish/purplish marks). Wheals appears in the whole body, face, scalp, but specially in torso, back, upper legs, and arms. They are very dense. Particularly itchy areas include inner upper leg, groin, underarms, and behind the knees. Wheals start a small pinkish dots and grow in sizes varying between 5mm up tp 3 cm long. Some are present large clusters.
**Photo of my skin** [**here**](</t>
    </r>
    <r>
      <rPr>
        <u/>
        <sz val="12"/>
        <color indexed="8"/>
        <rFont val="Helvetica Neue"/>
        <family val="2"/>
      </rPr>
      <t>https://ibb.co/8cLPJ5v</t>
    </r>
    <r>
      <rPr>
        <sz val="12"/>
        <color indexed="8"/>
        <rFont val="Helvetica Neue"/>
        <family val="2"/>
      </rPr>
      <t>)**.**
Diagnoses: My PCP diagnosed me with scabies and was prescribed permethrin 5%, two treatments a week apart along hydroxyzine 25mg at nights . No improvements were shown. I was referred to dermatologist, got skin biopsy and he diagnosed me with "Papular Urticaria" due to possible insect bite and I was prescribed a burst of prednisone 60mg for 4 days with 10 day taper. Rash resolved while on treatment but reappeared during the last 3 doses of treatment. The relapse was much worse. Finally, I visited and allergist and since scabies treatment has been already used he suggests fungal infection (did not mention what kind) and prescribed me Fluconazole 200mg once a week for 4 weeks. I have not seen much improvement. Blood lab work did not revealed significant infection, normal C-reactive protein, abnormal complement CH50 &amp;gt;60H [u/mL](</t>
    </r>
    <r>
      <rPr>
        <u/>
        <sz val="12"/>
        <color indexed="8"/>
        <rFont val="Helvetica Neue"/>
        <family val="2"/>
      </rPr>
      <t>https://www.reddit.com/u/mL/</t>
    </r>
    <r>
      <rPr>
        <sz val="12"/>
        <color indexed="8"/>
        <rFont val="Helvetica Neue"/>
        <family val="2"/>
      </rPr>
      <t>) (C1, C3, C4 normal but C2 serum was low 1.4 (L) from a normal range 1.6-3.5). Normal complete blood count (CBC).
Skin Biopsy: The specimen is characterized by a superficial and deep wedge shaped perivascular infiltrate of lymphocytes admixed with few neutrophils and eosinophils. Eosinophils also sparsely scattered in the reticular dermis. Spongiosis and edema of papillary dermis are absent.
My theories: I visited Mexico late January and rash appeared two weeks after arriving to the US. I suspected insect bites or allergic reaction but rash does not respond well to OTC meds for allergy nor hydrocortisone. I am also suspecting urticaria vasculitis since I have been mentioned I might have Sjögren syndrome since I have chronic dry eyes but might be as well dehydration. Have used the same brand of washing detergent, textile softener, body wash, shampoo. I got the flu vaccine about one week before the rash started.</t>
    </r>
  </si>
  <si>
    <r>
      <t xml:space="preserve">32 M - 350 LB - Taking Losartan 50mg and Omeprezole 20mg as needed - Been on both medications for 2 years
Stopped taking omeprazole for 2 weeks and rash didn't improve
high blood pressure
obesity
For the past month, I've had a rash on both of my arms, around the back of head, on neck, and on face. Skin is also very dried out and itchy. Occasionally feel irritation in my finger joints, lower lip, and eyes.
Rash on arm:
</t>
    </r>
    <r>
      <rPr>
        <u/>
        <sz val="12"/>
        <color indexed="8"/>
        <rFont val="Helvetica Neue"/>
        <family val="2"/>
      </rPr>
      <t>https://i.imgur.com/A5xfjCl.jpg</t>
    </r>
    <r>
      <rPr>
        <sz val="12"/>
        <color indexed="8"/>
        <rFont val="Helvetica Neue"/>
        <family val="2"/>
      </rPr>
      <t xml:space="preserve">
Did a virtual visit with my doctor who said she wishes she'd been able to check it out in person and do blood test etc, but due to the current pandemic, that won't be able to happen for a while.
She was going to have me take a different bp medicine for a week to see if things would improve. She prescribed metropolol 25mg which is a beta blocker. She didn't prescribe any other class since lisinopril gave me a bad cough and hydrochlorothiazide caused me to bruise constantly.
Other than this rash, my blood pressure has been well controlled on this ARB. As I understand it, metropolol wouldn't be a very good medicine standalone and would be hard to get off once i'm on it. Also don't want to discover that its not the losartan causing my allergy and then all of a sudden I can't go off of metropolol because of its heart rate changing effects.
My question is, if I'm indeed allergic to losartan, are there other medicines in the ARB class that wouldn't also trigger an allergy? The more I read about these beta blockers, the more it looks like they might be an issue.
Any advice on how to approach this with my doctor would be appreciated. Thanks.</t>
    </r>
  </si>
  <si>
    <r>
      <t xml:space="preserve">-	31 years old
-	Male
-	United States
I have a tendency to crack my hips similar to how you may crack your knuckles. 
I made a video showing the motions I do to get my hips to crack -
</t>
    </r>
    <r>
      <rPr>
        <u/>
        <sz val="12"/>
        <color indexed="8"/>
        <rFont val="Helvetica Neue"/>
        <family val="2"/>
      </rPr>
      <t>https://youtu.be/ZHAAxFWghaQ</t>
    </r>
    <r>
      <rPr>
        <sz val="12"/>
        <color indexed="8"/>
        <rFont val="Helvetica Neue"/>
        <family val="2"/>
      </rPr>
      <t xml:space="preserve">
I may go a bit “further” in my movement then the video shows, but it was difficult to do and tape in the mirror. 
Is there any way I could damage, severe or dissect the femoral artery? I’m not sure how close everything is but I wondering if these movements and cracking my hips could damage any arteries.</t>
    </r>
  </si>
  <si>
    <r>
      <t>I have had a bruise with a hardish bump on the back of my thigh since January. No change in it so I decided to try and see if I had an ingrown hair. All that happened was it created a hole and no discovery of ingrown hair. I have tried apple cider vinegar and turmeric with coconut oil to try and heal it, but no change. What can I do during this quarantine to try and heal this. I dont take medications or have any other medical problems. 
&amp;amp;#x200B;
[</t>
    </r>
    <r>
      <rPr>
        <u/>
        <sz val="12"/>
        <color indexed="8"/>
        <rFont val="Helvetica Neue"/>
        <family val="2"/>
      </rPr>
      <t>https://imgur.com/a/1URWUma</t>
    </r>
    <r>
      <rPr>
        <sz val="12"/>
        <color indexed="8"/>
        <rFont val="Helvetica Neue"/>
        <family val="2"/>
      </rPr>
      <t>](</t>
    </r>
    <r>
      <rPr>
        <u/>
        <sz val="12"/>
        <color indexed="8"/>
        <rFont val="Helvetica Neue"/>
        <family val="2"/>
      </rPr>
      <t>https://imgur.com/a/1URWUma</t>
    </r>
    <r>
      <rPr>
        <sz val="12"/>
        <color indexed="8"/>
        <rFont val="Helvetica Neue"/>
        <family val="2"/>
      </rPr>
      <t>)</t>
    </r>
  </si>
  <si>
    <r>
      <t>Age: 19
Sex: Male
I have had a growth on my toe for about two weeks now, surrounded by many small bumps. The main one has grown significantly in size and was painful to touch and white to start with, but has since turned purple with a white dot in the center. It doesn't feel like a blister, but the growth isn't hard. The smaller bumps surrounding it are hard though, and almost black. Small bumps have also started presenting on my other pinky toe but have no large one and are painless. Is this something I need to worry about? It is much darker than it presents in the photo.
&amp;amp;#x200B;
**EDIT:** Images fixed
&amp;amp;#x200B;
Images:
[</t>
    </r>
    <r>
      <rPr>
        <u/>
        <sz val="12"/>
        <color indexed="8"/>
        <rFont val="Helvetica Neue"/>
        <family val="2"/>
      </rPr>
      <t>https://ibb.co/8KtgCnC</t>
    </r>
    <r>
      <rPr>
        <sz val="12"/>
        <color indexed="8"/>
        <rFont val="Helvetica Neue"/>
        <family val="2"/>
      </rPr>
      <t>](</t>
    </r>
    <r>
      <rPr>
        <u/>
        <sz val="12"/>
        <color indexed="8"/>
        <rFont val="Helvetica Neue"/>
        <family val="2"/>
      </rPr>
      <t>https://ibb.co/8KtgCnC</t>
    </r>
    <r>
      <rPr>
        <sz val="12"/>
        <color indexed="8"/>
        <rFont val="Helvetica Neue"/>
        <family val="2"/>
      </rPr>
      <t>)
[</t>
    </r>
    <r>
      <rPr>
        <u/>
        <sz val="12"/>
        <color indexed="8"/>
        <rFont val="Helvetica Neue"/>
        <family val="2"/>
      </rPr>
      <t>https://ibb.co/wrFTbgT</t>
    </r>
    <r>
      <rPr>
        <sz val="12"/>
        <color indexed="8"/>
        <rFont val="Helvetica Neue"/>
        <family val="2"/>
      </rPr>
      <t>](</t>
    </r>
    <r>
      <rPr>
        <u/>
        <sz val="12"/>
        <color indexed="8"/>
        <rFont val="Helvetica Neue"/>
        <family val="2"/>
      </rPr>
      <t>https://ibb.co/wrFTbgT</t>
    </r>
    <r>
      <rPr>
        <sz val="12"/>
        <color indexed="8"/>
        <rFont val="Helvetica Neue"/>
        <family val="2"/>
      </rPr>
      <t>)
[</t>
    </r>
    <r>
      <rPr>
        <u/>
        <sz val="12"/>
        <color indexed="8"/>
        <rFont val="Helvetica Neue"/>
        <family val="2"/>
      </rPr>
      <t>https://ibb.co/GnDzFKL</t>
    </r>
    <r>
      <rPr>
        <sz val="12"/>
        <color indexed="8"/>
        <rFont val="Helvetica Neue"/>
        <family val="2"/>
      </rPr>
      <t>](</t>
    </r>
    <r>
      <rPr>
        <u/>
        <sz val="12"/>
        <color indexed="8"/>
        <rFont val="Helvetica Neue"/>
        <family val="2"/>
      </rPr>
      <t>https://ibb.co/GnDzFKL</t>
    </r>
    <r>
      <rPr>
        <sz val="12"/>
        <color indexed="8"/>
        <rFont val="Helvetica Neue"/>
        <family val="2"/>
      </rPr>
      <t>)
[</t>
    </r>
    <r>
      <rPr>
        <u/>
        <sz val="12"/>
        <color indexed="8"/>
        <rFont val="Helvetica Neue"/>
        <family val="2"/>
      </rPr>
      <t>https://ibb.co/cDRk0qS</t>
    </r>
    <r>
      <rPr>
        <sz val="12"/>
        <color indexed="8"/>
        <rFont val="Helvetica Neue"/>
        <family val="2"/>
      </rPr>
      <t>](</t>
    </r>
    <r>
      <rPr>
        <u/>
        <sz val="12"/>
        <color indexed="8"/>
        <rFont val="Helvetica Neue"/>
        <family val="2"/>
      </rPr>
      <t>https://ibb.co/cDRk0qS</t>
    </r>
    <r>
      <rPr>
        <sz val="12"/>
        <color indexed="8"/>
        <rFont val="Helvetica Neue"/>
        <family val="2"/>
      </rPr>
      <t>)
[</t>
    </r>
    <r>
      <rPr>
        <u/>
        <sz val="12"/>
        <color indexed="8"/>
        <rFont val="Helvetica Neue"/>
        <family val="2"/>
      </rPr>
      <t>https://ibb.co/02JZSfP</t>
    </r>
    <r>
      <rPr>
        <sz val="12"/>
        <color indexed="8"/>
        <rFont val="Helvetica Neue"/>
        <family val="2"/>
      </rPr>
      <t>](</t>
    </r>
    <r>
      <rPr>
        <u/>
        <sz val="12"/>
        <color indexed="8"/>
        <rFont val="Helvetica Neue"/>
        <family val="2"/>
      </rPr>
      <t>https://ibb.co/02JZSfP</t>
    </r>
    <r>
      <rPr>
        <sz val="12"/>
        <color indexed="8"/>
        <rFont val="Helvetica Neue"/>
        <family val="2"/>
      </rPr>
      <t>)
[</t>
    </r>
    <r>
      <rPr>
        <u/>
        <sz val="12"/>
        <color indexed="8"/>
        <rFont val="Helvetica Neue"/>
        <family val="2"/>
      </rPr>
      <t>https://ibb.co/GnDzFKL</t>
    </r>
    <r>
      <rPr>
        <sz val="12"/>
        <color indexed="8"/>
        <rFont val="Helvetica Neue"/>
        <family val="2"/>
      </rPr>
      <t>](</t>
    </r>
    <r>
      <rPr>
        <u/>
        <sz val="12"/>
        <color indexed="8"/>
        <rFont val="Helvetica Neue"/>
        <family val="2"/>
      </rPr>
      <t>https://ibb.co/GnDzFKL</t>
    </r>
    <r>
      <rPr>
        <sz val="12"/>
        <color indexed="8"/>
        <rFont val="Helvetica Neue"/>
        <family val="2"/>
      </rPr>
      <t>)</t>
    </r>
  </si>
  <si>
    <r>
      <t>Female 
Hispanic / Mexican 
60 years old 
140 pounds
5,1 ft tall 
Thyroid medicine 
Ativan 
And some blood pressure medicine 
 Night blood pressure problems 
The bump has been there for two years and it causes minor pain when touched  on some 
There are like 4 bumps 
Here is a picture 
[bump picture ](</t>
    </r>
    <r>
      <rPr>
        <u/>
        <sz val="12"/>
        <color indexed="8"/>
        <rFont val="Helvetica Neue"/>
        <family val="2"/>
      </rPr>
      <t>https://drive.google.com/file/d/1kmAXKwZ8NoIRXj_8wiOIyyfTlci7b5DG/view?usp=drivesdk</t>
    </r>
    <r>
      <rPr>
        <sz val="12"/>
        <color indexed="8"/>
        <rFont val="Helvetica Neue"/>
        <family val="2"/>
      </rPr>
      <t>)</t>
    </r>
  </si>
  <si>
    <r>
      <t>[forearm](</t>
    </r>
    <r>
      <rPr>
        <u/>
        <sz val="12"/>
        <color indexed="8"/>
        <rFont val="Helvetica Neue"/>
        <family val="2"/>
      </rPr>
      <t>https://imgur.com/a/SADqMHL</t>
    </r>
    <r>
      <rPr>
        <sz val="12"/>
        <color indexed="8"/>
        <rFont val="Helvetica Neue"/>
        <family val="2"/>
      </rPr>
      <t>)
I'm 140 pounds, 5'10, white, never smoked, occasionally drink, I have no medical conditions nor am I on any medication. The rash appeared around two weeks ago, it hasn't spread through contact with other body parts or increased in size. But it also hasn't decreased in size in two weeks, which leaves me concerned. The rash is occasionally itchy, it's only a slight itch, less in scale than a mosquito bite. But other than that, I barely notice it.</t>
    </r>
  </si>
  <si>
    <r>
      <t xml:space="preserve">I've added a link, to the video that shows the last hair being pulled out. My (then) 5 year old daughter had at least 3 hairs, GROW under her big toenail, in different spots. After this hair was pulled, about a year ago, no more have shown up. I wasn't sure, if this was something rare?
</t>
    </r>
    <r>
      <rPr>
        <u/>
        <sz val="12"/>
        <color indexed="8"/>
        <rFont val="Helvetica Neue"/>
        <family val="2"/>
      </rPr>
      <t>https://gfycat.com/AnnualElegantIlsamochadegu</t>
    </r>
  </si>
  <si>
    <r>
      <t xml:space="preserve">White Male, 31 years old, 5ft6, around 170lbs, smoker. Not on any medication. Dont think its relevant, but for the sake of thoroughness, I have paroxysmal atrial fibrillation triggered by alcohol.
Sort of embarassing, but any help appreciated. Im 31 years old and Ive had toenail fungus for over 10 years. I got it from my dad, and when I asked about treatment, he told me his doctor told him it was incurable. It took me until like 2 years ago to realize that my dad has no idea what he was talking about, and to remember that his doctor was kind of a quack as well. I have severe depression, and that hampered my ability to deal with it, but Ive recently had a breakthrough thats led me to trying to take better care of myself, develop better hygiene, etc. Ive purchased some OTC antifungal creams and have been consciously working on doing all the right things.
My big toes and pinky toes have it the worst(especially the pinky toes) but all 10 are undoubtedly at least minorly affected. I know a picture would help, but my phone camera is broken. 
So, my questions:
Will OTC topical solutions  be enough for such a long-term infection? Should I combine multiple treatments, like my antifungal cream *and* soak them in hydrogen peroxide? Or will I need to get a prescription for something taken internally? I'd also like to be re-assured, assuming its true, that its not pointless, that it is possible to someday be rid of this. A lot of my depression is rooted in a feeling of powerlessness, and my "incurable" toenail fungus always felt like a symbol of that. So getting rid of it would be both a health victory as well as a symbolic one against my depression.
Quick edit to add that this is the antifungal cream I purchased:
</t>
    </r>
    <r>
      <rPr>
        <u/>
        <sz val="12"/>
        <color indexed="8"/>
        <rFont val="Helvetica Neue"/>
        <family val="2"/>
      </rPr>
      <t>https://www.amazon.com/Antifungal-Antibacterial-Anti-itch-Cream-Therapeutic/dp/B01N359M8O/ref=mp_s_a_1_5?dchild=1&amp;amp;keywords=derma+nu+anti+fungal&amp;amp;qid=1587001503&amp;amp;sr=8-5</t>
    </r>
  </si>
  <si>
    <r>
      <t xml:space="preserve">16M 5’11 180lb 
I had vitamin d deficiency when I was 12 to 15 (19ng/ml) and also had 4 fractures around then. I used to have pain in my knees and still have some mild discomfort (although it could very will be because of overuse). I’m also a pronator or whatever that means.
Sorry for the bad quality will get better pics if requested
</t>
    </r>
    <r>
      <rPr>
        <u/>
        <sz val="12"/>
        <color indexed="8"/>
        <rFont val="Helvetica Neue"/>
        <family val="2"/>
      </rPr>
      <t>https://imgur.com/a/bz8kIK0</t>
    </r>
  </si>
  <si>
    <r>
      <t>I have slightly deep red lines on the top outer part of both my feet.
It doesn't hurt or itch in any sort of way.
I have noticed it around 2 weeks ago and it doesn't seem to have changed.
[Picture of both feet](</t>
    </r>
    <r>
      <rPr>
        <u/>
        <sz val="12"/>
        <color indexed="8"/>
        <rFont val="Helvetica Neue"/>
        <family val="2"/>
      </rPr>
      <t>https://imgur.com/a/TLV1xE7</t>
    </r>
    <r>
      <rPr>
        <sz val="12"/>
        <color indexed="8"/>
        <rFont val="Helvetica Neue"/>
        <family val="2"/>
      </rPr>
      <t>)
&amp;amp;#x200B;
&amp;amp;#x200B;
23M 175cm 76.6kg</t>
    </r>
  </si>
  <si>
    <r>
      <t>I’m 27F who has been developing extremely itchy bumps all over my body. It first started on my hips. I thought my underwear was just too tight. It was a bit itchy, but didn’t think anything of it. Then a red mark appeared and I thought, maybe I had been just scratching too hard. 
Then a few days passed, and I had a couple bumps on the inside of my left thigh. I thought my thighs were just rubbing together and was causing friction. A few days later, I started to become very itchy behind my knees. Now, after 2 weeks, I have tiny red itchy bumps on the undersides of my thighs and calves, on my upper arms, on my elbows, on my hips, and on my butt! They don’t look like the regular heat hives I usually get. They’re tinier. Started out goosebump size but now the size of an average pimple. Some are single dots and some are in clusters. Any idea what it could be? I’ve never had this before! Pics in the link below. [Pictures](</t>
    </r>
    <r>
      <rPr>
        <u/>
        <sz val="12"/>
        <color indexed="8"/>
        <rFont val="Helvetica Neue"/>
        <family val="2"/>
      </rPr>
      <t>https://imgur.com/gallery/PWOwBAl</t>
    </r>
    <r>
      <rPr>
        <sz val="12"/>
        <color indexed="8"/>
        <rFont val="Helvetica Neue"/>
        <family val="2"/>
      </rPr>
      <t>)</t>
    </r>
  </si>
  <si>
    <r>
      <t>Required info: 20M, 5'10, 145lbs, White, No known major medical issues
[</t>
    </r>
    <r>
      <rPr>
        <u/>
        <sz val="12"/>
        <color indexed="8"/>
        <rFont val="Helvetica Neue"/>
        <family val="2"/>
      </rPr>
      <t>https://i.imgur.com/1NKHDZI.png</t>
    </r>
    <r>
      <rPr>
        <sz val="12"/>
        <color indexed="8"/>
        <rFont val="Helvetica Neue"/>
        <family val="2"/>
      </rPr>
      <t>](</t>
    </r>
    <r>
      <rPr>
        <u/>
        <sz val="12"/>
        <color indexed="8"/>
        <rFont val="Helvetica Neue"/>
        <family val="2"/>
      </rPr>
      <t>https://i.imgur.com/1NKHDZI.png</t>
    </r>
    <r>
      <rPr>
        <sz val="12"/>
        <color indexed="8"/>
        <rFont val="Helvetica Neue"/>
        <family val="2"/>
      </rPr>
      <t>)
I had a CT scan done for (self)suspected lymphoma. Honestly still not sure I believe the "you're fine" being that more of my lymph nodes are enlarging, but that is not what I'm here for.
Out of my own curiosity and with the amount of money I spent on this, I made sure I at least got a copy of the scan just for fun. I noticed, though, that my large intestine to me looks like it takes a very peculiar curve. (at least from what I've seen in anatomy books and online)
Does anyone think this could cause any issues for me or is indicative of anything at all? If anything, I'd at least want to know what caused this or if it has a name, thanks!</t>
    </r>
  </si>
  <si>
    <r>
      <t xml:space="preserve">I have molluscum contagiosum in my genitals. I went to dermatologist and he burn it with CRY-AC and let me use VERRUMAL. The other day, in the showe I peeled the dead skin as he told me to it. Now it looks like it burnt. Should I go to see him again or this is normal?
</t>
    </r>
    <r>
      <rPr>
        <u/>
        <sz val="12"/>
        <color indexed="8"/>
        <rFont val="Helvetica Neue"/>
        <family val="2"/>
      </rPr>
      <t>http://imgur.com/a/G5jMlpj</t>
    </r>
  </si>
  <si>
    <r>
      <t xml:space="preserve">Hello. I've been experiencing this 2 days ago. The itchiness started from the palms and soles. I then noticed few spots or like rashes on my arms and in my chest (but not that quite visible tho). I have no any fever for the past few days and in pretty much good condition except from times when it feels really itchy. I've been applying aloe gel to somehow alleviate the itchiness and been avoiding scratching it at all cost. Although I am somehow worried if it will leave a marks/scars when it gets healed. What should I do best for now? Thank you.
23M Asian
</t>
    </r>
    <r>
      <rPr>
        <u/>
        <sz val="12"/>
        <color indexed="8"/>
        <rFont val="Helvetica Neue"/>
        <family val="2"/>
      </rPr>
      <t>http://imgur.com/gallery/I1IG9W5</t>
    </r>
  </si>
  <si>
    <r>
      <t>[</t>
    </r>
    <r>
      <rPr>
        <u/>
        <sz val="12"/>
        <color indexed="8"/>
        <rFont val="Helvetica Neue"/>
        <family val="2"/>
      </rPr>
      <t>https://imgur.com/a/s82sL7S</t>
    </r>
    <r>
      <rPr>
        <sz val="12"/>
        <color indexed="8"/>
        <rFont val="Helvetica Neue"/>
        <family val="2"/>
      </rPr>
      <t>](</t>
    </r>
    <r>
      <rPr>
        <u/>
        <sz val="12"/>
        <color indexed="8"/>
        <rFont val="Helvetica Neue"/>
        <family val="2"/>
      </rPr>
      <t>https://imgur.com/a/s82sL7S</t>
    </r>
    <r>
      <rPr>
        <sz val="12"/>
        <color indexed="8"/>
        <rFont val="Helvetica Neue"/>
        <family val="2"/>
      </rPr>
      <t>)
Details: 
22F, 5ft 8in, 65kg, White British.
Complaint: For the past month and a half my pinkie finger on my right hand has been sore, swollen, hot to the touch, dry, peeling skin, bleeding/seeping.
Other issues: Type 1 diabetes, postural hypotension, severe anxiety, complete lack of appetite.
Current meds: Lymecycline 408mg/day, Desogestrel 75microgram/day, InvitaD3 800 IU/day, Venalafaxine 225mg/day, average 50 units insulin a day - on an insulin pump, diabetes is controlled HBA1c = 65 (was 50, trended up due to hypoglycaemia risk). Benzoyl perox 5%+ Clindamycin 1% gel applied once per day. 
Drink, drugs, smoking: No
I've attached pictures, while my other fingers sometimes get dry skin it doesn't become anywhere near as bad as this or for as long as this. I have seen a GP (I'm in the UK and currently they are not seeing patients face to face in my area) and have sent pictures. They merely told me to use the same cream that I use for my acne (mentioned above) I have been for the past 3 weeks. It has only gotten worse and started to spread onto the opposite aspect of my finger which is very painful. 
Should I be doing something else? Is this a suitable treatment? Am I doing something wrong here?</t>
    </r>
  </si>
  <si>
    <r>
      <t xml:space="preserve">I had suddenly noticed the mole about 1 or 2 months ago appearing pretty much overnight. Had scrubbed it off &amp;amp; it did not squish out any blood or anything. Now I see it has appeared again. I am 21, male, have been smoking &amp;amp; drinking on &amp;amp; off since 14, and do not spend that much time out in the sun (am living in Eastern Europe). Medications I've been taking: Wellbutrin, and recently aripiprazole.
The mole is somewhat bumpy and firm &amp;amp; it slightly hurts when I touch it.
If any more details are needed, let me know; thank you!
</t>
    </r>
    <r>
      <rPr>
        <u/>
        <sz val="12"/>
        <color indexed="8"/>
        <rFont val="Helvetica Neue"/>
        <family val="2"/>
      </rPr>
      <t>https://imgur.com/a/xfkyf5l</t>
    </r>
  </si>
  <si>
    <r>
      <t xml:space="preserve">Just looking for advice on who I should see and how soon. Here's more info, I just couldn't type it out again but I had a great talk with u/australian_girly, an emergency physician, who suggested I post here. 
</t>
    </r>
    <r>
      <rPr>
        <u/>
        <sz val="12"/>
        <color indexed="8"/>
        <rFont val="Helvetica Neue"/>
        <family val="2"/>
      </rPr>
      <t>https://www.reddit.com/r/coolguides/comments/g13798/z/fnkuy94</t>
    </r>
    <r>
      <rPr>
        <sz val="12"/>
        <color indexed="8"/>
        <rFont val="Helvetica Neue"/>
        <family val="2"/>
      </rPr>
      <t xml:space="preserve">
Thank you for any help. 
Age: 36
Height: 170cm
Weight: 120kg
Sex: Male
Medications: Metformin, Statin, Antihypertensives
Smoker: 40 pack years
Drinker: No
Medical Hx: Type 2 DM
NLDOCAT provided in the comment chain linked.</t>
    </r>
  </si>
  <si>
    <r>
      <t xml:space="preserve">I am a 26 year old male. I'm 5ft 11in. I weigh roughly 230lbs. This accident happened 6 months ago. I have no known allergies. I smoked for a couple of years but quit over a year ago. I have no underlying medical conditions. Very rare alcohol consumption.  
</t>
    </r>
    <r>
      <rPr>
        <u/>
        <sz val="12"/>
        <color indexed="8"/>
        <rFont val="Helvetica Neue"/>
        <family val="2"/>
      </rPr>
      <t>https://imgur.com/a/g6XV3XW</t>
    </r>
    <r>
      <rPr>
        <sz val="12"/>
        <color indexed="8"/>
        <rFont val="Helvetica Neue"/>
        <family val="2"/>
      </rPr>
      <t xml:space="preserve">
I'm a very active person in weight lifting and other physical activities. I'm looking into possible surgery late into the summer if things don't progress better. I understand there are risks but I really don't want to live the rest of my life with a physical impediment if I have the option to try and fix it. I still feel some pain and bone movement at the site of the injury. I have full range of motion again but things like push-ups and other body exercises make me feel like I'm gonna re-break it and/or my body is gonna be unable to support me doing exercises. 
My doctor and I discussed when it first happened and we expected it to be able to heal. I'm just really unsure about what to do or what is a good option right now and could use some help. Is it wise to possibly look into surgery, should I wait longer to see if the healing progresses, or if it heals as a non-union will I be able to still perform physical activities the way I want to? 
Any thoughts or opinions are welcome. Thank you!</t>
    </r>
  </si>
  <si>
    <r>
      <t>Male, 8 months old.
A child of my acquaintance has this problem in the face. Doctors don't have any idea what it might be about. Child wants to claw his own face because it itches continuously but that's a symptom, not the reason for the scars.
[Case](</t>
    </r>
    <r>
      <rPr>
        <u/>
        <sz val="12"/>
        <color indexed="8"/>
        <rFont val="Helvetica Neue"/>
        <family val="2"/>
      </rPr>
      <t>https://i.imgur.com/MKgV9bk.jpg</t>
    </r>
    <r>
      <rPr>
        <sz val="12"/>
        <color indexed="8"/>
        <rFont val="Helvetica Neue"/>
        <family val="2"/>
      </rPr>
      <t>)
Edit: I asked some questions and apparently this started when the kid was around 3 months old.</t>
    </r>
  </si>
  <si>
    <r>
      <t xml:space="preserve">My nephew(13month old) is having a scrotal swelling since 21days.he has no other complains like fever, pain in testis,no consipation,with normal bladder and bowel habit.his swelling is reducible when he is in supine position.i think it's a indirect inguinal </t>
    </r>
    <r>
      <rPr>
        <u/>
        <sz val="12"/>
        <color indexed="8"/>
        <rFont val="Helvetica Neue"/>
        <family val="2"/>
      </rPr>
      <t>hernia.is</t>
    </r>
    <r>
      <rPr>
        <sz val="12"/>
        <color indexed="8"/>
        <rFont val="Helvetica Neue"/>
        <family val="2"/>
      </rPr>
      <t xml:space="preserve"> it normal upto 18month of age?will his hernia will resolve by its own?or should I suggest for herniorrhaphy??any suggestions?</t>
    </r>
  </si>
  <si>
    <r>
      <t>Hello my 61 year old mother has been dealing with a bloody mouth for the past couple of days. We suspect it is a bloody blister but am not totally sure because it is in a weird position (between the tooth and the gums. There’s excessive blood because she is on plavix for her high blood pressure. I have attached a photo and would appreciate any responses. [phot of tooth](</t>
    </r>
    <r>
      <rPr>
        <u/>
        <sz val="12"/>
        <color indexed="8"/>
        <rFont val="Helvetica Neue"/>
        <family val="2"/>
      </rPr>
      <t>https://imgur.com/a/f6tWJoH</t>
    </r>
    <r>
      <rPr>
        <sz val="12"/>
        <color indexed="8"/>
        <rFont val="Helvetica Neue"/>
        <family val="2"/>
      </rPr>
      <t>)</t>
    </r>
  </si>
  <si>
    <r>
      <t>Hello AskDocs,
First I am in Canada, Female, Age 33 and approx. 200lbs. 
Anyway, ever since moving from New York to Alberta 3 years ago, my allergies have been crazy. I never had them in New York, Id the occasional seasonal sneezing and sometimes watery eyes but not often. I figured going from such a humid and water level elevation to a dry mountain air climate would have some affect but I guess Im not acclimating well? (Not sure if that's even a thing)
Im now to the point that I have to take [Aerius](</t>
    </r>
    <r>
      <rPr>
        <u/>
        <sz val="12"/>
        <color indexed="8"/>
        <rFont val="Helvetica Neue"/>
        <family val="2"/>
      </rPr>
      <t>https://www.aerius.ca/en/products/aerius-dual-action/</t>
    </r>
    <r>
      <rPr>
        <sz val="12"/>
        <color indexed="8"/>
        <rFont val="Helvetica Neue"/>
        <family val="2"/>
      </rPr>
      <t>) everyday no matter what season or time of year. Im also using eye drops daily, moisturizing or allergy depending on time of day and sometimes I also use a nasal spray (Otrivin Medicated Cold&amp;amp; Allergy) because my nose is so dry that I cannot stop sneezing even with the Aerius which is at least 2-3 times a week. This seems to have gone up because the snow has started melting and the snow mold problem is high.
The real ask: Is there anything else I can do or look into to not have to take this stuff every day or ease up the symptoms? Id like to call my doctor and see if theres anything we can work out but for now thought it would be good to reach out here if I can maybe look into a certain direction or treatment.
I appreciate any insight you can offer!
Side notes: I have not been tested for what Im allergic to exactly. I was tested for Asthma but have since realized that when I do feel out of breath its more because it feels like my throat is closing and I start coughing, not because I don't have the lung capacity. This eases with the allergy medication.</t>
    </r>
  </si>
  <si>
    <r>
      <t>19, 5'11, 160 pounds, male, never smoked and not taking any medication
So a while ago I discovered a verruca growing on my lower palm, so I went to a local pharmacy and bought Bazuka gel (gel that dries almost instantly when applied) to treat it. A few weeks later I somehow managed to start picking the skin on my verruca and picked really deep.
This caused a large scab to form. I recently decided to peel it off and discovered the skin to have healed, but the capillaries that underneath the skin are exposed. The question I'm now asking is should I start applying the Bazuka gel over the exposed capillaries, or is it a bad idea?
Here is an image if it helps:  [</t>
    </r>
    <r>
      <rPr>
        <u/>
        <sz val="12"/>
        <color indexed="8"/>
        <rFont val="Helvetica Neue"/>
        <family val="2"/>
      </rPr>
      <t>https://i.imgur.com/WW31kpa.jpg</t>
    </r>
    <r>
      <rPr>
        <sz val="12"/>
        <color indexed="8"/>
        <rFont val="Helvetica Neue"/>
        <family val="2"/>
      </rPr>
      <t>](</t>
    </r>
    <r>
      <rPr>
        <u/>
        <sz val="12"/>
        <color indexed="8"/>
        <rFont val="Helvetica Neue"/>
        <family val="2"/>
      </rPr>
      <t>https://i.imgur.com/WW31kpa.jpg</t>
    </r>
    <r>
      <rPr>
        <sz val="12"/>
        <color indexed="8"/>
        <rFont val="Helvetica Neue"/>
        <family val="2"/>
      </rPr>
      <t>)</t>
    </r>
  </si>
  <si>
    <r>
      <t xml:space="preserve">Healthy 33 year old male. I have a history of foot plantars warts and have had to had them removed in my doctors office years ago. 
I also have sensitive skin, eczema and psiarosis.  
I am right handed and use my right hand often. 
Have not been sexually active recently. I developed what I thought was a friction blister 3 weeks ago today:
</t>
    </r>
    <r>
      <rPr>
        <u/>
        <sz val="12"/>
        <color indexed="8"/>
        <rFont val="Helvetica Neue"/>
        <family val="2"/>
      </rPr>
      <t>https://imgur.com/a/F0zqQwL</t>
    </r>
    <r>
      <rPr>
        <sz val="12"/>
        <color indexed="8"/>
        <rFont val="Helvetica Neue"/>
        <family val="2"/>
      </rPr>
      <t xml:space="preserve">
I have kept a bandage over what I think is a wart, as well as neosporin. 
It does not hurt, and what appears to be fluid in the middle actually isn't fluid. 
Any help would be appreciated as I have terrible health anxiety, and my family has forbidden me to see a doctor or dermatologist. 
Thank you in advance!</t>
    </r>
  </si>
  <si>
    <r>
      <t xml:space="preserve">20M, Asian, ~60kg.
No smoking/alcohol/drugs. Otherwise healthy.
Have this for over a week now. Can barely walk or apply pressure on my foot. Interestingly enough, this has only affected my right foot - and not my left.
See pictures:
</t>
    </r>
    <r>
      <rPr>
        <u/>
        <sz val="12"/>
        <color indexed="8"/>
        <rFont val="Helvetica Neue"/>
        <family val="2"/>
      </rPr>
      <t>https://imgur.com/a/TvO9T4a</t>
    </r>
  </si>
  <si>
    <r>
      <rPr>
        <u/>
        <sz val="12"/>
        <color indexed="8"/>
        <rFont val="Helvetica Neue"/>
        <family val="2"/>
      </rPr>
      <t>https://ibb.co/TKjwMmb</t>
    </r>
    <r>
      <rPr>
        <sz val="12"/>
        <color indexed="8"/>
        <rFont val="Helvetica Neue"/>
        <family val="2"/>
      </rPr>
      <t xml:space="preserve">
</t>
    </r>
    <r>
      <rPr>
        <u/>
        <sz val="12"/>
        <color indexed="8"/>
        <rFont val="Helvetica Neue"/>
        <family val="2"/>
      </rPr>
      <t>https://ibb.co/yd3jcnw</t>
    </r>
    <r>
      <rPr>
        <sz val="12"/>
        <color indexed="8"/>
        <rFont val="Helvetica Neue"/>
        <family val="2"/>
      </rPr>
      <t xml:space="preserve">
</t>
    </r>
    <r>
      <rPr>
        <u/>
        <sz val="12"/>
        <color indexed="8"/>
        <rFont val="Helvetica Neue"/>
        <family val="2"/>
      </rPr>
      <t>https://ibb.co/894T05h</t>
    </r>
    <r>
      <rPr>
        <sz val="12"/>
        <color indexed="8"/>
        <rFont val="Helvetica Neue"/>
        <family val="2"/>
      </rPr>
      <t xml:space="preserve"> 
</t>
    </r>
    <r>
      <rPr>
        <u/>
        <sz val="12"/>
        <color indexed="8"/>
        <rFont val="Helvetica Neue"/>
        <family val="2"/>
      </rPr>
      <t>https://ibb.co/TKjwMmb</t>
    </r>
    <r>
      <rPr>
        <sz val="12"/>
        <color indexed="8"/>
        <rFont val="Helvetica Neue"/>
        <family val="2"/>
      </rPr>
      <t xml:space="preserve">
As you can see it’s small and not growing, see pic. Why doesn’t it disappear? Not sure why I got this. I thought it was a pimple but it doesn’t disappear.</t>
    </r>
  </si>
  <si>
    <r>
      <t>20M, 140lbs. No underlying medical conditions or prescriptions besides acne medicine. First time it happened was 3-4 weeks ago. Spot appeared on my thumb, first really faint, then a [white bump](</t>
    </r>
    <r>
      <rPr>
        <u/>
        <sz val="12"/>
        <color indexed="8"/>
        <rFont val="Helvetica Neue"/>
        <family val="2"/>
      </rPr>
      <t>https://imgur.com/a/qED4WA4</t>
    </r>
    <r>
      <rPr>
        <sz val="12"/>
        <color indexed="8"/>
        <rFont val="Helvetica Neue"/>
        <family val="2"/>
      </rPr>
      <t>) formed. Lasted for a few days. Put some Neosporin on it and a bandage before bed and the following morning it was gone. Fast forward to this week and the spot appeared again. So far, it has stayed for 4 days. Neosporin this time did not affect it. I play ukulele and sometimes guitar so I figured it could be a blister or a callus but this time it appeared after a week of no playing. Doesn't hurt, nor does it seem to spread. Any thoughts?</t>
    </r>
  </si>
  <si>
    <r>
      <t>Hi, 
I've had this condition for a while, however it's been worsening as of recently and I'm not too keen on going out for it right now with corona virus outbreak and all... Couple of general info :  
Male, 24, 5'7", about 55kg, caucasian. No regular medication. I have asthma and some eczema at times (around knees/elbows, mostly while I was younger). Occasionally drink, never smoked or taken drugs.
This condition has been ongoing for something I would consider about 6-8 months? Basically, I've had smaller pimples on the surface or under my skin between my left middle and ring fingers. These would be pretty benign, and after something like a week or so they would disappear. They would sometime have some sort of mostly clear liquid seeping (I have the terrible habit of squeezing and popping pimples). The skin around the area also seems to be pretty dry. Until I about a month ago, I say I had about 5-6 episodes of this? Lasting about a week, vanishing and reappearing a month or so later at the exact same place. Never really painful, nothing more than a itch and a bit of questions.
However, as of the last month, it's been there and didnt disappear or anything. In fact, its been expanding in size a bit, reaching about my first knuckle and being more uncomfortable. Theres been more liquid, some degree of occasionnal pain (nothing major). I'm not sure exactly what is going on with this, hence why I thought of asking here. Sometimes the pseudo-pimple pop on their own just from me stretching out my fingers or opening/closing my hand. I'm mainly scared about there being an underlying condition or it reaching articulations to the point of restraining/handicapping movement. 
Here is a imgur link of a few pic of the situation : [</t>
    </r>
    <r>
      <rPr>
        <u/>
        <sz val="12"/>
        <color indexed="8"/>
        <rFont val="Helvetica Neue"/>
        <family val="2"/>
      </rPr>
      <t>https://imgur.com/a/UwTkjit</t>
    </r>
    <r>
      <rPr>
        <sz val="12"/>
        <color indexed="8"/>
        <rFont val="Helvetica Neue"/>
        <family val="2"/>
      </rPr>
      <t>](</t>
    </r>
    <r>
      <rPr>
        <u/>
        <sz val="12"/>
        <color indexed="8"/>
        <rFont val="Helvetica Neue"/>
        <family val="2"/>
      </rPr>
      <t>https://imgur.com/a/UwTkjit</t>
    </r>
    <r>
      <rPr>
        <sz val="12"/>
        <color indexed="8"/>
        <rFont val="Helvetica Neue"/>
        <family val="2"/>
      </rPr>
      <t>)
Thank you ahead of time for trying to help, if there's any questions or need of further info let me know!</t>
    </r>
  </si>
  <si>
    <r>
      <t>[Here’s a link- just a disclaimer, it’s NSFW.](</t>
    </r>
    <r>
      <rPr>
        <u/>
        <sz val="12"/>
        <color indexed="8"/>
        <rFont val="Helvetica Neue"/>
        <family val="2"/>
      </rPr>
      <t>https://imgur.com/a/wbeCqmm</t>
    </r>
    <r>
      <rPr>
        <sz val="12"/>
        <color indexed="8"/>
        <rFont val="Helvetica Neue"/>
        <family val="2"/>
      </rPr>
      <t>)
[Here’s more photos if that’s too blurry](</t>
    </r>
    <r>
      <rPr>
        <u/>
        <sz val="12"/>
        <color indexed="8"/>
        <rFont val="Helvetica Neue"/>
        <family val="2"/>
      </rPr>
      <t>https://imgur.com/a/958Bby8</t>
    </r>
    <r>
      <rPr>
        <sz val="12"/>
        <color indexed="8"/>
        <rFont val="Helvetica Neue"/>
        <family val="2"/>
      </rPr>
      <t>) 
I’ve had these bumps under my dick for as long as I can remember. I used to have skin tags on my neck but they rubbed off one day. It feels like one of those, but I could be wrong. 
It’s weird, because it almost looks like a piercing. My ex was worried it was an STD, but I get tested every 3 months and it’s always negative.
I’m 24, male, 5’8”, weigh around 150, and I take no meds, although when I’m sexually active, I take prep 
Any input?</t>
    </r>
  </si>
  <si>
    <r>
      <t>22M, WT: 180, no current issues or medications. Started to get these types of bites/rashes a week two back and they keep getting worse. Would extremely appreciate any and all insight, see link below for a photo of the bites or rash. I have at least a half dozen more around my body and have not found any signs of bugs in or around my bedroom.
 [</t>
    </r>
    <r>
      <rPr>
        <u/>
        <sz val="12"/>
        <color indexed="8"/>
        <rFont val="Helvetica Neue"/>
        <family val="2"/>
      </rPr>
      <t>https://imgur.com/a/3A9G4uq</t>
    </r>
    <r>
      <rPr>
        <sz val="12"/>
        <color indexed="8"/>
        <rFont val="Helvetica Neue"/>
        <family val="2"/>
      </rPr>
      <t>](</t>
    </r>
    <r>
      <rPr>
        <u/>
        <sz val="12"/>
        <color indexed="8"/>
        <rFont val="Helvetica Neue"/>
        <family val="2"/>
      </rPr>
      <t>https://imgur.com/a/3A9G4uq</t>
    </r>
    <r>
      <rPr>
        <sz val="12"/>
        <color indexed="8"/>
        <rFont val="Helvetica Neue"/>
        <family val="2"/>
      </rPr>
      <t>) 
M22, WT: 180</t>
    </r>
  </si>
  <si>
    <r>
      <t>[Picture 1](</t>
    </r>
    <r>
      <rPr>
        <u/>
        <sz val="12"/>
        <color indexed="8"/>
        <rFont val="Helvetica Neue"/>
        <family val="2"/>
      </rPr>
      <t>https://www.reddit.com/user/AtomicReggi/comments/g2qk8w/pics_for_raskdocs/?utm_source=share&amp;amp;amp;amp;utm_medium=ios_app&amp;amp;amp;amp;utm_name=iossmf</t>
    </r>
    <r>
      <rPr>
        <sz val="12"/>
        <color indexed="8"/>
        <rFont val="Helvetica Neue"/>
        <family val="2"/>
      </rPr>
      <t>)
[Picture 2](</t>
    </r>
    <r>
      <rPr>
        <u/>
        <sz val="12"/>
        <color indexed="8"/>
        <rFont val="Helvetica Neue"/>
        <family val="2"/>
      </rPr>
      <t>https://www.reddit.com/user/AtomicReggi/comments/g2qj71/pics_for_raskdocs/?utm_source=share&amp;amp;amp;amp;utm_medium=ios_app&amp;amp;amp;amp;utm_name=iossmf</t>
    </r>
    <r>
      <rPr>
        <sz val="12"/>
        <color indexed="8"/>
        <rFont val="Helvetica Neue"/>
        <family val="2"/>
      </rPr>
      <t>) 
I’ve had a persistent itchy scalp for years. Sometimes its more of a burning sensation. In the last 3 years or so I started getting flakes, too. I’ve tried pyrithione zinc shampoo (Head and Shoulders), ketaconazole shampoo (Nizoral), sulfur and salicylic acid shampoo (Jason’s Dandruff Relief), and hydrocortisone cream to treat this, but the itch comes back in 8-12 hours and the flakes in 24 hours.
I don’t heat style my hair nor do I use any products besides shampoo and occasionally conditioner. 
31f
Nonsmoker</t>
    </r>
  </si>
  <si>
    <r>
      <t>29 Female, Overweight, ex smoker (quit 7 days ago yay) , do not drink alcohol, not a drug user, no current medications but I started taking a multivitamin daily. Other medical conditions: hidradenitis suppurativa (no current flare ups), also had cellulitis when I was 8, no other known medical issues but I havent really been to a doctor in a few years..
So about a week ago I started getting this persistent itch behind my calf below my knee on my right leg only.
The itch keeps coming back and is getting worse. The itch is not all day but comes and goes in waves of itchiness but it gets so bad at times that I am afraid I am going to gouge my skin (i've taken to placing hot water bottle on the itchy skin to try and avoid damaging by scratching) Its gotten to the point now that my it hurts to itch it because the skin is so tender from me scratching.
Just in case it was my detergent (which I havent changed) I did wash my sheets, bedding and cloths in hot water + using baking soda and vinegar but it didnt help.
Heres a pic where the itchiness is : [</t>
    </r>
    <r>
      <rPr>
        <u/>
        <sz val="12"/>
        <color indexed="8"/>
        <rFont val="Helvetica Neue"/>
        <family val="2"/>
      </rPr>
      <t>https://i.imgur.com/6nsSFyY.jpg?1</t>
    </r>
    <r>
      <rPr>
        <sz val="12"/>
        <color indexed="8"/>
        <rFont val="Helvetica Neue"/>
        <family val="2"/>
      </rPr>
      <t>](</t>
    </r>
    <r>
      <rPr>
        <u/>
        <sz val="12"/>
        <color indexed="8"/>
        <rFont val="Helvetica Neue"/>
        <family val="2"/>
      </rPr>
      <t>https://i.imgur.com/6nsSFyY.jpg?1</t>
    </r>
    <r>
      <rPr>
        <sz val="12"/>
        <color indexed="8"/>
        <rFont val="Helvetica Neue"/>
        <family val="2"/>
      </rPr>
      <t>) ??
I have tried everything, Cortizone cream didnt help, Benadryl did not help. I drink plenty of water (10cups+ a day) and I started using heavy duty body lotion in case it was just dry skin but its not getting any better.
I am starting to lose my mind from the itchiness any help would be appreciated.</t>
    </r>
  </si>
  <si>
    <r>
      <t xml:space="preserve">My rash started in December. At first, there were  no physical manifestations on my skin and I would feel a “stingy” itch that would first appear in my feet. However, it’s gotten worse and I now get a widespread erythematous rash on my wrists, ankles, chest/abdomen, and back. Precipitating factors of the rash are whenever I exercise, feel stressed out or mildly inconvenienced, or my internal temperature rises. Occurs 3-4 times a day. It improves with cold temperatures and it is relieved whenever I calm down or cool off. 
I saw my primary doctor in Jan and he simply said i have urticaria, then he gave me topical steroids. However, it’s been getting worse and I want to know the underlying cause of it. Personally I think it’s due to high stress as I am currently studying for an entrance exam to grad school and covid-19 turning world upside down. 
Link to pics of rash: 
</t>
    </r>
    <r>
      <rPr>
        <u/>
        <sz val="12"/>
        <color indexed="8"/>
        <rFont val="Helvetica Neue"/>
        <family val="2"/>
      </rPr>
      <t>https://imgur.com/a/pPznPfF</t>
    </r>
    <r>
      <rPr>
        <sz val="12"/>
        <color indexed="8"/>
        <rFont val="Helvetica Neue"/>
        <family val="2"/>
      </rPr>
      <t xml:space="preserve">
Any suggestions to what the underlying cause is appreciated. Is it just high stress or it it some kind of allergy, should I go to a specialist?</t>
    </r>
  </si>
  <si>
    <r>
      <t>20f, 114lbs, 5’0”, Caucasian, no drugs, no alcohol, vape. 
About three days ago I noticed a strange bump on my finger. Now it’s completely blown up. I don’t know what it is. It’s extremely itchy. Please help.
 [red bumps. ](</t>
    </r>
    <r>
      <rPr>
        <u/>
        <sz val="12"/>
        <color indexed="8"/>
        <rFont val="Helvetica Neue"/>
        <family val="2"/>
      </rPr>
      <t>https://imgur.com/gallery/O8BK2Js</t>
    </r>
    <r>
      <rPr>
        <sz val="12"/>
        <color indexed="8"/>
        <rFont val="Helvetica Neue"/>
        <family val="2"/>
      </rPr>
      <t>)</t>
    </r>
  </si>
  <si>
    <r>
      <t>[pics ](</t>
    </r>
    <r>
      <rPr>
        <u/>
        <sz val="12"/>
        <color indexed="8"/>
        <rFont val="Helvetica Neue"/>
        <family val="2"/>
      </rPr>
      <t>https://imgur.com/a/rPUhez1</t>
    </r>
    <r>
      <rPr>
        <sz val="12"/>
        <color indexed="8"/>
        <rFont val="Helvetica Neue"/>
        <family val="2"/>
      </rPr>
      <t>)
I’m 25f and just noticed today a pretty large rash on my left breast. It doesn’t itch, but a tiny bit painful here and there but not enough to really notice very well. I also noticed if I squeeze both breasts some cloudy/clear-ish liquid comes out. Not massive amounts but enough to have to wipe it off. I did a virtual doctor and he prescribed me antifungal cream but didn’t say anything about cancer. Please tell me I’m overreacting</t>
    </r>
  </si>
  <si>
    <r>
      <t xml:space="preserve">29F, 118lbs, 5’6”, Caucasian. Hx of hypothyroidism, anemia, rheumatoid arthritis Meds: levothyroxine 50 mg, probiotics, daily vitamin, omega 3. No smoking, drinking, Or rec drug use.
I am hoping to find some ideas on these slightly painful, mildly itchy red spots on my hands as well as hand swelling. Current spots are on all knuckles, both sides of each hand, only painful if rubbed or hit accidentally. Present for 2 weeks then will slowly fade. 
</t>
    </r>
    <r>
      <rPr>
        <u/>
        <sz val="12"/>
        <color indexed="8"/>
        <rFont val="Helvetica Neue"/>
        <family val="2"/>
      </rPr>
      <t>https://imgur.com/gallery/sJGcZDC</t>
    </r>
    <r>
      <rPr>
        <sz val="12"/>
        <color indexed="8"/>
        <rFont val="Helvetica Neue"/>
        <family val="2"/>
      </rPr>
      <t xml:space="preserve">
Has been happening for years on and off without clear diagnosis. Was previously mentioned to look like dermatomyositis but my pcp at the time ultimately did not work me up further (unsure why but I believe my autoimmune antibodies were neg and was dx with hypothyroidism at the time.) Now I have been diagnosed with RA last month and as I wait to get into a rheumatologist I am wondering if any of it is related- or if I should be doing anything to care for it.
Thanks in advance for reading my long winded post!</t>
    </r>
  </si>
  <si>
    <r>
      <t>I am 22F and have never experienced this before. It seems to be getting worse with time. I have hypothyroidism so I was thinking it could be to do with that or my meds but now I’m thinking it’s a fungal issue. Link attached with photo. [pic](</t>
    </r>
    <r>
      <rPr>
        <u/>
        <sz val="12"/>
        <color indexed="8"/>
        <rFont val="Helvetica Neue"/>
        <family val="2"/>
      </rPr>
      <t>https://imgur.com/TIwZexx</t>
    </r>
    <r>
      <rPr>
        <sz val="12"/>
        <color indexed="8"/>
        <rFont val="Helvetica Neue"/>
        <family val="2"/>
      </rPr>
      <t>)</t>
    </r>
  </si>
  <si>
    <r>
      <t xml:space="preserve">I cant go to a clinic since lockdowns are imposed. My anxiety has been killing me. I first noticed itching in November right before I had my periods and it would persist over the length of it. Initially dismissed it cos I thought it was just irritation from shaving. The itching persisted until about February. It looked like a teast infection due to scaling so I used antifungal cream to relieve the itching and it worked. Recently, I no longer itch but I noticed some bumps on my groin, which were not present in November. The last time I had sex was in November.
I thought that the itching was initially due to a yeast infection. Do these look like genital warts? Please help me.
</t>
    </r>
    <r>
      <rPr>
        <u/>
        <sz val="12"/>
        <color indexed="8"/>
        <rFont val="Helvetica Neue"/>
        <family val="2"/>
      </rPr>
      <t>https://imgur.com/vLFAfYd</t>
    </r>
  </si>
  <si>
    <r>
      <t xml:space="preserve">I've had these strange spots on my chest for a few months, and about a month ago they appeared on my girlfriend's torso too in the same spot -- in the centre of her chest. 
The spots seem to be slowly spreading. They are flat and don't itch, and appear more prominent after a hot shower.
I'm not on any medication, she is on birth control. We both take multivitamins. We live in the US midwest, and are of average to slim weight, and average height. 
Any idea what this could be?
Pic here: </t>
    </r>
    <r>
      <rPr>
        <u/>
        <sz val="12"/>
        <color indexed="8"/>
        <rFont val="Helvetica Neue"/>
        <family val="2"/>
      </rPr>
      <t>https://imgur.com/lB9Y2DF</t>
    </r>
  </si>
  <si>
    <r>
      <t>I was recently diagnosed with lichen sclerosus on the genital area (I'm male) and had a circumcision. I've found out that the condition can result in dry patches of the skin anywhere on the body, and tonight I realised that I have more of these which are on my feet: [</t>
    </r>
    <r>
      <rPr>
        <u/>
        <sz val="12"/>
        <color indexed="8"/>
        <rFont val="Helvetica Neue"/>
        <family val="2"/>
      </rPr>
      <t>https://imgur.com/a/6KaYBeb</t>
    </r>
    <r>
      <rPr>
        <sz val="12"/>
        <color indexed="8"/>
        <rFont val="Helvetica Neue"/>
        <family val="2"/>
      </rPr>
      <t>](</t>
    </r>
    <r>
      <rPr>
        <u/>
        <sz val="12"/>
        <color indexed="8"/>
        <rFont val="Helvetica Neue"/>
        <family val="2"/>
      </rPr>
      <t>https://imgur.com/a/6KaYBeb</t>
    </r>
    <r>
      <rPr>
        <sz val="12"/>
        <color indexed="8"/>
        <rFont val="Helvetica Neue"/>
        <family val="2"/>
      </rPr>
      <t>)
I honestly feel like those dry spots have been there for a long time but I've never paid much attention to them. Does this look like it could be linked to licehn sclerosus?</t>
    </r>
  </si>
  <si>
    <r>
      <t>Posting for my sister - 
22F , white , 5’2 160lbs. 
Sensitive to hormonal birth control (causes rashes, does not take it anymore).
The hand [rash ](</t>
    </r>
    <r>
      <rPr>
        <u/>
        <sz val="12"/>
        <color indexed="8"/>
        <rFont val="Helvetica Neue"/>
        <family val="2"/>
      </rPr>
      <t>https://imgur.com/a/GDgmPmZ</t>
    </r>
    <r>
      <rPr>
        <sz val="12"/>
        <color indexed="8"/>
        <rFont val="Helvetica Neue"/>
        <family val="2"/>
      </rPr>
      <t>) is sometimes very dry and patchy, and sometimes small fluid filled blisters. It is itchy and very painful. 
It is all over her palms and fingers, and occasionally on the back of her hands. It is no where else.
It seems to appear randomly. Changing hand soaps, detergents, not wearing jewelry does not seem to help. 
It has been treated as eczema, ringworm, and contact dermatitis. Long prescriptions of oral and cream antifungals and steroids have not effected the rash much. Steroid creams did make it less painful.
It’s back again, after 4 months absence. She is very frustrated. Without any testing she was prescribed antifungals again.
Any thoughts would be super helpful. TYIA!
Edit— If it makes a difference, she just told me that it is worse when her period is longer than normal and it goes away when she skips periods.</t>
    </r>
  </si>
  <si>
    <r>
      <t>28/F/5'4"/215lbs - former competitive hockey / ball hockey player.
Pain is on the outside of my left elbow, feels like it is right on the joint or bone - photo of exact location: [</t>
    </r>
    <r>
      <rPr>
        <u/>
        <sz val="12"/>
        <color indexed="8"/>
        <rFont val="Helvetica Neue"/>
        <family val="2"/>
      </rPr>
      <t>https://imgur.com/S4cwqJ3</t>
    </r>
    <r>
      <rPr>
        <sz val="12"/>
        <color indexed="8"/>
        <rFont val="Helvetica Neue"/>
        <family val="2"/>
      </rPr>
      <t>](</t>
    </r>
    <r>
      <rPr>
        <u/>
        <sz val="12"/>
        <color indexed="8"/>
        <rFont val="Helvetica Neue"/>
        <family val="2"/>
      </rPr>
      <t>https://imgur.com/S4cwqJ3</t>
    </r>
    <r>
      <rPr>
        <sz val="12"/>
        <color indexed="8"/>
        <rFont val="Helvetica Neue"/>
        <family val="2"/>
      </rPr>
      <t>)
Cannot grip or lift anything with any sort of weight, not even a small glass, without extreme pain in the elbow. 
I've had what I thought was Tennis Elbow around this same time last year. Last year I attributed it to raking the lawn with an old rake with a small handle (wrong size grip for me). This year we got a new rake with a proper grip handle and the elbow pain has returned. I also don't think it happened immediately after raking... it seemed to just appear out of nowhere waking up one morning.
Last year, because I play hockey, I invested in a brace for my elbow which I've been wearing overnight. At first it seemed to get a bit better but now it seems to have gotten worse despite not doing any sort of raking or exercising using the arm. This year due to the pandemic I'm not even playing ball hockey this time of year which I thought last year was what made it worse / last so long. 
Definitely is significantly more painful at night / when I wake up. I feels like it doesn't matter what position I sleep it (side or back, arm straight or bent) it gets more painful while I sleep (even with the brace on). 
It's now gotten to the point where it doesn't just flare up from using the arm / hand, it just has a constant dull ache even when relaxing. 
Another note is my job is on the computer, I am a graphic designer / developer. I obviously use my right more then my left hand (my right side has no pain at all), but the left is used a lot for ctrl + c &amp;amp; ctrl + v.
I thought it might be something like [cubital tunnel syndrome](</t>
    </r>
    <r>
      <rPr>
        <u/>
        <sz val="12"/>
        <color indexed="8"/>
        <rFont val="Helvetica Neue"/>
        <family val="2"/>
      </rPr>
      <t>https://www.webmd.com/pain-management/cubital-radial-tunnel-syndrome</t>
    </r>
    <r>
      <rPr>
        <sz val="12"/>
        <color indexed="8"/>
        <rFont val="Helvetica Neue"/>
        <family val="2"/>
      </rPr>
      <t>) but I don't have any of the numbness or pain in hand. 
Is it just a bad case of tennis elbow that gets exacerbated in my sleep or something else?</t>
    </r>
  </si>
  <si>
    <r>
      <t>26 year old male; 6'2; 184lbs; duration: about 2 months. Suffer from health anxiety. 
I started having tinnitus and some ear fullness in my right ear about 2 months ago. I went to my PCP and he referred me to an ENT. The ENT's office had me meet with their audiologist for an evaluation before seeing the ENT (this was about a little over a month ago). The audiologist did the basic hearing test as well as several other exams such as the pressure test. Everything came back normal except that there was a discrepancy in my hearing. The hearing in my right ear is worse than my left. The audiologist said referred to it as "borderline hearing loss" because she said that it didn't rise to the level of "clinical hearing loss." [Here's](</t>
    </r>
    <r>
      <rPr>
        <u/>
        <sz val="12"/>
        <color indexed="8"/>
        <rFont val="Helvetica Neue"/>
        <family val="2"/>
      </rPr>
      <t>https://imgur.com/a/dB2VgFn</t>
    </r>
    <r>
      <rPr>
        <sz val="12"/>
        <color indexed="8"/>
        <rFont val="Helvetica Neue"/>
        <family val="2"/>
      </rPr>
      <t>) the report (X = left ear; O = right ear). My family and I were pretty surprised by this finding because none of us have noticed me having any hearing issues.
My appointment with the ENT ended up being canceled due to COVID-19 and I moved on to worrying about other things. Frankly, I kind of stopped noticing the tinnitus and forgot about this whole ordeal until the ENT called me this week. 
I'm scheduled to see the ENT next week and am obviously terrified that I could have a brain tumor like an acoustic neuroma. How worried should I be about this? I don't have any other symptoms other than the unilateral tinnitus (not sure if this is psychosomatic though since I stopped noticing it) and the hearing discrepancy. Could my hearing discrepancy be normal in the sense that there's nothing wrong with me?  
Thank you!</t>
    </r>
  </si>
  <si>
    <r>
      <t>21 year old male, have had this red on my face since mid january. It doens't itch, burn, anything. If mirrors did not exist, I wouldn't know this was on my face. Can anyone help me?
[</t>
    </r>
    <r>
      <rPr>
        <u/>
        <sz val="12"/>
        <color indexed="8"/>
        <rFont val="Helvetica Neue"/>
        <family val="2"/>
      </rPr>
      <t>https://imgur.com/a/WeQPuz1</t>
    </r>
    <r>
      <rPr>
        <sz val="12"/>
        <color indexed="8"/>
        <rFont val="Helvetica Neue"/>
        <family val="2"/>
      </rPr>
      <t>](</t>
    </r>
    <r>
      <rPr>
        <u/>
        <sz val="12"/>
        <color indexed="8"/>
        <rFont val="Helvetica Neue"/>
        <family val="2"/>
      </rPr>
      <t>https://imgur.com/a/WeQPuz1</t>
    </r>
    <r>
      <rPr>
        <sz val="12"/>
        <color indexed="8"/>
        <rFont val="Helvetica Neue"/>
        <family val="2"/>
      </rPr>
      <t>)</t>
    </r>
  </si>
  <si>
    <r>
      <t>He has known eczema that responds well to hydrocortisone cream. This morning he woke up with a rash on his face that looks different than his usual. Improved around noon then got worse again after his nap. What does this look like to you- bug bites? Food allergy? Just eczema? Not taking any medication except the cream. 
 [Morning pic](</t>
    </r>
    <r>
      <rPr>
        <u/>
        <sz val="12"/>
        <color indexed="8"/>
        <rFont val="Helvetica Neue"/>
        <family val="2"/>
      </rPr>
      <t>https://i.imgur.com/WU4SEET.jpg</t>
    </r>
    <r>
      <rPr>
        <sz val="12"/>
        <color indexed="8"/>
        <rFont val="Helvetica Neue"/>
        <family val="2"/>
      </rPr>
      <t>)
[Improving](</t>
    </r>
    <r>
      <rPr>
        <u/>
        <sz val="12"/>
        <color indexed="8"/>
        <rFont val="Helvetica Neue"/>
        <family val="2"/>
      </rPr>
      <t>https://i.imgur.com/VPFyno7.jpg</t>
    </r>
    <r>
      <rPr>
        <sz val="12"/>
        <color indexed="8"/>
        <rFont val="Helvetica Neue"/>
        <family val="2"/>
      </rPr>
      <t>)
[After nap](</t>
    </r>
    <r>
      <rPr>
        <u/>
        <sz val="12"/>
        <color indexed="8"/>
        <rFont val="Helvetica Neue"/>
        <family val="2"/>
      </rPr>
      <t>https://i.imgur.com/ef3CMla.jpg</t>
    </r>
    <r>
      <rPr>
        <sz val="12"/>
        <color indexed="8"/>
        <rFont val="Helvetica Neue"/>
        <family val="2"/>
      </rPr>
      <t>)</t>
    </r>
  </si>
  <si>
    <r>
      <t>26yo, female, 96lbs, 5’3”
Dx: anxiety, depression, LQTS, inappropriate sinus tachycardia, COVID-19
Meds: metoprolol succinate, buspirone, Ativan, doxycycline
Duration: tested positive for COVID on April 3. 
[April 13 Lab Results](</t>
    </r>
    <r>
      <rPr>
        <u/>
        <sz val="12"/>
        <color indexed="8"/>
        <rFont val="Helvetica Neue"/>
        <family val="2"/>
      </rPr>
      <t>https://imgur.com/a/Fegtc4M</t>
    </r>
    <r>
      <rPr>
        <sz val="12"/>
        <color indexed="8"/>
        <rFont val="Helvetica Neue"/>
        <family val="2"/>
      </rPr>
      <t>)
[April 17 Lab Results](</t>
    </r>
    <r>
      <rPr>
        <u/>
        <sz val="12"/>
        <color indexed="8"/>
        <rFont val="Helvetica Neue"/>
        <family val="2"/>
      </rPr>
      <t>https://imgur.com/a/RlFi25J</t>
    </r>
    <r>
      <rPr>
        <sz val="12"/>
        <color indexed="8"/>
        <rFont val="Helvetica Neue"/>
        <family val="2"/>
      </rPr>
      <t>)
On April 13 I went to the ER due to shortness of breath. They ran some blood work, and everything came back normal. I also received an X-ray that showed possible pneumonia in my lower right lobe. Nothing was prescribed and I was discharged. 
April 14 my PCP prescribed me doxycycline in hopes of getting rid of the possible pneumonia. I’ve been taking it since. 
April 16 I went to my PCP to get a follow up X-ray, but instead I got admitted to the hospital due to my doctor’s concern about my heart/tachycardia (I was discharged the next morning). This time, the X-ray came back clear, but my blood work is really freaking me out:
I’ve read that COVID patients with a NLR of more than 3.13 have a poor prognosis. My NLR was 3.92 at the time of the test. I’m freaking out because just three days earlier, my tests looked fine. 
I‘ve had severe diarrhea today which hasn’t happened since a few days before I was tested for COVID. 
I’m so scared this is going to get worse. My neutrophils and lymphocytes are scaring me so bad.</t>
    </r>
  </si>
  <si>
    <r>
      <t>[</t>
    </r>
    <r>
      <rPr>
        <u/>
        <sz val="12"/>
        <color indexed="8"/>
        <rFont val="Helvetica Neue"/>
        <family val="2"/>
      </rPr>
      <t>https://www.reddit.com/r/AskDocs/comments/foatya/f28\_desperateweird\_when\_driving\_i\_suddenly\_feel/</t>
    </r>
    <r>
      <rPr>
        <sz val="12"/>
        <color indexed="8"/>
        <rFont val="Helvetica Neue"/>
        <family val="2"/>
      </rPr>
      <t>](</t>
    </r>
    <r>
      <rPr>
        <u/>
        <sz val="12"/>
        <color indexed="8"/>
        <rFont val="Helvetica Neue"/>
        <family val="2"/>
      </rPr>
      <t>https://www.reddit.com/r/AskDocs/comments/foatya/f28_desperateweird_when_driving_i_suddenly_feel/</t>
    </r>
    <r>
      <rPr>
        <sz val="12"/>
        <color indexed="8"/>
        <rFont val="Helvetica Neue"/>
        <family val="2"/>
      </rPr>
      <t>)
I just wanted to update because although my post got only a couple replies, I had been googling this issue frantically and had never read a similar story. After the comments mentioned driving anxiety/phobia, I was onboard about that being my problem. 
It got a lot worse. I went from not being able to drive to feeling like I was on "the rollercoaster" all the time. It's hard to describe, it wasn't something I would describe as dizziness, rather an illusion of motion. It felt like I was in hyperspeed when I was standing or sitting still. It also came along with intense feelings of panic/adrenaline rush. 
And also something that was apparently relevant, I listed a prior condition as asthma. I was referring to exercise induced asthma, I have severe attacks of crushing chest pain and shortness of breath and occasional fainting with any amount of exertion. I was being treated with inhalers that were completely ineffective and thought I had refractory asthma which I was waiting to address until after the pandemic. 
So this "rollercoaster" feeling became intensified and constantly present, and weirdly so did my shortness of breath and other symptoms. At one point I was lying down in bed but trapped by the feeling of falling and near-fainting. It was torture I really can't even describe it, it was a sensation worse than pain or panic, like a constant free-fall. 
At one point during this, I was concerned about my shortness of breathe and I bought a pulse oximeter and put it on during an attack. I was really surprised to see my oxygen was completely fine and my pulse was over 200 bpm. For some reason, I never felt like my heart was racing. Ever. 
I assumed it was panic but it was extremely consistent. When I had the symptoms, I had an extremely high heart rate. I still had no idea at the time any of this was related. I thought oh my god, I have this strange roller-coaster disease, my asthma is flaring up, and now my heart is racing. What the hell is wrong with me? 
I spoke to my doctor and a cardiologist who both comforted me with absolute insistence that my heart rate was impossible. A young, thin, active woman could not have a heart rate of 200+ that persists for most of the day. I told them I compared against 3 monitors, and they told me I was likely using them wrong but they would definitely get me in just to check with an EKG. 
I said no and demanded an exercise stress test. They told me those weren't  for people with my symptoms/background and I'm not in any risk categories etc. I insisted. Actually I cried, and told them I have had resting EKGs and they are always normal. I'm fine when I'm resting. My issues are only caused by exertion. Put me on a treadmill or I will find a doctor who will. 
They agreed and scheduled an echo and cardiac stress test "to alleviate my anxiety." The echo was normal and the doctors kept remarking that my pulse and blood pressure were perfect. 
I remember them reassuring me that I was completely fine and healthy as I went to do the cardiac stress test. I told them I hope they're right, and then stood up to get on the treadmill. My heart went past 150 with standing. The nurse immediately said "Oh my gosh you're having a panic attack." I told her no, I'm completely calm, I am not having a panic attack and if I sit down you will see my pulse lower. She sat me down and my pulse went to 85. They brought in the cardiologist and I got back on the treadmill. Within 6 seconds of treadmill my heart passed 200 bpm and I also had an attack of the weird vertigo. 
A bunch of shit happened after that. They ended the test early and my blood pressure passed 225 systolic. They wanted to send me to hospital but eventually it went down. I was kept for some additional testing, but everything was seen during the cardiac stress test. 
I was diagnosed with hyperadrengeric postural orthostatic tachycardia syndrome, atrial tachycardia, atrial fibrillation, and atrial flutter. I guess all of those were seen on the treadmill. The cardiologist said, "oh and by the way, your rollercoaster thing? That's not vestibular damage, it's your heart." Luckily I had an episode of that during the test and it was caused by one of the arrhythmias. 
They actually apologized and told me that it was easily missed for so long because it was so unexpected in a patient of my profile. I understand, but I have lost a lot of my life to being sick and on the wrong type of medication. Apparently I do not have asthma and my lungs are great. The albuterol was also worsening my heart conditions. 
Now I am medically restricted from driving for now, and I'm on high dose beta blockers and fludrocortisone. It helps the POTS but I still have the SVT and afib. I may need ablation for that or a pacemaker down the line since those don't seem to be responding to the propranolol. 
Overall I feel 90% better. It's like I'm a brand new body. Apparently it's not normal to feel like you're having a massive adrenaline rush at all times. And a note to doctors and patients alike: it is possible for young, thin, active females with anxiety to have heart conditions. Yes it's unlikely, but not impossible, and that seems to be a forgotten sentiment. 
For anyone suffering something similar - I hope you stumble across this and are able to get help as well.</t>
    </r>
  </si>
  <si>
    <r>
      <t xml:space="preserve">My ex (Idk how much exactly does he weigh but he is overweight) brought up that he has IED and would have to take 150 mg of Valium to knock him off so he doesn't go through cardiac shock and die.. is that even real? He says he has heart issues but I can never tell if he is telling the truth.. never saw him take any meds, he always goes for high fat meals and seems just fine.. just would get stomach pain
He also added that to his story </t>
    </r>
    <r>
      <rPr>
        <u/>
        <sz val="12"/>
        <color indexed="8"/>
        <rFont val="Helvetica Neue"/>
        <family val="2"/>
      </rPr>
      <t>https://imgur.com/GN3KcF0</t>
    </r>
    <r>
      <rPr>
        <sz val="12"/>
        <color indexed="8"/>
        <rFont val="Helvetica Neue"/>
        <family val="2"/>
      </rPr>
      <t xml:space="preserve"> and if I am not wrong, isn't that blood transfusion? Why would anybody need that before a surgery?????? What surgery would have a 95% chance of failure??? Is this all fake????</t>
    </r>
  </si>
  <si>
    <r>
      <t xml:space="preserve">26f, 127ibs, 5’7, only medical condition is asthma, I’m not on any medication. So around 8ish years ago a white dot and bloodvessel showed up on my lip. I could barely see it now years later it’s grown to this monstrosity on my lip. The skin above it is always dry and flaky no matter how much I try to moisturize it. It’ll go away for a little, but always comes back if I don’t moisturize religiously. I’ve asked multiple dentists what it could be. All of them say they don’t know, but it doesn’t look serious. My doctor also doesn’t know. She referred me to a dermatologist. My dermatologist appointment won’t be for another month, and I’m getting worried about it. I discovered a movable soft lump in my cheek on that side, I’m not sure if that has anything to do with it. 
</t>
    </r>
    <r>
      <rPr>
        <u/>
        <sz val="12"/>
        <color indexed="8"/>
        <rFont val="Helvetica Neue"/>
        <family val="2"/>
      </rPr>
      <t>https://imgur.com/gallery/ES9GN7Q</t>
    </r>
    <r>
      <rPr>
        <sz val="12"/>
        <color indexed="8"/>
        <rFont val="Helvetica Neue"/>
        <family val="2"/>
      </rPr>
      <t xml:space="preserve">
</t>
    </r>
    <r>
      <rPr>
        <u/>
        <sz val="12"/>
        <color indexed="8"/>
        <rFont val="Helvetica Neue"/>
        <family val="2"/>
      </rPr>
      <t>https://imgur.com/a/3llKQtx</t>
    </r>
    <r>
      <rPr>
        <sz val="12"/>
        <color indexed="8"/>
        <rFont val="Helvetica Neue"/>
        <family val="2"/>
      </rPr>
      <t xml:space="preserve">
</t>
    </r>
    <r>
      <rPr>
        <u/>
        <sz val="12"/>
        <color indexed="8"/>
        <rFont val="Helvetica Neue"/>
        <family val="2"/>
      </rPr>
      <t>https://imgur.com/gallery/XgNZrhj</t>
    </r>
    <r>
      <rPr>
        <sz val="12"/>
        <color indexed="8"/>
        <rFont val="Helvetica Neue"/>
        <family val="2"/>
      </rPr>
      <t xml:space="preserve">
</t>
    </r>
    <r>
      <rPr>
        <u/>
        <sz val="12"/>
        <color indexed="8"/>
        <rFont val="Helvetica Neue"/>
        <family val="2"/>
      </rPr>
      <t>https://imgur.com/a/JWaKCpu</t>
    </r>
    <r>
      <rPr>
        <sz val="12"/>
        <color indexed="8"/>
        <rFont val="Helvetica Neue"/>
        <family val="2"/>
      </rPr>
      <t xml:space="preserve">
The red dots seem to be blood vessels.</t>
    </r>
  </si>
  <si>
    <r>
      <rPr>
        <u/>
        <sz val="12"/>
        <color indexed="8"/>
        <rFont val="Helvetica Neue"/>
        <family val="2"/>
      </rPr>
      <t>https://ibb.co/zXySbTT</t>
    </r>
    <r>
      <rPr>
        <sz val="12"/>
        <color indexed="8"/>
        <rFont val="Helvetica Neue"/>
        <family val="2"/>
      </rPr>
      <t xml:space="preserve">
14m 6’1 Half middle eastern half Caucasian I’ve been getting these small red spots around my body for about 4 days now. I have them on my neck, stomach area and my wrist (but they are starting to fade). Is this an insect bite?</t>
    </r>
  </si>
  <si>
    <r>
      <t>Hello,
I (24F) would really appreciate your expertise as I am unable to go see a dermatologist right now. This has really taken a toll on my self esteem over the past few months :(
Photo - [</t>
    </r>
    <r>
      <rPr>
        <u/>
        <sz val="12"/>
        <color indexed="8"/>
        <rFont val="Helvetica Neue"/>
        <family val="2"/>
      </rPr>
      <t>https://i.redd.it/lfccfhk8l7u41.jpg</t>
    </r>
    <r>
      <rPr>
        <sz val="12"/>
        <color indexed="8"/>
        <rFont val="Helvetica Neue"/>
        <family val="2"/>
      </rPr>
      <t>](</t>
    </r>
    <r>
      <rPr>
        <u/>
        <sz val="12"/>
        <color indexed="8"/>
        <rFont val="Helvetica Neue"/>
        <family val="2"/>
      </rPr>
      <t>https://i.redd.it/lfccfhk8l7u41.jpg</t>
    </r>
    <r>
      <rPr>
        <sz val="12"/>
        <color indexed="8"/>
        <rFont val="Helvetica Neue"/>
        <family val="2"/>
      </rPr>
      <t>)
My AM &amp;amp; PM routine is
1. Vanicream Gentle Face cleanser
2. Moisturel therapeutic lotion
3. Skin aqua Super Moisture Milk sunscreen (in AM or before I go outside)
I also change my pillowcase every other day.
I have always had rosacea on my cheeks, on either side of my nose, which I am able to cover with a light BB cream without any problems (although, I have not worn any makeup in several months). The bumps around my chin and mouth appeared several months ago, very suddenly, and I am not sure if they are hormone related or not.
I have noticed the redness around my mouth may be consistent with other user's pictures of perioral dermatitis, however I haven't experienced any itchiness or burning.
Some things I have tried in the past with no or little success are Stridex pads, Spearmint tea, cutting out dairy, and Melazepam azelaic acid. I am considering giving the Melazepam another go as I'm not sure if I used it long enough to see results (around 1 month).
Thank you in advance for your help!</t>
    </r>
  </si>
  <si>
    <r>
      <t>20M
No current meds. Was taking Valtrex for a day but had terrible side effects. (Delusions and hallucinations) 
Background: 
I had a terrible HSV 1 OB two-three weeks ago. It was my first OB ever. I had the flu (38.5c) , migraines, nausea and body aches on top of that. Never had history of HSV prior to that outbreak. The hsv sore was on my bottom lip towards my right side. 
Three days ago my top lip began to tingle and on my inner lip there was an ulcer. The ulcer this time is in the same region horizontally as my cold sore but on my top right inner lip.
There was pain during the initial appearance along with a sore throat. now the pain comes down to pain when I eat or when it comes in contact with my tongue. I want to get it swabbed but due to covid, that isn’t going to happen anytime soon. 
would auto inoculation be a possibility? since it takes four months to develop antibodies
[Photos](</t>
    </r>
    <r>
      <rPr>
        <u/>
        <sz val="12"/>
        <color indexed="8"/>
        <rFont val="Helvetica Neue"/>
        <family val="2"/>
      </rPr>
      <t>https://imgur.com/a/BRPL4bn</t>
    </r>
    <r>
      <rPr>
        <sz val="12"/>
        <color indexed="8"/>
        <rFont val="Helvetica Neue"/>
        <family val="2"/>
      </rPr>
      <t>)</t>
    </r>
  </si>
  <si>
    <r>
      <t xml:space="preserve">It started on my arm on Saturday morning and is still the worst there. since then it's appeared twice on my upper, inner thigh, once on the groin, and a few small spots on my lower stomach. Just this morning a small patch has appeared on my upper right arm. What's weird is that nothing has changed in my immediate life. No change in soap, bed linens, clothes, shampoo, sleeping location, anything. I was thinking its some kind of bug bites and that's still a possibility, but I've checked my bed for bugs and washed my sheets and the spots are still appearing. There's no possibility that it's an STD. Here's a link to pictures of the different locations. Any help is appreciated, I used one of those video call doctor services and they didn't provide me with any info on what it might be. I currently am using a topical antibiotic and 1% hydrocortisone cream. Link: </t>
    </r>
    <r>
      <rPr>
        <u/>
        <sz val="12"/>
        <color indexed="8"/>
        <rFont val="Helvetica Neue"/>
        <family val="2"/>
      </rPr>
      <t>https://ibb.co/album/pBcZ92</t>
    </r>
    <r>
      <rPr>
        <sz val="12"/>
        <color indexed="8"/>
        <rFont val="Helvetica Neue"/>
        <family val="2"/>
      </rPr>
      <t xml:space="preserve">
EDIT: Pictures have been made public</t>
    </r>
  </si>
  <si>
    <r>
      <t>Female, 27 y/o. 5'1 and 135 pounds. History of anorexia, fibromyalgia, and currently being worked up for autoimmune.
&amp;amp;#x200B;
I also posted on [r/legaladvice](</t>
    </r>
    <r>
      <rPr>
        <u/>
        <sz val="12"/>
        <color indexed="8"/>
        <rFont val="Helvetica Neue"/>
        <family val="2"/>
      </rPr>
      <t>https://www.reddit.com/r/legaladvice/</t>
    </r>
    <r>
      <rPr>
        <sz val="12"/>
        <color indexed="8"/>
        <rFont val="Helvetica Neue"/>
        <family val="2"/>
      </rPr>
      <t>)  to figure out what to do. I'd like a doctor's perspective on the  ethics/legality of this. I recently contacted a nutritionist from my  insurance website. I struggle with an eating disorder, as well as  chronic pain and autoimmune problems, and she claimed to specialize in  dealing with at least the pain issues. It said "investment" on the  website and paperwork a few times, but many nutritionists say this  because insurance is tricky about coverage for them.
When  I met with her (virtually) she said that we would do an in-depth look  at my symptoms and history, then if I was "a good fit," she would  explain how she works. We went through my history and she decided she  could potentially help me....but.
This  is where things got weird. She asked me "how would you feel about  investing $4,000 to change your life?" At this point, I knew it was  ridiculous, but was curious about what she was charging all that for.  It's for 3 months of an "inflammatory protocol" which will involve a  "restrictive diet." She said that while insurance would cover the  meetings ($600), the other $3,400 would be my responsibility.
They  use a test called MRT - is there any validity or reason to think this  would work? No research I found seemed to indicate any research backing  it up. She also acknowledged that putting an anorexic on a severely  restrictive program could be dangerous, so we would "tweak" it.
My  question is - is this legal? It's clearly a scam, but is there anything  I can do? My insurance company likely won't cover another assessment appointment, since she billed this to my insurance, so I'm not sure  where to go from here.
Additionally,  she has some REALLY major organization logos on her website that she clearly has no affiliation with. What can I do? I just want some help  and to help others avoid this if it's as ridiculous as it seems.</t>
    </r>
  </si>
  <si>
    <r>
      <t>Hi all, 26F. Read my post history, but long-story short - I have been having numbness in my left side of the body and got blood work done at an urgent care
[This was one of the 'results](</t>
    </r>
    <r>
      <rPr>
        <u/>
        <sz val="12"/>
        <color indexed="8"/>
        <rFont val="Helvetica Neue"/>
        <family val="2"/>
      </rPr>
      <t>https://imgur.com/a/AucebSU</t>
    </r>
    <r>
      <rPr>
        <sz val="12"/>
        <color indexed="8"/>
        <rFont val="Helvetica Neue"/>
        <family val="2"/>
      </rPr>
      <t>)'. Is it nothing/should I worry?</t>
    </r>
  </si>
  <si>
    <r>
      <t>Hey all. I'm an electrician and am outside a lot for work. About three years ago I got a very bad sunburn on my face and after two-three days a raised bump about the size of a thumb appeared on my forehead where the burn was the worst. It wasn't a normal post sunburn blister that is surface level. The bump was under the skin. After a couple more days it began to ooze a clear yellowish liquid and then finally went away after two-three weeks.
Ever since then whenever I get even a mild sunburn it pops back up. The strange thing is though that even when I'm not in the sun it can pop back up. I live in texas and a lot of my work is in unfinished buildings without a/c where it can be 100+ degrees easily. If there is a stretch of a couple days where it's really hot out it will pop back up even if I didn't get any sun. I've tried googling but everything it tells me is just describing regular post sunburn blisters. Anyone have any ideas? Obviously I can't afford to go to a doctor about this or I would.
[The bump](</t>
    </r>
    <r>
      <rPr>
        <u/>
        <sz val="12"/>
        <color indexed="8"/>
        <rFont val="Helvetica Neue"/>
        <family val="2"/>
      </rPr>
      <t>https://cdn.discordapp.com/attachments/602385313666695180/702641562403864747/20200422_170933.jpg</t>
    </r>
    <r>
      <rPr>
        <sz val="12"/>
        <color indexed="8"/>
        <rFont val="Helvetica Neue"/>
        <family val="2"/>
      </rPr>
      <t>)</t>
    </r>
  </si>
  <si>
    <r>
      <t xml:space="preserve">Male 27 5’8” 145lbs non smoker. I get this weird rash on mostly my ankles feet and on spot on my elbow. They almost look like blood spots that blanch when pressed. I’ve been having really bad allergy symptoms lately but the spots are still there after taking my allergy pill( levocetrizine ). I am also feeling a burning sensation. The spots usually come and go 
Symptoms 
Post nasal ,
Cough,
Wheezing only at night, legs kinda burn
</t>
    </r>
    <r>
      <rPr>
        <u/>
        <sz val="12"/>
        <color indexed="8"/>
        <rFont val="Helvetica Neue"/>
        <family val="2"/>
      </rPr>
      <t>https://imgur.com/TVFPDrr</t>
    </r>
  </si>
  <si>
    <r>
      <t>Female. 20. 165cm. 125lbs.
In late-December of 2019, I had anal sex. We took a shower right after and I felt a lump outside down there. I had my partner take a look at it and it looked like stretched out skin and since we just finished anal sex, my butthole area was still sore and a little painful. He told me that there was already a really small lump on it before the big one came out. I think it would be one of the two on top. They look more like the skin of my butthole, but the one at the bottom still looks fresh and stuff so I guess the ones up top have been there forever.
I went to my uni’s nurse to get it checked and she said they are hemorrhoids. She recommended me Prep H, and I used it for a couple of weeks. So it was already January 2020 and it was still there, but no more sore or pain. It really barely caused me pain, it was more of the thought that it was there that bothered me a lot.
Fast forward March 2020, I felt the lump and it is still there. No pain, no bleeding, no itching. I would look up what hemorrhoids symptom are and they don’t really apply to me. I went to my doctor’s this month too and she said they were hemorrhoids but I didn’t realize she never said what exactly they ARE now. She told me to just let them be. But I’ve been letting them be for four months now and it’s been freaking me out. 
April 2020, I called her office and her front desk person told me that my doctor said since there are no signs of active hemorrhoid symptoms, they are skin tags. She recommended me to a GI. But since they are not seeing patients right now and only do telephone appointments, I didn’t think it was worth it. I should wait until I could go to the office. 
So that’s why I’m asking here. I have used witch hazel, epsom salt baths, and even tea tree oil. Nothing really helped it “shrink.” 
I have a picture attached of what it looks like. [picture](</t>
    </r>
    <r>
      <rPr>
        <u/>
        <sz val="12"/>
        <color indexed="8"/>
        <rFont val="Helvetica Neue"/>
        <family val="2"/>
      </rPr>
      <t>https://imgur.com/a/WF15Kww</t>
    </r>
    <r>
      <rPr>
        <sz val="12"/>
        <color indexed="8"/>
        <rFont val="Helvetica Neue"/>
        <family val="2"/>
      </rPr>
      <t>)</t>
    </r>
  </si>
  <si>
    <r>
      <t>UK
5ft 1in, 125lbs
No smoking. No drinking. No drugs.
No previous health issues.
No medications. 
My daughter (16F) has not started her periods yet. 
She had blood tests and an ultrasound. 
We received this[Letter from consultant ](</t>
    </r>
    <r>
      <rPr>
        <u/>
        <sz val="12"/>
        <color indexed="8"/>
        <rFont val="Helvetica Neue"/>
        <family val="2"/>
      </rPr>
      <t>http://imgur.com/a/0brOTid</t>
    </r>
    <r>
      <rPr>
        <sz val="12"/>
        <color indexed="8"/>
        <rFont val="Helvetica Neue"/>
        <family val="2"/>
      </rPr>
      <t>) yesterday, which is a copy of the referral to a paediatric endocrinologist. 
I am just wondering if anyone could shed any light on what we could be dealing with please? I have no medical qualifications but obviously an infantile uterus and a missing ovary doesn't sound ideal. I would just like a bit of a heads up really, I imagine the endocrinologist appointment is going to be some time away and I want to support my daughter as much as I can. 
Many thanks.</t>
    </r>
  </si>
  <si>
    <r>
      <t xml:space="preserve">Female, 41, history of small bowel adnocarcenomia, Crohn's disease.
Symptoms, no poop for 4-5 days. Taken multiple laxatives and an enema no results. Light pain in right side.
</t>
    </r>
    <r>
      <rPr>
        <u/>
        <sz val="12"/>
        <color indexed="8"/>
        <rFont val="Helvetica Neue"/>
        <family val="2"/>
      </rPr>
      <t>http://imgur.com/gallery/8v7wMfC</t>
    </r>
    <r>
      <rPr>
        <sz val="12"/>
        <color indexed="8"/>
        <rFont val="Helvetica Neue"/>
        <family val="2"/>
      </rPr>
      <t xml:space="preserve">
GP thinks it's an obstruction and wants to order CT scan. Any thoughts? Can this wait a few days? Should I head to the ER?
Thank you so much for any information.</t>
    </r>
  </si>
  <si>
    <r>
      <t xml:space="preserve">29m, Don't smoke or drink, am vegan but may have been exposed to HIV (tested negative at 120 days but I'm not sure). I think I may have developed rapid onset oral cancer but I'm not sure at all. </t>
    </r>
    <r>
      <rPr>
        <u/>
        <sz val="12"/>
        <color indexed="8"/>
        <rFont val="Helvetica Neue"/>
        <family val="2"/>
      </rPr>
      <t>https://imgur.com/5X3obkX</t>
    </r>
  </si>
  <si>
    <r>
      <t>22M, 5'9, 245 lbs, only confirmed conditions are severe depression, anxiety, and non-alcoholic fatty liver disease. No medications, no drugs (not even coffee). 
I've had these red patches on the center of my chest for as long as I can remember, many years. It's usually tame and hardly noticeable but sometimes it flares up like in the pic and seems to get more red and also multiply. I'd like to note  I'm above average BMI and it almost ALWAYS flares up AFTER a shower.
Most of these red patches are half-circle shaped and touching them doesn't hurt but if I rub them at all even a bit it stings. Anyone know what it is and how I can fix this?
[</t>
    </r>
    <r>
      <rPr>
        <u/>
        <sz val="12"/>
        <color indexed="8"/>
        <rFont val="Helvetica Neue"/>
        <family val="2"/>
      </rPr>
      <t>https://imgur.com/zyqu95q</t>
    </r>
    <r>
      <rPr>
        <sz val="12"/>
        <color indexed="8"/>
        <rFont val="Helvetica Neue"/>
        <family val="2"/>
      </rPr>
      <t>](</t>
    </r>
    <r>
      <rPr>
        <u/>
        <sz val="12"/>
        <color indexed="8"/>
        <rFont val="Helvetica Neue"/>
        <family val="2"/>
      </rPr>
      <t>https://imgur.com/zyqu95q</t>
    </r>
    <r>
      <rPr>
        <sz val="12"/>
        <color indexed="8"/>
        <rFont val="Helvetica Neue"/>
        <family val="2"/>
      </rPr>
      <t>)</t>
    </r>
  </si>
  <si>
    <r>
      <t>Hi,
So  I have this bump on my scalp. Recently I buzzed my hair and it finally became visible. As it doesn't  remind me of anything, I became slightly  worried, so I called my dermatologist to get an appointment, but unfortunately due to the pandemic she's only available for emergencies.
Some background information: I'm 25M, have a lot of moles (maybe it is also one, but looks a bit weird), mostly on my back. The bump itself has been there for as long as I can remember. It doesn't hurt, not even sensitive. It's about 1cm in diameter.
Pics: [</t>
    </r>
    <r>
      <rPr>
        <u/>
        <sz val="12"/>
        <color indexed="8"/>
        <rFont val="Helvetica Neue"/>
        <family val="2"/>
      </rPr>
      <t>https://imgur.com/a/WfbVNQ6</t>
    </r>
    <r>
      <rPr>
        <sz val="12"/>
        <color indexed="8"/>
        <rFont val="Helvetica Neue"/>
        <family val="2"/>
      </rPr>
      <t>](</t>
    </r>
    <r>
      <rPr>
        <u/>
        <sz val="12"/>
        <color indexed="8"/>
        <rFont val="Helvetica Neue"/>
        <family val="2"/>
      </rPr>
      <t>https://imgur.com/a/WfbVNQ6</t>
    </r>
    <r>
      <rPr>
        <sz val="12"/>
        <color indexed="8"/>
        <rFont val="Helvetica Neue"/>
        <family val="2"/>
      </rPr>
      <t>)
Please help me reddit, what could it be?</t>
    </r>
  </si>
  <si>
    <r>
      <t>As the title says, I’m 27M with no other known issues etc, this appeared out of no where and is fairly noticeable and hasn’t gone away so far.  
I only really started to pay attention to it when I saw it on photos but it doesn’t give me any pain.  The skin doesn’t feel any different but does have the smallest of bumps.  I feel like the redness has grown slightly but it’s still small.  It worries me it could be a skin cancer?
[photo for reference](</t>
    </r>
    <r>
      <rPr>
        <u/>
        <sz val="12"/>
        <color indexed="8"/>
        <rFont val="Helvetica Neue"/>
        <family val="2"/>
      </rPr>
      <t>https://imgur.com/gallery/dCYucL1</t>
    </r>
    <r>
      <rPr>
        <sz val="12"/>
        <color indexed="8"/>
        <rFont val="Helvetica Neue"/>
        <family val="2"/>
      </rPr>
      <t>)</t>
    </r>
  </si>
  <si>
    <r>
      <t>Hi, I am a 21F, 5’2ish, 115 pounds, and I am middle eastern/white. I noticed a black dot on my chest years ago (like at least 5 years ago) and whenever I squeezed it a hard string of white pus(?) came out. I didn’t think anything of it as it didn’t hurt at all.
In the last few months or so I noticed that the black dot has disappeared and it has formed a small, hard lump, the size of approximately a dime, in it’s place. 
I take 100 mg Spironolactone once a day for acne, 300 mg of Wellbutrin once a day, and a Yaz birth control pill. I have taken all these for less than a year. 
I occasionally smoke marijuana (like once or twice a month), I drink a beer or glass of wine a few nights a week, and I do not smoke cigarettes or do any other drugs. 
The thing that concerns me is my paternal grandfather had breast cancer in his 40’s and my father has regular monthly appointments with a dermatologist because he gets skin cancer that they need to remove a lot. 
Normally I would go to a dermatologist but I cannot do so right now because of the lockdown. 
I added an imgur link of the lump. It is kind of red and it is right above my finger. I would have posted a more zoomed out photo but it was removed initially for being too NSFW for imgur. As you can see, it is on the outer part of my left breast, right near the middle of my sternum. 
[lump](</t>
    </r>
    <r>
      <rPr>
        <u/>
        <sz val="12"/>
        <color indexed="8"/>
        <rFont val="Helvetica Neue"/>
        <family val="2"/>
      </rPr>
      <t>https://imgur.com/gallery/yGJ8rXl</t>
    </r>
    <r>
      <rPr>
        <sz val="12"/>
        <color indexed="8"/>
        <rFont val="Helvetica Neue"/>
        <family val="2"/>
      </rPr>
      <t>)</t>
    </r>
  </si>
  <si>
    <r>
      <t>28 year old male from California. My sperm count is 250,000 per mL. According to [this](</t>
    </r>
    <r>
      <rPr>
        <u/>
        <sz val="12"/>
        <color indexed="8"/>
        <rFont val="Helvetica Neue"/>
        <family val="2"/>
      </rPr>
      <t>https://www.sciencedirect.com/topics/neuroscience/semen-analysis</t>
    </r>
    <r>
      <rPr>
        <sz val="12"/>
        <color indexed="8"/>
        <rFont val="Helvetica Neue"/>
        <family val="2"/>
      </rPr>
      <t>) the average sperm count is 60,000,000 per mL. Below 15,000,000 per mL is sub-fertile. As you can see I’m very low in fertility. Low mobility as well.
A casual hookup for the last year informed me she’s 1 month pregnant. She says I’m the father. She says she was on birth control (pill) the whole time and never missed it. She says there’s no need to get a DNA test since I’m the only one she slept with.
I see this three ways:
A. I’m the father, despite my fertility, and she was lying about birth control.
B. My fertility is so low that my chances of being the father are almost nil, request a DNA test.
C. She was on birth control, and despite my fertility, the absolute impossible happened (seriously astronomically small odds) and I’m the father.
FWIW a study that followed 308 couples for 15 years showed that only 1.6% of couples with my sperm count were able to conceive in that time. [Source](</t>
    </r>
    <r>
      <rPr>
        <u/>
        <sz val="12"/>
        <color indexed="8"/>
        <rFont val="Helvetica Neue"/>
        <family val="2"/>
      </rPr>
      <t>https://doi.org/10.1111/j.1439-0272.2006.00720.x</t>
    </r>
    <r>
      <rPr>
        <sz val="12"/>
        <color indexed="8"/>
        <rFont val="Helvetica Neue"/>
        <family val="2"/>
      </rPr>
      <t>)
What’s the likely outcome here?</t>
    </r>
  </si>
  <si>
    <r>
      <t>In the last 2.5 weeks I have developed 3-4 large-ish bumps on my scrotum and have also experienced a lot of itching all over my body. These bumps really only get irritated in clothing or when they are scratched at and will raise up a bit when messed with. They do not appear to be oozing anything. Most of the itching experienced is concentrated in the groin and thigh areas but it also occurs on my stomach, chest, legs, and back of the knees. My scrotum has also been decently dry recently but that has mostly cleared up by using an eczema moisturizer. There are also these small bumps on my waistline and thighs that are itchy and cause irritation.
(Pic of Scrotum bumps)  [</t>
    </r>
    <r>
      <rPr>
        <u/>
        <sz val="12"/>
        <color indexed="8"/>
        <rFont val="Helvetica Neue"/>
        <family val="2"/>
      </rPr>
      <t>https://i.imgur.com/UPFbRab.jpg</t>
    </r>
    <r>
      <rPr>
        <sz val="12"/>
        <color indexed="8"/>
        <rFont val="Helvetica Neue"/>
        <family val="2"/>
      </rPr>
      <t>](</t>
    </r>
    <r>
      <rPr>
        <u/>
        <sz val="12"/>
        <color indexed="8"/>
        <rFont val="Helvetica Neue"/>
        <family val="2"/>
      </rPr>
      <t>https://i.imgur.com/UPFbRab.jpg</t>
    </r>
    <r>
      <rPr>
        <sz val="12"/>
        <color indexed="8"/>
        <rFont val="Helvetica Neue"/>
        <family val="2"/>
      </rPr>
      <t>) 
[Pic of smaller bumps of waistine](</t>
    </r>
    <r>
      <rPr>
        <u/>
        <sz val="12"/>
        <color indexed="8"/>
        <rFont val="Helvetica Neue"/>
        <family val="2"/>
      </rPr>
      <t>https://i.imgur.com/8cbEXnp.jpg</t>
    </r>
    <r>
      <rPr>
        <sz val="12"/>
        <color indexed="8"/>
        <rFont val="Helvetica Neue"/>
        <family val="2"/>
      </rPr>
      <t>)
Age- 21
Sex- Male
Height- 6'2
Weight- 175lbs
Duration- 2-3 weeks
No existing conditions
No current medications
Drink a few times a week
no drugs</t>
    </r>
  </si>
  <si>
    <r>
      <t>Hi,
I am a male, 36 years old with no previous medical conditions.
I am pretty fit and do not take any medications.
About a year ago I noticed this little purple mark next to my nose:
[F573738-D-9-C10-410-C-B1-A2-769-C8-DC047-A8.jpg](</t>
    </r>
    <r>
      <rPr>
        <u/>
        <sz val="12"/>
        <color indexed="8"/>
        <rFont val="Helvetica Neue"/>
        <family val="2"/>
      </rPr>
      <t>https://postimg.cc/XG5KKV6b</t>
    </r>
    <r>
      <rPr>
        <sz val="12"/>
        <color indexed="8"/>
        <rFont val="Helvetica Neue"/>
        <family val="2"/>
      </rPr>
      <t>)
It has been there since then, didn’t get any bigger or changed color or anything.
Any idea what it is? Should I get it checked?</t>
    </r>
  </si>
  <si>
    <r>
      <t xml:space="preserve">Age:17 (Male)
Weight: around 130 but not sure
medical history: nothing really note-able, had asthma about 10 years ago but thats about it, no medication either
in late February early march i was skiing and long story short i jammed my thumb into the ski binding for a short period of time, it was a lot of pressure and ever since there has been a sort of purple blackish thing under my nail, i'm not sure if it's the skin or another substance but it hasn't really changed since it happend, will this go away over time or should i see a doctor?
Picture: </t>
    </r>
    <r>
      <rPr>
        <u/>
        <sz val="12"/>
        <color indexed="8"/>
        <rFont val="Helvetica Neue"/>
        <family val="2"/>
      </rPr>
      <t>https://imgur.com/a/Bw1JaHR</t>
    </r>
  </si>
  <si>
    <r>
      <t xml:space="preserve">The lump under my tongue increases in size until it bursts, usually during sleep, and then slowly swells over the next week or so. It is painful to swallow and chew food and my tongue sits uncomfortably in my mouth. It is not painful to touch the area lightly however. 
Any ideas what it could be? 
</t>
    </r>
    <r>
      <rPr>
        <u/>
        <sz val="12"/>
        <color indexed="8"/>
        <rFont val="Helvetica Neue"/>
        <family val="2"/>
      </rPr>
      <t>https://imgur.com/a/EaChrqk</t>
    </r>
    <r>
      <rPr>
        <sz val="12"/>
        <color indexed="8"/>
        <rFont val="Helvetica Neue"/>
        <family val="2"/>
      </rPr>
      <t xml:space="preserve">
</t>
    </r>
    <r>
      <rPr>
        <u/>
        <sz val="12"/>
        <color indexed="8"/>
        <rFont val="Helvetica Neue"/>
        <family val="2"/>
      </rPr>
      <t>https://imgur.com/a/Ys37Lxc</t>
    </r>
  </si>
  <si>
    <r>
      <t xml:space="preserve">20 year old Male Height: 6ft 2in. Weight: 140lbs Medication: none
This popped up on my hand about two weeks ago. I haven’t used any lotion or anything on it. 
</t>
    </r>
    <r>
      <rPr>
        <u/>
        <sz val="12"/>
        <color indexed="8"/>
        <rFont val="Helvetica Neue"/>
        <family val="2"/>
      </rPr>
      <t>https://imgur.com/gallery/b2PtHn0</t>
    </r>
  </si>
  <si>
    <r>
      <t>[It's](</t>
    </r>
    <r>
      <rPr>
        <u/>
        <sz val="12"/>
        <color indexed="8"/>
        <rFont val="Helvetica Neue"/>
        <family val="2"/>
      </rPr>
      <t>http://imgur.com/a/4m7nIWw</t>
    </r>
    <r>
      <rPr>
        <sz val="12"/>
        <color indexed="8"/>
        <rFont val="Helvetica Neue"/>
        <family val="2"/>
      </rPr>
      <t>) circular, red, dry and flaky, doesn't react to antifungal cream. 
Slightly burning/stingy sensation on touch. 
She has no history of skin disease. She's taking birth control pills, euthyrox. 
She's 173 cm, 75 kg.</t>
    </r>
  </si>
  <si>
    <r>
      <t xml:space="preserve">This morning he noticed this on his left shoulder/back. 
</t>
    </r>
    <r>
      <rPr>
        <u/>
        <sz val="12"/>
        <color indexed="8"/>
        <rFont val="Helvetica Neue"/>
        <family val="2"/>
      </rPr>
      <t>http://imgur.com/gallery/2EWg2Fw</t>
    </r>
    <r>
      <rPr>
        <sz val="12"/>
        <color indexed="8"/>
        <rFont val="Helvetica Neue"/>
        <family val="2"/>
      </rPr>
      <t xml:space="preserve">
We aren't sure how long it's been there maybe since yesterday or it could be from this morning. He hasn't had any injuries and didn't do any intense workouts lately. He takes anxiety medication and he smokes weed a lot. He says it doesn't hurt.</t>
    </r>
  </si>
  <si>
    <r>
      <t>\[26M\] 130 lbs 5'11
It's been driving me crazy the last few days because it feels like there's a strand of hair in the back of my mouth. I've been going back there to scrape whatever it is only to find nothing. I checked the mirror and after looking at it closely, I found this piece of hanging flesh that likes to stick to my left tonsil.
Image: [</t>
    </r>
    <r>
      <rPr>
        <u/>
        <sz val="12"/>
        <color indexed="8"/>
        <rFont val="Helvetica Neue"/>
        <family val="2"/>
      </rPr>
      <t>https://imgur.com/a/Sj91OxA</t>
    </r>
    <r>
      <rPr>
        <sz val="12"/>
        <color indexed="8"/>
        <rFont val="Helvetica Neue"/>
        <family val="2"/>
      </rPr>
      <t>](</t>
    </r>
    <r>
      <rPr>
        <u/>
        <sz val="12"/>
        <color indexed="8"/>
        <rFont val="Helvetica Neue"/>
        <family val="2"/>
      </rPr>
      <t>https://imgur.com/a/Sj91OxA</t>
    </r>
    <r>
      <rPr>
        <sz val="12"/>
        <color indexed="8"/>
        <rFont val="Helvetica Neue"/>
        <family val="2"/>
      </rPr>
      <t>)</t>
    </r>
  </si>
  <si>
    <r>
      <t>[</t>
    </r>
    <r>
      <rPr>
        <u/>
        <sz val="12"/>
        <color indexed="8"/>
        <rFont val="Helvetica Neue"/>
        <family val="2"/>
      </rPr>
      <t>https://www.reddit.com/r/medical\_advice/comments/gf96u3/mom\_may\_be\_getting\_scammed\_by\_a\_guy\_who\_says\_he/</t>
    </r>
    <r>
      <rPr>
        <sz val="12"/>
        <color indexed="8"/>
        <rFont val="Helvetica Neue"/>
        <family val="2"/>
      </rPr>
      <t>](</t>
    </r>
    <r>
      <rPr>
        <u/>
        <sz val="12"/>
        <color indexed="8"/>
        <rFont val="Helvetica Neue"/>
        <family val="2"/>
      </rPr>
      <t>https://www.reddit.com/r/medical_advice/comments/gf96u3/mom_may_be_getting_scammed_by_a_guy_who_says_he/</t>
    </r>
    <r>
      <rPr>
        <sz val="12"/>
        <color indexed="8"/>
        <rFont val="Helvetica Neue"/>
        <family val="2"/>
      </rPr>
      <t>) 
&amp;amp;#x200B;
First of all, I realize how insane this sounds. I need someone to tell me if this is reasonable or if we should get my mom professional help. 
Okay, names changed for privacy. lets call this guy "Tom" from Virginia. 
So, my sister needs a kidney.  Tom saw that we had run an add looking for kidney donations for my sister. Tom said that it was a sign from God to donate his kidney to my sister. He is around 20 years old, has 2 or 3 kids and is married. Short story: He flew into our local hospital after getting and passing a various amount of testing in Virginia. HE SAYS that our local hospital told him he had severe kidney cancer. When my other sister (not the sick one) called to ask about this they said they had only found a spot on his kidney and had no other information.   NOW, he says that the cancer has spread all over his body. Last Thursday he went into surgery to get one kidney removed, 3/4 of one lung removed and something else. Now he says they have to remove part of his second lung and other kidney. I am pretty sure he had to get his testicals removed as well. Is it even possible to live with less than one lung even if it is 1/4 of each one?
​
ANYWAYS, my mom is the sweetest best woman on the planet and has been pretty much sucked up into his life and situation even though we have to take care of my sick sister. Tom is obviously young and not financially stable and she has given him money (Probably 2 or 3 thousand dollars total THAT WE KNOW OF) to help pay for his down payments at the hospital. She also talks to him for hours a day. Since May 7th, she has spoken to him for 8 hours. I just had to look up the phone records because I was that concerned. He sent her pictures of his wound from the hospital getting his kidney removed and sent videos of him walking around the hospital to pretty much my whole family. My sister and I think its probably a scam. He also said on top of all of this, now his wife is cheating on him and he has an STD. SO, now he is depressed because his wife is cheating on him and they are very religious and the priest said they should not get a divorce. 
​
NOW, even though he had MAJOR surgery and got at least 3/4 of his lung and one kidney removed, he is trying to drive here from Virginia to give them a TV. OBVIOUSLY, my mom sister and dad are social distancing because my sister is severely immunosuppresant. My mom tried to say that she was going to leave the house to meet up with him, but my dad said absolutely not since my sister could literally die if she caught COVID-19. 
​
IN SHORT:
SO, I need medical advice, IS IT POSSIBLE TO LIVE WITH LESS THAN ONE LUNG? (Basically 1/4 of a lung on each side)</t>
    </r>
  </si>
  <si>
    <r>
      <t>Pics [here](</t>
    </r>
    <r>
      <rPr>
        <u/>
        <sz val="12"/>
        <color indexed="8"/>
        <rFont val="Helvetica Neue"/>
        <family val="2"/>
      </rPr>
      <t>https://imgur.com/a/i8fnWHh</t>
    </r>
    <r>
      <rPr>
        <sz val="12"/>
        <color indexed="8"/>
        <rFont val="Helvetica Neue"/>
        <family val="2"/>
      </rPr>
      <t>). 
23F, 5ft5 150lbs, Asian, possible cold sore starting this morning, no other medical issues/medication. Am a smoker, not a drinker. 
Woke up this morning, felt a small bump on my lip. Sometimes I get teensy-tiny bumps inside my lip or cheek that I can pop by biting on it so instinctually I bit down on this bump and felt it pop with some fluid (no idea what it looked since I did this in bed, not looking at a mirror). Didn't think much of it at the time. 
Fast forward to this afternoon, looking at it again, it's more inflamed and a white bump is more visible now. Now I'm more worried and convinced it could be a cold sore. When I look at it closely, and hopefully the images help show this, it seems almost like a cluster of blisters under the main white bump - this seems like the most damning evidence.
I've never had a cold sore before; it seems a bit cruel and ironic that I contracted one during a time where I haven't been around other humans in 2 months (other than my boyfriend who lives with me) and cannot touch them/be near them, let alone kiss or share a drink with someone lol. Although I guess this may be something I've always had just laying dormant in my system. My boyfriend has never had a cold sore in his life either; he currently does not have one and we are avoiding kissing each other for the time being in case it is a cold sore. 
I didn't notice any tingling, itching or burning the day before, just noticed the bump when I woke up this morning. As of right now, it is pretty much painless; I don't think it's tingling? I put hydrogen peroxide on it around an hour ago so I think I occasionally feel a sting - though I don't know if maybe I'm just getting in my head and overthinking now.
My friend who has always had cold sores since we were kids said that time will tell especially if it breaks open and scabs over in the next few days but thought I would give it a shot in here too. I would also love any early, preventative tips or specific products I should get. I'm going to go out and grab what I can at the pharmacy to try and stop it in its tracks early, whether it's a weird pimple or a cold sore. Bonus points if it's stuff available in Canada as well.
As previously mentioned, I have already held some hydrogen peroxide to it with a cotton pad - is this something I should keep doing routinely? Based on some guides in r/coldsores, I also plan on icing it as often as I can. Should I try and pop it? In my opinion, this seems generally frowned upon across all types of pimples or lesions but I noticed that some guides in the cold sore subreddit swear by popping with a disinfected needle early on?? 
To be honest, for the past few hours, I've been switching back and forth between anxiety/dread/annoyance and acceptance/"I guess this is my life now." Apologies for the overly long post, big thanks for any advice or tips that come along.</t>
    </r>
  </si>
  <si>
    <r>
      <t>Hi all,
[Firstly, here’s a link to my ECG. ](</t>
    </r>
    <r>
      <rPr>
        <u/>
        <sz val="12"/>
        <color indexed="8"/>
        <rFont val="Helvetica Neue"/>
        <family val="2"/>
      </rPr>
      <t>https://drive.google.com/file/d/1YQMLZ6IR5Z9gxszXjbQc42hPAErSkwOf/view?usp=drivesdk</t>
    </r>
    <r>
      <rPr>
        <sz val="12"/>
        <color indexed="8"/>
        <rFont val="Helvetica Neue"/>
        <family val="2"/>
      </rPr>
      <t>)
My ECG readout looks odd to me. It has a small QRS complex and a large P wave in comparison. Should I get this checked by a GP? It isn’t an issue with my apple watch as others who use my watch to take an ECG get a normal reading. 
Thanks a million!</t>
    </r>
  </si>
  <si>
    <r>
      <t xml:space="preserve">M 30 years old 
165 lbs
About 5 years ago, I plopped down and sat on my knees quickly. Some pieces of glass were broken on my floor (I didn’t realize it until after the accident) and I sat on my feet and immediately got a jolt of severe pain in the top center portion of my left foot.
My sock filled with blood rapidly, and upon taking the sock off...blood began to squirt across the entire room. I’m talking like 6-10 foot spray across the room in full on heartbeat style. It was quite horrific at the time...and my girlfriend immediately sprung into action and got me a towel to hold on it with heavy pressure. 
We drove to the ER...but the bleeding had stopped and we decided it would probably be okay to just go home instead of sitting for hours in the waiting room.
I started to have what I though was scar tissue after a while...until about 2 months ago when I noticed my “scar” had busted wide open again while putting on a shoe. I noticed the wound was in the same place as my 5 year old scar tissue and immediately got a bit concerned.
It scabbed up...but the scab wasn’t going away. I began noticing that my scar tissue lump was gone and instead I had a scab that wasn’t healing. After a few times of looking at the scab under a light...I saw a bit of shimmer and immediately realized it may have been a piece of glass. 
Last night, I squeezed it like a pimple and heard a quick little pop. A piece of glass a little less that 1/16 of an inch surfaced from my wound and I managed to pull it out after 5+ years of never knowing any better. 
I sterilized it with alcohol and cleaned the wound but currently I’m just hoping I managed to get all of the glass out. 
Will it be alright to avoid the doctor over this issue, since my accident occurred over 5 years ago and it seems to have finally made its way out of my skin?! Secondly, what kind of health effects could this have caused over the course of healing? I’ve had many strange health issues like symptoms of Temporal Arteritis (which is very strange for my age) and lots of blood clot type issues that doctors could never sort out. 
</t>
    </r>
    <r>
      <rPr>
        <u/>
        <sz val="12"/>
        <color indexed="8"/>
        <rFont val="Helvetica Neue"/>
        <family val="2"/>
      </rPr>
      <t>https://imgur.com/gallery/2e37G1v</t>
    </r>
  </si>
  <si>
    <r>
      <t>Hi,
Female, 24 years old, 5’7, 115 pounds? (51kg)
I had a pain behind the left knee, where the leg bends (in the picture at green) and the pain it’s been there for four days. 
It started with a pain where the leg bends, behind the knee. The feeling it’s like when trying to reach the toes not bending the legs or when sitting in the toilet for a while. The pain was like a two.
The pain intensifies a little when standing, gets slightly better walking and laying. If I lay on my stomach with the calves up, the pain is almost gone. 
The next day I woke up with no pain but after a while being up it started again, same intensity but now the pain radiated to the back of the upper leg and a spot of pain on the buttock. The more I stretch the leg, the more I can feel the pain.
The next day almost no pain at all.
Today I woke up with no pain but after a while being up, it came back. The intensity is again a two sometimes three. The main focus of pain is still behind the knee but it’s all throughout the leg, even the foot showed in the second picture (in the picture at green).
I’m not taking the pill, I’m not overweight but I’m sedentary and smoke about 5 cigarettes a day.
Because of the pain in the buttock, I thought about sciatic pain but I’ve read online about someone having the same pain and it being dvt.
The position that triggers the pain the most is being sitting without feet touching the ground. I’ve climbed stairs and walked a little and that didn’t seem to intensity the pain.
There is no redness, no swelling and the area is warm at the same temperature as the other leg.
I’ve read so many things online about people with this exact pain spots being dvt and otherwise that I don’t know what to do 
Is it possibly a dvt or a sciatic pain or something else?
Should I rush to the hospital? I’m freaking out
[ ](</t>
    </r>
    <r>
      <rPr>
        <u/>
        <sz val="12"/>
        <color indexed="8"/>
        <rFont val="Helvetica Neue"/>
        <family val="2"/>
      </rPr>
      <t>https://imgur.com/odFkVqB</t>
    </r>
    <r>
      <rPr>
        <sz val="12"/>
        <color indexed="8"/>
        <rFont val="Helvetica Neue"/>
        <family val="2"/>
      </rPr>
      <t xml:space="preserve">) </t>
    </r>
    <r>
      <rPr>
        <u/>
        <sz val="12"/>
        <color indexed="8"/>
        <rFont val="Helvetica Neue"/>
        <family val="2"/>
      </rPr>
      <t>https://imgur.com/odFkVqB</t>
    </r>
    <r>
      <rPr>
        <sz val="12"/>
        <color indexed="8"/>
        <rFont val="Helvetica Neue"/>
        <family val="2"/>
      </rPr>
      <t xml:space="preserve">
[ ](</t>
    </r>
    <r>
      <rPr>
        <u/>
        <sz val="12"/>
        <color indexed="8"/>
        <rFont val="Helvetica Neue"/>
        <family val="2"/>
      </rPr>
      <t>https://imgur.com/odFkVqB</t>
    </r>
    <r>
      <rPr>
        <sz val="12"/>
        <color indexed="8"/>
        <rFont val="Helvetica Neue"/>
        <family val="2"/>
      </rPr>
      <t xml:space="preserve">) </t>
    </r>
    <r>
      <rPr>
        <u/>
        <sz val="12"/>
        <color indexed="8"/>
        <rFont val="Helvetica Neue"/>
        <family val="2"/>
      </rPr>
      <t>https://imgur.com/QzvT3Zh</t>
    </r>
  </si>
  <si>
    <r>
      <t xml:space="preserve">18M 
Do my gums look like I have periodontal disease kind of thing?
</t>
    </r>
    <r>
      <rPr>
        <u/>
        <sz val="12"/>
        <color indexed="8"/>
        <rFont val="Helvetica Neue"/>
        <family val="2"/>
      </rPr>
      <t>https://imgur.com/a/T1wvzoU</t>
    </r>
  </si>
  <si>
    <r>
      <t xml:space="preserve">Male, 23, 5’10”, ~180 lb, USA
I had some blood work done today and the nurse had a hard time finding my vein (I’ve had blood work done MANY times with no problems). So she just went for this area where she thought she felt my vein. When she bandaged it I noticed the bandage didn’t cover the actual puncture but was just above it. Is this something I should be worried about? I’ve never had this level of bruising before (if any at all).
Image: </t>
    </r>
    <r>
      <rPr>
        <u/>
        <sz val="12"/>
        <color indexed="8"/>
        <rFont val="Helvetica Neue"/>
        <family val="2"/>
      </rPr>
      <t>https://i.imgur.com/QKorVIE.jpg</t>
    </r>
  </si>
  <si>
    <r>
      <t>20F, 135lbs, 5’2, Medication: Effexor, Non-Smoker/Drinker
Okay, so I developed these bumps and a painful lump that isn’t visible but definitely is under the skin covering a good portion of my lower armpit. I think I had a reaction to the baking soda in the new deodorant so I stopped using it a couple of days ago (I didn’t really notice it was an issue till it was this visible and hurt raising my arm). The other armpit isn’t as bad, but it did have a reaction as well. I don’t understand how your body reacts this bad to baking soda but doesn’t even react to aluminum! I put hydrocortisone on them because I read somewhere that it can turn into a bacterial infection? I’m not really educated on medical stuff so I’m not sure what to do and if this is serious enough to make a doctors appointment or if it will subside soon? What can I use to help make it better? Should I go back to using the aluminum deodorant? Sorry for so many questions, it’s just painful! Any feedback is very much appreciated, thank you!
[Picture](</t>
    </r>
    <r>
      <rPr>
        <u/>
        <sz val="12"/>
        <color indexed="8"/>
        <rFont val="Helvetica Neue"/>
        <family val="2"/>
      </rPr>
      <t>https://i.imgur.com/OTQqVpk.jpg</t>
    </r>
    <r>
      <rPr>
        <sz val="12"/>
        <color indexed="8"/>
        <rFont val="Helvetica Neue"/>
        <family val="2"/>
      </rPr>
      <t>)</t>
    </r>
  </si>
  <si>
    <r>
      <t>Height: 5'5" / Weight: 120 / Race: Asian   
Primary complaint: Leg pain/numbness 
Other symptoms: phlegmy coughing, increasing weakness/slower movements resulting in falls, loss of appetite, loss of bladder control. No fever.
Pic of legs: [</t>
    </r>
    <r>
      <rPr>
        <u/>
        <sz val="12"/>
        <color indexed="8"/>
        <rFont val="Helvetica Neue"/>
        <family val="2"/>
      </rPr>
      <t>https://imgur.com/a/HMkGnhq</t>
    </r>
    <r>
      <rPr>
        <sz val="12"/>
        <color indexed="8"/>
        <rFont val="Helvetica Neue"/>
        <family val="2"/>
      </rPr>
      <t>](</t>
    </r>
    <r>
      <rPr>
        <u/>
        <sz val="12"/>
        <color indexed="8"/>
        <rFont val="Helvetica Neue"/>
        <family val="2"/>
      </rPr>
      <t>https://imgur.com/a/HMkGnhq</t>
    </r>
    <r>
      <rPr>
        <sz val="12"/>
        <color indexed="8"/>
        <rFont val="Helvetica Neue"/>
        <family val="2"/>
      </rPr>
      <t>)
His right knee seems a bit swelled and red than the left knee. There is also a dark spot on the right knee unsure what that is. No noticeable temperature difference between the knees. Cold to the touch.
Duration: Past week (past 3 days symptoms have become more severe)
Existing medical issues: enlarged prostate, diabetes, irregular heart beat, He is wheel-chair bound since 2013 and sits for long periods of time. Had colon cancer (had surgery to remove tumor/affected intestines and no chemotherapy treatment)
Current medication/doses: 
Eliquis 5mg 2x/day 
Diltiazem er 24hr 120mg 1x/day 
Avodart 0.5 mg 1x/day 
Toprol XI 25 mg 1x/day
No drinking/smoking/recreational drug use.
My grandfather seems to be getting weaker everyday. The right leg pain/numbness started a few days ago. Only in the past 3 days has he lost control of his bladder and also had 2 falls. In the first fall (around 12am) he said he fell off his bed. He hit the back of his head on a nightstand resulting in a bruise and also bruised his left shoulder and left shin. The second fall (around 4am) he was trying to get onto his wheelchair in the bathroom but no major bruises this time. 
He hasn't been able to get any uninterrupted sleep. I watched him from 11PM-8AM and he wakes up every 30 minutes, sitting up and looks like he's in pain.</t>
    </r>
  </si>
  <si>
    <r>
      <t>19m. Have these spots of slightly darker skin tone or maybe a rash. They are not raised, nor do they itch. They started on my groin (before I was sexually active) 5 years ago. Just stayed in that area neve went away. Then 8 months ago they appeared around my collar bone onto my neck in the front. Now I’m the last 3 months they have spread drastically to my chest, around my whole neck and onto upper part of my back. It looks as if they go into my hairline from my neck too. 
I’ve seen a dr who gave me fungal cream. Didn’t help. And now the dr saying an std ordered blood test but I had these before I ever was sexually active. She said if not prolly a systemic rash. 
I do not want them to spread to my face or any more I’m becoming self conscious about them. Please help.[rash] (</t>
    </r>
    <r>
      <rPr>
        <u/>
        <sz val="12"/>
        <color indexed="8"/>
        <rFont val="Helvetica Neue"/>
        <family val="2"/>
      </rPr>
      <t>https://ibb.co/9Ny17Zm</t>
    </r>
    <r>
      <rPr>
        <sz val="12"/>
        <color indexed="8"/>
        <rFont val="Helvetica Neue"/>
        <family val="2"/>
      </rPr>
      <t>)</t>
    </r>
  </si>
  <si>
    <r>
      <t>32, male.  I am 5ft 10in and 220 lbs.  History of gout and hypertension and orthopedic surgery on wrist of affected arm.  Noticed this lesion on right arm near elbow after a walk in the park with wife.  Grew over a day then disappeared after a few days. Grew to as large as a dime. The color was the striking part and a local nurse practitioner had no idea. Any thoughts about what it could be would be appreciated. 
(</t>
    </r>
    <r>
      <rPr>
        <u/>
        <sz val="12"/>
        <color indexed="8"/>
        <rFont val="Helvetica Neue"/>
        <family val="2"/>
      </rPr>
      <t>https://i.imgur.com/OOJRi5s.jpg</t>
    </r>
    <r>
      <rPr>
        <sz val="12"/>
        <color indexed="8"/>
        <rFont val="Helvetica Neue"/>
        <family val="2"/>
      </rPr>
      <t>)</t>
    </r>
  </si>
  <si>
    <r>
      <t>19 yr old Male, I quit vaping and smoking about 6 months ago and for the last 4 months I have noticed a small bullseye shaped bump in the back of my throat around my platopharyngeal arch, I am concerned because I have tried to do research on it and all I keep coming up with is possibly cancer. The bump has been there for 4 months without much change, please any advice helps. 
[images of my throat ](</t>
    </r>
    <r>
      <rPr>
        <u/>
        <sz val="12"/>
        <color indexed="8"/>
        <rFont val="Helvetica Neue"/>
        <family val="2"/>
      </rPr>
      <t>https://imgur.com/gallery/tm1ogVy</t>
    </r>
    <r>
      <rPr>
        <sz val="12"/>
        <color indexed="8"/>
        <rFont val="Helvetica Neue"/>
        <family val="2"/>
      </rPr>
      <t>)</t>
    </r>
  </si>
  <si>
    <r>
      <t xml:space="preserve">I have had a sore throat and painful swallowing so i called my doctor but with this pandemic she couldn’t look at it and she thought it would be allergies so prescribed me antihistamines and the painful ness is gone but it still feels like something is there in my throat and so i just wanted to get it checked I am currently taking proton pump inhibitors for my acid reflux
I am 22M 
Do not smoke 
Used to do hookah every once in a while haven’t done this in 3-4 months 
5’8” 
167 pounds 
</t>
    </r>
    <r>
      <rPr>
        <u/>
        <sz val="12"/>
        <color indexed="8"/>
        <rFont val="Helvetica Neue"/>
        <family val="2"/>
      </rPr>
      <t>https://imgur.com/gallery/SgHzTps</t>
    </r>
  </si>
  <si>
    <r>
      <t>20M, 5'11'', 145lbs, caucasian (not sure any of this is relevant to this post).
I have a decent-sized cut on my leg. I read that you need stitches if it reaches the fat layer, and I don't think it does but I honestly can't tell and I can't find a good image reference. Not worried about possible scarring and I've disinfected it. Anyways, pretty sure this is NBD but I figured I'd double check to be safe.
Pics (wound is one day old): [</t>
    </r>
    <r>
      <rPr>
        <u/>
        <sz val="12"/>
        <color indexed="8"/>
        <rFont val="Helvetica Neue"/>
        <family val="2"/>
      </rPr>
      <t>https://imgur.com/a/xkP6TTd</t>
    </r>
    <r>
      <rPr>
        <sz val="12"/>
        <color indexed="8"/>
        <rFont val="Helvetica Neue"/>
        <family val="2"/>
      </rPr>
      <t>](</t>
    </r>
    <r>
      <rPr>
        <u/>
        <sz val="12"/>
        <color indexed="8"/>
        <rFont val="Helvetica Neue"/>
        <family val="2"/>
      </rPr>
      <t>https://imgur.com/a/xkP6TTd</t>
    </r>
    <r>
      <rPr>
        <sz val="12"/>
        <color indexed="8"/>
        <rFont val="Helvetica Neue"/>
        <family val="2"/>
      </rPr>
      <t>)</t>
    </r>
  </si>
  <si>
    <r>
      <rPr>
        <u/>
        <sz val="12"/>
        <color indexed="8"/>
        <rFont val="Helvetica Neue"/>
        <family val="2"/>
      </rPr>
      <t>https://m.imgur.com/a/0jeHPTY</t>
    </r>
    <r>
      <rPr>
        <sz val="12"/>
        <color indexed="8"/>
        <rFont val="Helvetica Neue"/>
        <family val="2"/>
      </rPr>
      <t xml:space="preserve">
Thanks in advance for any advice/reassurance!
26, Male, no known health issues.
I had a hang nail a week or two ago, pulled it off, it got reddish and produced some pus on that side and around that side of the nail. I squeezed out the pus when it built up and kept it clean with hydrogen peroxide. No more pus or redness now, but I'm concerned that I'll lose the fingernail and it will never grow back. Thanks for any info!</t>
    </r>
  </si>
  <si>
    <r>
      <t>Hi, 18M 191cm 92kg, no smoking/drinking/drugs. In terms of medications, I currently suffer from hay fever year round although I very rarely take meds for this; if I do it's chlorpheniramine (probably took about 4 tablets this year). I've also taken a few courses of antibiotics over the past year due to infections from an ingrown toenail (recently took one last week), probably 4-5 courses over the past year.
I've probably had this rash for a couple of months now, maybe longer but I cannot recall.
This is what is looks like: [</t>
    </r>
    <r>
      <rPr>
        <u/>
        <sz val="12"/>
        <color indexed="8"/>
        <rFont val="Helvetica Neue"/>
        <family val="2"/>
      </rPr>
      <t>https://imgur.com/a/aSEYW38</t>
    </r>
    <r>
      <rPr>
        <sz val="12"/>
        <color indexed="8"/>
        <rFont val="Helvetica Neue"/>
        <family val="2"/>
      </rPr>
      <t>](</t>
    </r>
    <r>
      <rPr>
        <u/>
        <sz val="12"/>
        <color indexed="8"/>
        <rFont val="Helvetica Neue"/>
        <family val="2"/>
      </rPr>
      <t>https://imgur.com/a/aSEYW38</t>
    </r>
    <r>
      <rPr>
        <sz val="12"/>
        <color indexed="8"/>
        <rFont val="Helvetica Neue"/>
        <family val="2"/>
      </rPr>
      <t>)
It's not itchy or painful and it feels smooth like the rest of my skin. It appears on both of my feet in exactly the same area and nowhere else; haven't noticed it spreading either. Went to the doctor 4 days ago to get it checked out; they did a blood test and came back with nothing. I'm also showing no other symptoms and told the doctor this, and he said he couldn't make a proper diagnosis at this point. Currently waiting for an appointment with another doctor however living in Hong Kong this could take up to a month if not more, seeing as my case doesn't seem to be serious.
If anyone has any ideas I would appreciate any help as I could not find anything online relating to this condition, as even though it hasn't spread it hasn't reduced in size either and makes me slightly worried. Many thanks in advance.</t>
    </r>
  </si>
  <si>
    <r>
      <t xml:space="preserve">Age: 29
Sex: M
Height: 5'10
Weight: 160
Started as a bump and expanded into a ring. Been about 4 weeks and only a few days ago did I start using a Lamisil cream. Now there's a lot of bumpy red spots around the affected area and discharged of yellow liquid. The affected area is my forearm.
</t>
    </r>
    <r>
      <rPr>
        <u/>
        <sz val="12"/>
        <color indexed="8"/>
        <rFont val="Helvetica Neue"/>
        <family val="2"/>
      </rPr>
      <t>https://imgur.com/a/4XTZX4W</t>
    </r>
    <r>
      <rPr>
        <sz val="12"/>
        <color indexed="8"/>
        <rFont val="Helvetica Neue"/>
        <family val="2"/>
      </rPr>
      <t xml:space="preserve">
Any thoughts? Should I stop using the Lamisil cream or continue despite the side effects?</t>
    </r>
  </si>
  <si>
    <r>
      <t>175cm, 62kg, Finnish, no existing medical issues or medications, occasional drinker, never done drugs.
A new, pretty elevated but small mole appeared near my groin about a week ago. I stupidly started picking it and caused it to bleed, now theres a pink area around it. I know bleeding and new moles can be signs of melanoma but Im pretty sure any mole would have started bleeding from that. I also had a weird mole-looking thing (1st picture) appear on my knee about a month ago but it disappeared after about a week and now theres just a tiny brown dot in its place. Ive become super paranoid about skin cancer now, should I go see a doctor?
Pictures: [</t>
    </r>
    <r>
      <rPr>
        <u/>
        <sz val="12"/>
        <color indexed="8"/>
        <rFont val="Helvetica Neue"/>
        <family val="2"/>
      </rPr>
      <t>https://imgur.com/a/yYf7gq5</t>
    </r>
    <r>
      <rPr>
        <sz val="12"/>
        <color indexed="8"/>
        <rFont val="Helvetica Neue"/>
        <family val="2"/>
      </rPr>
      <t>](</t>
    </r>
    <r>
      <rPr>
        <u/>
        <sz val="12"/>
        <color indexed="8"/>
        <rFont val="Helvetica Neue"/>
        <family val="2"/>
      </rPr>
      <t>https://imgur.com/a/yYf7gq5</t>
    </r>
    <r>
      <rPr>
        <sz val="12"/>
        <color indexed="8"/>
        <rFont val="Helvetica Neue"/>
        <family val="2"/>
      </rPr>
      <t>)</t>
    </r>
  </si>
  <si>
    <r>
      <t>5, F, 3’7”, 43 lb, white, primary complaint is/was being unusually cold x1-2 months, viral induced asthma, flovent 1 puff 2x/day, albuterol inhaler and nebulizer as needed, Zyrtec 2.5 mg at night for allergies. SPD, ADHD (informally diagnosed due to age). No drinking, smoking, or drugs. 
In conferencing with her OT, I mentioned how unusually cold my daughter has been the last few months. Despite warm weather (upper 80s, low 90s), she would layer in long sleeves, pants, and still add a blanket or two. She went swimming on Mother’s Day and after about 30 min, her skin became mottled purple and sustained that look for a good hour or so, even after being wrapped and sitting in the sun. Her body was producing heat, but she still complained of being cold. Her body and face just didn’t look right, but she was acting normal. 
I reached out to the pediatrician to request an iron lab, which was ordered and completed yesterday. Her electrolytes, TSH, and iron levels are all in the normal range, though her iron saturation is on the high side of normal. Attached is the rest of her CBC and ferritin results. I’m hoping for someone to help me interpret and direct me in any concerns to bring up to her pediatrician when she calls. 
TIA!
[labs](</t>
    </r>
    <r>
      <rPr>
        <u/>
        <sz val="12"/>
        <color indexed="8"/>
        <rFont val="Helvetica Neue"/>
        <family val="2"/>
      </rPr>
      <t>https://imgur.com/a/GeGBSb0</t>
    </r>
    <r>
      <rPr>
        <sz val="12"/>
        <color indexed="8"/>
        <rFont val="Helvetica Neue"/>
        <family val="2"/>
      </rPr>
      <t>)</t>
    </r>
  </si>
  <si>
    <r>
      <t>- 67
- Male
- 5'10"
- 190 lbs
- Caucasian
- CAUCASIAN
- None
- Heart
My dad has to go in to have a kidney stone removed and bc of previous heart issues - before they did the surgery, he had to have an EKG test done.
I was just hoping someone could look at the [test results](</t>
    </r>
    <r>
      <rPr>
        <u/>
        <sz val="12"/>
        <color indexed="8"/>
        <rFont val="Helvetica Neue"/>
        <family val="2"/>
      </rPr>
      <t>http://imgur.com/a/uNpL35s</t>
    </r>
    <r>
      <rPr>
        <sz val="12"/>
        <color indexed="8"/>
        <rFont val="Helvetica Neue"/>
        <family val="2"/>
      </rPr>
      <t>) to see if they saw anything out of the ordinary. Thanks in advance.</t>
    </r>
  </si>
  <si>
    <r>
      <t>*TRIGGER WARNING: SELF HARM*
20F, Canada. I’ve had issues with self harming for the past 11 years, but 2 days ago I cut myself really deep and it’s pretty wide. Do I need to get stitches, or is it gonna heal on it’s own? It hurts like a bitch and won’t stop reopening so it’s still bleeding even 2 days after. 
(Please, don’t try to « save » me or got me to stop doing it. I’ve tried, trust me, I’ve seen so many mental health professionals, took so many meds and tried so many methods of coping. I know it can get infected, I disinfect my wounds every day and bandage them if necessary. Also, I am NOT suicidal or in any danger.) 
Link to pics: [TRIGGER WARNING](</t>
    </r>
    <r>
      <rPr>
        <u/>
        <sz val="12"/>
        <color indexed="8"/>
        <rFont val="Helvetica Neue"/>
        <family val="2"/>
      </rPr>
      <t>https://imgur.com/a/hTLLErK</t>
    </r>
    <r>
      <rPr>
        <sz val="12"/>
        <color indexed="8"/>
        <rFont val="Helvetica Neue"/>
        <family val="2"/>
      </rPr>
      <t>)</t>
    </r>
  </si>
  <si>
    <r>
      <t>41M, no meds, non drinker, non smoker 
He has had issues with athletes foot in the past but it was always contained to the peace between his toes. He’s been able to control that with fungal spray and keeping his feet dry. Today he showed me his feet and the bottom of the left foot has a couple areas that are raw. The first layers of skin are gone and it’s just red open spots. There is also some puffy, red, sore skin on the bottom of the door that he says hurts so bad he can’t walk on it. It’s all located in the arch area. His right foot doesn’t have any broken skin, but it does have one of the reddened, puffy, sore areas. He says it starts with the redness and then progresses to the broken skin. This has never happened before and we don’t know what it is. Can athletes foot cause this and does it occur on the bottom of the foot? Or is it something else? He says he hasn’t rubbed blisters or hurt himself to cause this. I don’t know how to post pics and text at the same time (sorry!) so here’s the link: [feet pics (haha)](</t>
    </r>
    <r>
      <rPr>
        <u/>
        <sz val="12"/>
        <color indexed="8"/>
        <rFont val="Helvetica Neue"/>
        <family val="2"/>
      </rPr>
      <t>https://imgur.com/a/cABmDY0</t>
    </r>
    <r>
      <rPr>
        <sz val="12"/>
        <color indexed="8"/>
        <rFont val="Helvetica Neue"/>
        <family val="2"/>
      </rPr>
      <t>)</t>
    </r>
  </si>
  <si>
    <r>
      <t>hello, do to the recent outbreak, i had to wash my hands alot.  
but everytime i use alchool based gels some little "booger" like things appear  
(i didnt pick my nose they just look like that)  
is there anything wrong with it?  
i think its dead skin but just want to make sure  
Picture for refernce: [</t>
    </r>
    <r>
      <rPr>
        <u/>
        <sz val="12"/>
        <color indexed="8"/>
        <rFont val="Helvetica Neue"/>
        <family val="2"/>
      </rPr>
      <t>https://imgur.com/a/a31I32I</t>
    </r>
    <r>
      <rPr>
        <sz val="12"/>
        <color indexed="8"/>
        <rFont val="Helvetica Neue"/>
        <family val="2"/>
      </rPr>
      <t>](</t>
    </r>
    <r>
      <rPr>
        <u/>
        <sz val="12"/>
        <color indexed="8"/>
        <rFont val="Helvetica Neue"/>
        <family val="2"/>
      </rPr>
      <t>https://imgur.com/a/a31I32I</t>
    </r>
    <r>
      <rPr>
        <sz val="12"/>
        <color indexed="8"/>
        <rFont val="Helvetica Neue"/>
        <family val="2"/>
      </rPr>
      <t>)</t>
    </r>
  </si>
  <si>
    <r>
      <t>Hi,   I got my blood test report a day ago (12 hours fasting. Took   multivitamin 24 hours ago, not a regular drinker - rarely, non smoker)
These   are the values: I don't think I have anemia based on blood count and   hence it's a bit confusing. I'm unsure if the test is wrong \[A friend   (PhD in Chemistry) suggested so\]. So, please suggest. For any other   blood test report values that I have and would be needed, I'd gladly   share.
**Liver Test Results:**
&amp;amp;#x200B;
**Test Name    Result**    Unit    Bio Ref.    Interval Method
**Bilirubin-Total 2.4 mg/dL** 0.2-1.2 Diazonium Salt
**Bilirubin-Direct 0.8 mg/dL** 0 - 0.5 Diazo
**Bilirubin-Indirect 1.6 mg/dl** 0 - 1.8 Calculated
**Protein, Total 7.5 g/dL** 6.4 - 8.3 Biuret
**Albumin 4.7 g/dL** 3.5-5.2 Bromcresol Green
**Globulin 2.8 g/dl** 1.8 - 3.6 Calculated
**A/G Ratio 1.7** Ratio Calculated
**Aspartate Aminotransferase (SGOT) 40** [u/L](</t>
    </r>
    <r>
      <rPr>
        <u/>
        <sz val="12"/>
        <color indexed="8"/>
        <rFont val="Helvetica Neue"/>
        <family val="2"/>
      </rPr>
      <t>https://www.reddit.com/u/L/</t>
    </r>
    <r>
      <rPr>
        <sz val="12"/>
        <color indexed="8"/>
        <rFont val="Helvetica Neue"/>
        <family val="2"/>
      </rPr>
      <t>) 5 - 34 NADH (Without P-5-P)
**Alanine Transaminase (SGPT) 65** [u/L](</t>
    </r>
    <r>
      <rPr>
        <u/>
        <sz val="12"/>
        <color indexed="8"/>
        <rFont val="Helvetica Neue"/>
        <family val="2"/>
      </rPr>
      <t>https://www.reddit.com/u/L/</t>
    </r>
    <r>
      <rPr>
        <sz val="12"/>
        <color indexed="8"/>
        <rFont val="Helvetica Neue"/>
        <family val="2"/>
      </rPr>
      <t>) 0 - 55 NADH (Without P-5-P)
**SGOT/SGPT 0.62** Ratio Calculated
**Alkaline Phosphatase 55** [u/L](</t>
    </r>
    <r>
      <rPr>
        <u/>
        <sz val="12"/>
        <color indexed="8"/>
        <rFont val="Helvetica Neue"/>
        <family val="2"/>
      </rPr>
      <t>https://www.reddit.com/u/L/</t>
    </r>
    <r>
      <rPr>
        <sz val="12"/>
        <color indexed="8"/>
        <rFont val="Helvetica Neue"/>
        <family val="2"/>
      </rPr>
      <t>) 53 - 128 AMP
**Gamma Glutamyltransferase (GGT) 15** [u/L](</t>
    </r>
    <r>
      <rPr>
        <u/>
        <sz val="12"/>
        <color indexed="8"/>
        <rFont val="Helvetica Neue"/>
        <family val="2"/>
      </rPr>
      <t>https://www.reddit.com/u/L/</t>
    </r>
    <r>
      <rPr>
        <sz val="12"/>
        <color indexed="8"/>
        <rFont val="Helvetica Neue"/>
        <family val="2"/>
      </rPr>
      <t>) 12-64 L-G-G-3-C-4-N Substrate
&amp;amp;#x200B;
&amp;amp;#x200B;
**Complete Blood Count:**
**Test Name    Result**    Unit    Bio Ref.    Interval Method
**Hemoglobin 15.6 g/dL** 13.0 - 17.0 Cyanide-free SLSHemoglobin
**RBC 4.98 mili/cu.mm** 4.5 - 5.5 DC Impedence Method
**PCV 44.5 %** 40 - 54 Calculated
**MCV 89.4 fL** 83 - 101 Calculated
**MCH 31.3 pg** 27 - 32 Calculated
**MCHC 35.10 g/dL** 32 - 35 Calculated
**RDW-SD 39.90 fL** 39 - 46 Electronic Impendance
**RDW-CV 12.10** % 11.6 - 14.0 Calculated
**Total Leucocyte Count 6.0 10\^3/μI** 4 - 10 Flowcytometery/Microscopic
Differential Leucocyte Count
**Neutrophils 46 %** 40 - 80 Flowcytometery/Microscopic
**Lymphocytes 38 %** 20 - 40 Flowcytometery/Microscopic
**Monocytes 9 %** 2 - 10 Flowcytometery/Microscopic
**Eosinophils 6 %** 1 - 6 Flowcytometery/Microscopic
**Basophils 1 %** 0 - 2 Flowcytometery/Microscopic
**Immature Granulocyte Count 0 %** Flowcytometery/Microscopic
Absolute Leucocyte Count
**Absolute Neutrophil Count 2.76 10\^3/μI** 2.0 - 7.0 Calculated
**Absolute Lymphocyte Count 2.28 10\^3/μI** 1.0 - 3.0 Calculated
**Absolute Monocyte Count 0.54 10\^3/μI** 0.2 - 1.0 Calculated
**Absolute Eosinophil Count 0.36 10\^3/μI** 0.02 - 0.5 Calculated
**Absolute Basophil Count 0 10\^3/μI** 0 - 0.10 Calculated
**Absolute Immature Granulocyte Count 0 10\^3/μI** Calculated
**Platelet Count 231 10\^3/μI** 150 - 400 DC Impedence /
Microscopic
**MPV 11.1 fL** Calculated
**PDW 13.40 fL** Calculated
&amp;amp;#x200B;
**Iron Deficiency Profile**
**Test Name    Result**    Unit    Bio Ref.    Interval Method
**Iron Serum 114.2 μg/dL** 65-175 Ferrozine
**Total Iron Binding Capacity ( TIBC) 273.81 ug/dL** 250 - 400 Calculated
**Transferrin 176.0 mg/dl** 200 - 360 Calculated
**Transferrin Saturation 41.71 %** 16 - 50 Calculated  
(Edit 1: Added Iron Deficiency Profile)</t>
    </r>
  </si>
  <si>
    <r>
      <t xml:space="preserve">Sex: M
Age: 25
Smoker
I have a condition called G6PD (glucose deficiency) 
Exposure: almost A few years 
I have just taken a self HIV test at home after 2 years of avoiding to do so. I followed the instructions and there was no visible line to indicate that I am positive 20 minutes later. I was relieved,  put it back in the box and into my bag. An hour later out of excitement, I take out the test and there seems to be a messy line of blood, looks like a leak but my anxiety tells me otherwise of course. I am not sure how to interpret this, it clearly says do not read the results after 20 minutes. And the line looks more like blood. Any suggestions? Here’s the link to the photo: </t>
    </r>
    <r>
      <rPr>
        <u/>
        <sz val="12"/>
        <color indexed="8"/>
        <rFont val="Helvetica Neue"/>
        <family val="2"/>
      </rPr>
      <t>https://www.reddit.com/user/fluffyhash/comments/gkwe0h/is_this_a_positive_line_or_a_blood_leak_my_test/?utm_source=share&amp;amp;amp;utm_medium=ios_app&amp;amp;amp;utm_name=iossmf</t>
    </r>
    <r>
      <rPr>
        <sz val="12"/>
        <color indexed="8"/>
        <rFont val="Helvetica Neue"/>
        <family val="2"/>
      </rPr>
      <t xml:space="preserve"> 
Any replies are welcome</t>
    </r>
  </si>
  <si>
    <r>
      <t xml:space="preserve">Okay so, I’m 19 and I have plenty of white hairs. I began to get them at roughly age 12. It was only 1 or 2 around my crown but now it’s getting out of hand. What can this mean? I’m scared I will have a full head of white hair at 25.
Here are some pics
</t>
    </r>
    <r>
      <rPr>
        <u/>
        <sz val="12"/>
        <color indexed="8"/>
        <rFont val="Helvetica Neue"/>
        <family val="2"/>
      </rPr>
      <t>https://imgur.com/gallery/fOU4Pnz</t>
    </r>
    <r>
      <rPr>
        <sz val="12"/>
        <color indexed="8"/>
        <rFont val="Helvetica Neue"/>
        <family val="2"/>
      </rPr>
      <t xml:space="preserve">
Just a bit of backstory. My mum says it’s in our genetics but still I need to put my mind at ease. Is there a way I can slow the process? Is it something with my diet or am I diseased? Because I see things online when it comes to “genetics” and it’s only really 1 or 2 white hairs at 15 but this is way too much
Age- 19 almost 20
Sex- M
Height - 5’8
Weight - 59.4kg
Race - mixed
Diagnosed medical issues - mildly anaemic
Current medication - Loratadine 10mg one daily
Drug use/smoking status - don’t take drugs but used to smoke weed last year</t>
    </r>
  </si>
  <si>
    <r>
      <t>28m 255Lb 6ft 
Smoke cig / drink occasionally 
No illness, not talking any meds 
I do not have insurance so I haven’t seen a doctor in years..
My arm pits have been really irritated for many years, never really did anything about it. Now it’s starting to hurt and burn. If I have my arm stretched over my head for a a few mins then back down  my armpit creases burn, hot showers and body wash also make it burn. I do not use any form of deodorant either because it can cause it to burn too. 
Do any doctors know what this is from the pictures and can I treat it with any OTC meds ?
Any input helps at this point 
thanks. 
 I have linked three photos below 
[arm pit ](</t>
    </r>
    <r>
      <rPr>
        <u/>
        <sz val="12"/>
        <color indexed="8"/>
        <rFont val="Helvetica Neue"/>
        <family val="2"/>
      </rPr>
      <t>https://imgur.com/gallery/LWLzIdN</t>
    </r>
    <r>
      <rPr>
        <sz val="12"/>
        <color indexed="8"/>
        <rFont val="Helvetica Neue"/>
        <family val="2"/>
      </rPr>
      <t>)
Thank you!</t>
    </r>
  </si>
  <si>
    <r>
      <t xml:space="preserve">I’ve had this one large irregular mole-looking thing on my wrist for a couple of months now (10 weeks, maybe more), and started taking pics to photograph. 
Link: </t>
    </r>
    <r>
      <rPr>
        <u/>
        <sz val="12"/>
        <color indexed="8"/>
        <rFont val="Helvetica Neue"/>
        <family val="2"/>
      </rPr>
      <t>https://imgur.com/a/RUNmce8</t>
    </r>
    <r>
      <rPr>
        <sz val="12"/>
        <color indexed="8"/>
        <rFont val="Helvetica Neue"/>
        <family val="2"/>
      </rPr>
      <t xml:space="preserve">
20F, 5’8 160, white, no meds or current issues, non smoking 
I noticed today that there are bumps growing around it too, namely a new big one a little bit underneath. I’m very concerned as it seems like something more than a mole now... maybe scabies or a fungal thing?
I don’t know, please help! I don’t know if I should go see a doctor about it as it isn’t painful and only itches a bit. I do wear a Garmin on that wrist but I hadn’t before the first bump started to grow...</t>
    </r>
  </si>
  <si>
    <r>
      <t xml:space="preserve">Husband is Male 26 290 lbs 6’2” 
</t>
    </r>
    <r>
      <rPr>
        <u/>
        <sz val="12"/>
        <color indexed="8"/>
        <rFont val="Helvetica Neue"/>
        <family val="2"/>
      </rPr>
      <t>https://imgur.com/gallery/eroC8ly</t>
    </r>
    <r>
      <rPr>
        <sz val="12"/>
        <color indexed="8"/>
        <rFont val="Helvetica Neue"/>
        <family val="2"/>
      </rPr>
      <t xml:space="preserve">
</t>
    </r>
    <r>
      <rPr>
        <u/>
        <sz val="12"/>
        <color indexed="8"/>
        <rFont val="Helvetica Neue"/>
        <family val="2"/>
      </rPr>
      <t>https://imgur.com/gallery/qzzGVH5</t>
    </r>
    <r>
      <rPr>
        <sz val="12"/>
        <color indexed="8"/>
        <rFont val="Helvetica Neue"/>
        <family val="2"/>
      </rPr>
      <t xml:space="preserve">
2 years ago I had gotten scabies at a salon I worked at and it was a nightmare it kept coming back and I felt like we couldn’t eradicate after 6 months things started looking up. And  no more rash or bumps. 
I suffer from severe eczema on my hands and inner elbows My Dr told me because I suffer from the skin condition I would have lasting effects from the cream we used so I just  never thought anything of it after she cleared us.  
But recently and for the past year I’ve notice on my husband he will get large pimples on his back that have a white head but never pop easily and they usually just go away on their own. 
Again Dr said we were all good and if anything pops up just use the clobetasol on the breakout that it’s probably just a reaction to the prescription cream...So I just thought it was acne. 
The past week his back has been getting bad and yesterday he worked outside all day and over killed in the heat (sweat a lot) and started developing this rash and now today it’s spreading to his chest and shoulders. 
I’m so scarred from our scabies situation and  we recently lost our health insurance due to covid so I’m just trying to get some answers before we go to the ER or DR. 
He said he is not itchy and nothing hurts and he honestly did not feel like anything was even on him until he saw it...</t>
    </r>
  </si>
  <si>
    <r>
      <t xml:space="preserve">My mom had this dark line appear under her fingernail and wondering if this is anything to worry about and if she should get it biopsied. She's in a higher covid risk group so she's been avoiding going out but I wanted to make sure it's not urgent. 
</t>
    </r>
    <r>
      <rPr>
        <u/>
        <sz val="12"/>
        <color indexed="8"/>
        <rFont val="Helvetica Neue"/>
        <family val="2"/>
      </rPr>
      <t>https://i.imgur.com/7YO4vCL.jpg</t>
    </r>
    <r>
      <rPr>
        <sz val="12"/>
        <color indexed="8"/>
        <rFont val="Helvetica Neue"/>
        <family val="2"/>
      </rPr>
      <t xml:space="preserve">
</t>
    </r>
    <r>
      <rPr>
        <u/>
        <sz val="12"/>
        <color indexed="8"/>
        <rFont val="Helvetica Neue"/>
        <family val="2"/>
      </rPr>
      <t>https://i.imgur.com/S7SdVg0.jpg</t>
    </r>
    <r>
      <rPr>
        <sz val="12"/>
        <color indexed="8"/>
        <rFont val="Helvetica Neue"/>
        <family val="2"/>
      </rPr>
      <t xml:space="preserve">
Age 74
Sex L
Height 5'5
Weight 160
Race Asian
Duration of complaint 4 months
Location (Geographic and on body)
Any existing relevant medical issues (if any)
Current medications (if any) losarten
Include a photo if relevant (skin condition for example)</t>
    </r>
  </si>
  <si>
    <r>
      <t>I am a 20 year old female. I do not drink or smoke and the only medication I take regularly is my birth control.  (Nexplanon implant). I weigh about 125 pounds and I am 5 feet 5 inches tall. I get these little red/white bumps on or sometimes between my fingers periodically. They are normally raised red and painful. It’s also normally only one at a time. I’ve gotten them for years. It’s completely random, I don’t get them on any kind of schedule. They don’t appear monthly or anything, but every now and then one will just appear. [picture](</t>
    </r>
    <r>
      <rPr>
        <u/>
        <sz val="12"/>
        <color indexed="8"/>
        <rFont val="Helvetica Neue"/>
        <family val="2"/>
      </rPr>
      <t>https://ibb.co/dBzxKLy</t>
    </r>
    <r>
      <rPr>
        <sz val="12"/>
        <color indexed="8"/>
        <rFont val="Helvetica Neue"/>
        <family val="2"/>
      </rPr>
      <t>)</t>
    </r>
  </si>
  <si>
    <r>
      <t>Hello, I'm 37F 165cm x 63 kg white, don't drink don't smoke no drugs whatsoever. No existing medical issues other than the one I'm asking for advice here. I have done a complete health check up, including blood and urine tests 2 years ago, clean bill of health. I walk from 5 to 10 km per day as my workout.
It's about the blood circulation in my legs, especially my calves. It started 5 months ago with some itching and pulsating sensation on the right one, and then a 1 cm bruise-like spot appeared on the inner part of the calf, painless, but it doesn't go away, and I had a sort of throbbing pain 5 cm below it. I have a very light skin and veins are usually visible, but the veins above it (mid calf to knee) are now more visible. Now a similar spot appeared on the other calf, always on the inner portion and mid-way from ankle to knee, and it is the same. Once I walked a lot to exercise and the spot on the right one turned into a little spider web of veins, but usually looks like a reddish bruise. On some day, for some reason, the reddish spot disappears or become much lighter. I also feel some discomfort on the inner left tight along the line of the vein near the groin. When I go walking sometimes I feel pain in the lower inner quarter of the right calf, below the spot, as if there is a sore/hard muscle beneath, but just there.
I went 2 months ago to visit a qualified angiologist who did a kind of ultrasound test (the one with the gel, similar to the one for pregnant women) along both legs and said that there is nothing wrong, just a "clinically irrelevant" slight insufficiency on the valve at the left leg-groin junction (sorry for my rudimentary language) that he noted only because the instrument is very sophisticated (his words). For the spot on the leg (there was only the right one) he offered to close the veins in the leg with injections, as there is no other solution. I have been told to use those creams for heavy legs in summer or those stocks that help circulation and those pills with no prescription needed for peripheral circulation, but I have seen no changes whatsoever using them.
I don't want to close the veins if they don't cause problems, but I'm scared that the second "bruise" appeared on the left calf, and in general I have no clue what's going wrong with my legs since I have not changed my lifestyle, I really want the two reddish spots to go away without touching the blue veins, and I am terrified that there might be something wrong degenerating with my legs. Also I am 37 not 73, with a good health, so it scares me. Do you specialists have an idea of what could be my situation? Many thanks.
EDIT: added pictures as requested
[</t>
    </r>
    <r>
      <rPr>
        <u/>
        <sz val="12"/>
        <color indexed="8"/>
        <rFont val="Helvetica Neue"/>
        <family val="2"/>
      </rPr>
      <t>https://ibb.co/mh3Vwsf</t>
    </r>
    <r>
      <rPr>
        <sz val="12"/>
        <color indexed="8"/>
        <rFont val="Helvetica Neue"/>
        <family val="2"/>
      </rPr>
      <t>](</t>
    </r>
    <r>
      <rPr>
        <u/>
        <sz val="12"/>
        <color indexed="8"/>
        <rFont val="Helvetica Neue"/>
        <family val="2"/>
      </rPr>
      <t>https://ibb.co/mh3Vwsf</t>
    </r>
    <r>
      <rPr>
        <sz val="12"/>
        <color indexed="8"/>
        <rFont val="Helvetica Neue"/>
        <family val="2"/>
      </rPr>
      <t>) left spot
[</t>
    </r>
    <r>
      <rPr>
        <u/>
        <sz val="12"/>
        <color indexed="8"/>
        <rFont val="Helvetica Neue"/>
        <family val="2"/>
      </rPr>
      <t>https://ibb.co/rdvzqZ0</t>
    </r>
    <r>
      <rPr>
        <sz val="12"/>
        <color indexed="8"/>
        <rFont val="Helvetica Neue"/>
        <family val="2"/>
      </rPr>
      <t>](</t>
    </r>
    <r>
      <rPr>
        <u/>
        <sz val="12"/>
        <color indexed="8"/>
        <rFont val="Helvetica Neue"/>
        <family val="2"/>
      </rPr>
      <t>https://ibb.co/rdvzqZ0</t>
    </r>
    <r>
      <rPr>
        <sz val="12"/>
        <color indexed="8"/>
        <rFont val="Helvetica Neue"/>
        <family val="2"/>
      </rPr>
      <t>) right spot, today is much paler than usual
[</t>
    </r>
    <r>
      <rPr>
        <u/>
        <sz val="12"/>
        <color indexed="8"/>
        <rFont val="Helvetica Neue"/>
        <family val="2"/>
      </rPr>
      <t>https://ibb.co/bKPS76h</t>
    </r>
    <r>
      <rPr>
        <sz val="12"/>
        <color indexed="8"/>
        <rFont val="Helvetica Neue"/>
        <family val="2"/>
      </rPr>
      <t>](</t>
    </r>
    <r>
      <rPr>
        <u/>
        <sz val="12"/>
        <color indexed="8"/>
        <rFont val="Helvetica Neue"/>
        <family val="2"/>
      </rPr>
      <t>https://ibb.co/bKPS76h</t>
    </r>
    <r>
      <rPr>
        <sz val="12"/>
        <color indexed="8"/>
        <rFont val="Helvetica Neue"/>
        <family val="2"/>
      </rPr>
      <t>) right calf general area</t>
    </r>
  </si>
  <si>
    <r>
      <t>height 5'3, weight 115, female, no meds, smoking none, live with a smoker tho, only this medical condition, duration is most of my life, lips, 
So title says it, I've had chapped lips basically as far as I can remember, it's mostly in the inner portion of the lip, always in the same place. First it seems normal, then it starts creating a skin, not noticeable but I can feel how it kind of "bubbles" when i press my lips together. Then it starts to peel, no matter how it peels, it always come back exactly the same. I've tried every home remedy and chapstick, aquaphor, Vaseline whatever, so I don't need any of that because that 100% won't help. Any comments that give that advice i dont need it.
I went to a dermatologist and he diagnosed it at first as a contact dermatitis, then as a irritant dermatitis. I'm in contact with nothing on my lips, because I'm only putting the steroid he gave me on them, so I feel he is wrong. He prescribed two tropical steroids that didn't work, hydrocortisone 2.5% and triamcinolone 0.1%, after the first saw no change, also they are both in the clear ointment version. They both don't help and I dont see any results.
He wants to do a single skin biopsy, now I have no medical knowledge on that, so I would love some insight. It's going to be expensive for me, so I really need to see results, is that possible? is there a chance I could get no results from it? I really need to stop putting money into this situation. thats the main concern I have, is that what if it shows no results, what then, everything I've ever tried has failed, and I'm not even sure the dermatologist really knows what this is, i feel like he gave the wrong diagnosis in the first place, and I don't trust his judgement on this so I need informal second opinion here.
Also, why would he go straight for biopsy? what will it prove and show? I highly doubt this will do anything, since his other attempts and diagnoses were a failure.
How would I get a second opinion without paying 100+ for it?
heres some pictures: [</t>
    </r>
    <r>
      <rPr>
        <u/>
        <sz val="12"/>
        <color indexed="8"/>
        <rFont val="Helvetica Neue"/>
        <family val="2"/>
      </rPr>
      <t>https://imgur.com/a/ElynW2v</t>
    </r>
    <r>
      <rPr>
        <sz val="12"/>
        <color indexed="8"/>
        <rFont val="Helvetica Neue"/>
        <family val="2"/>
      </rPr>
      <t>](</t>
    </r>
    <r>
      <rPr>
        <u/>
        <sz val="12"/>
        <color indexed="8"/>
        <rFont val="Helvetica Neue"/>
        <family val="2"/>
      </rPr>
      <t>https://imgur.com/a/ElynW2v</t>
    </r>
    <r>
      <rPr>
        <sz val="12"/>
        <color indexed="8"/>
        <rFont val="Helvetica Neue"/>
        <family val="2"/>
      </rPr>
      <t>)</t>
    </r>
  </si>
  <si>
    <r>
      <t xml:space="preserve">Hello! I am a 19 year old guy living in Georgia. A week ago I moved out from my home.
Yesterday morning I noticed an itching sensation on my hands and right arm.
Over the course of the day I noticed small bumps that developed, they are still itchy.
Image: </t>
    </r>
    <r>
      <rPr>
        <u/>
        <sz val="12"/>
        <color indexed="8"/>
        <rFont val="Helvetica Neue"/>
        <family val="2"/>
      </rPr>
      <t>https://imgur.com/a/kzs0UW1</t>
    </r>
    <r>
      <rPr>
        <sz val="12"/>
        <color indexed="8"/>
        <rFont val="Helvetica Neue"/>
        <family val="2"/>
      </rPr>
      <t xml:space="preserve">
I also have a few of these bumps on my ankle
Any help in identifying would be fantastic</t>
    </r>
  </si>
  <si>
    <r>
      <t>19F takes ssri’s and a low dose compound birth control. I exercise regularly and a non smoker. I’ve recently noticed lumps/projections that can be seen above the pubic region. Is this something to worry about? [photo](</t>
    </r>
    <r>
      <rPr>
        <u/>
        <sz val="12"/>
        <color indexed="8"/>
        <rFont val="Helvetica Neue"/>
        <family val="2"/>
      </rPr>
      <t>https://imgur.com/a/OgNCr2n</t>
    </r>
    <r>
      <rPr>
        <sz val="12"/>
        <color indexed="8"/>
        <rFont val="Helvetica Neue"/>
        <family val="2"/>
      </rPr>
      <t>)
(The photo makes it look like my hip bones but they’re definitely not. Can be pressed on with no discomfort)</t>
    </r>
  </si>
  <si>
    <r>
      <t>I am grateful for this wonderful subreddit. Looking forward to solving my problem.
Male, 24 years old. I had no injuries in the past. Two years ago (summer 2018) my knee started to hurt after long periods of sitting in front of a computer. The pain (discomfort) was sensible when walking and sometimes when balancing on one leg. It was positioned above the kneecap and under the knee. [This picture](</t>
    </r>
    <r>
      <rPr>
        <u/>
        <sz val="12"/>
        <color indexed="8"/>
        <rFont val="Helvetica Neue"/>
        <family val="2"/>
      </rPr>
      <t>https://imgur.com/ypKllAZ</t>
    </r>
    <r>
      <rPr>
        <sz val="12"/>
        <color indexed="8"/>
        <rFont val="Helvetica Neue"/>
        <family val="2"/>
      </rPr>
      <t>) shows the place of discomfort. 
I think it's worth mentioning that since 2012 my left knee was making noise (pops) while doing squats and bending the knee. I used to play soccer until 2018. I also have left-sided scoliosis. 
My doctor sent me to an orthopaedist and to X-ray. Orthopaedist checked if my knee can bend easily and did some other tests. He didn't find anything wrong about my knee and suggested doing exercises for proprioception.
X-ray diagnosis said: 
&amp;gt; "osteolytic change (radius 5 mm) in the right root of the proximal tibia - for further diagnose". 
So, at my second visit to an orthopaedist, he sent me for MRI. MRI diagnosis was:
&amp;gt; There are no changes in the skeleton, meniscus, ligament and musculo-tendon apparatus or joint surfaces. There is no pathological increase in the amount of tidal flow in the joint cavity.
My orthopaedist was perplexed that there was no flaw found in MRI. Although, he didn't check pictures himself. [Here are pictures from my MRI](</t>
    </r>
    <r>
      <rPr>
        <u/>
        <sz val="12"/>
        <color indexed="8"/>
        <rFont val="Helvetica Neue"/>
        <family val="2"/>
      </rPr>
      <t>https://imgur.com/a/9874Kw4</t>
    </r>
    <r>
      <rPr>
        <sz val="12"/>
        <color indexed="8"/>
        <rFont val="Helvetica Neue"/>
        <family val="2"/>
      </rPr>
      <t>) with censored private information. He suggested that I should do exercises. 
During this time, from summer 2018 to beginning of summer 2019 when I had an MRI, I was playing football once a week. My knees hurt almost every week. Sometimes I had a problem with quadriceps. My left knee was still popping and making noises when bending it. 
Since summer 2019 I was not doing any serious sports. I was walking frequently, cycling on the stationary bike, but it was not 100% effort. Fed days ago I started jogging, slow speed, and short duration. My first jogging session was great in terms of effects. The next day my knee was not popping while bending leg. Next jogging sessions I started feeling slight pain. Today pain was so sensible and the difference between left leg and right leg was big. 
What should I do about it? Doctors couldn't diagnose it correctly. I suppose its muscle problem. The only option I see is going to physio. 
What exercises should I do before getting a visit to physio? Can I still do my jogging while feeling slight pain and discomfort?</t>
    </r>
  </si>
  <si>
    <r>
      <t xml:space="preserve">Female/27/5'2"/210lbs/never smoker/rarely drinker
So I've have a high-ish white blood cell count for about a year now. Not very high. Highest was 13.7. I had some more blood work done and my transferrin was high also. Along with my neutrophils. I've been having really terrible fatigue, joint pain and bone pain. But I have fibromyalgia so I attributed it to that. 
Now I've developed petechiae on my breasts that's not going away. I have an appointment with my PCP tomorrow, but everything I read points to leukemia. I know that wbc count is usually way higher in leukemia, but is it possible that this is the start of it? My anxiety is going bonkers over it. Picture of my petechiae for reference. 
</t>
    </r>
    <r>
      <rPr>
        <u/>
        <sz val="12"/>
        <color indexed="8"/>
        <rFont val="Helvetica Neue"/>
        <family val="2"/>
      </rPr>
      <t>http://imgur.com/gallery/trIwRyL</t>
    </r>
  </si>
  <si>
    <r>
      <t>30F, 5'2", 87 lbs. Do not smoke or drink. Meds: lamotrigine, lorazepam, baclofen.
For the past 5 months or so I've noticed my nails gradually becoming more dry, brittle and lifting off the nail bed. This is happening to all my fingernails and toenails. It is mildly painful at times. I got tested for anemia, hyper/hypothyroidism, B12. All fine. I don't know why it is happening or how to stop it. I did move to a new apartment in January that has extremely hard water and that's when I first noticed it. Since then I have been taking less showers/baths, wear gloves when washing dishes, but obviously due to Covid-19 need to still wash my hands often. I can't be sure if it's the water that is causing it, or if the process started before I moved.
Here are some pictures:  [</t>
    </r>
    <r>
      <rPr>
        <u/>
        <sz val="12"/>
        <color indexed="8"/>
        <rFont val="Helvetica Neue"/>
        <family val="2"/>
      </rPr>
      <t>https://imgur.com/a/5mCximG</t>
    </r>
    <r>
      <rPr>
        <sz val="12"/>
        <color indexed="8"/>
        <rFont val="Helvetica Neue"/>
        <family val="2"/>
      </rPr>
      <t>](</t>
    </r>
    <r>
      <rPr>
        <u/>
        <sz val="12"/>
        <color indexed="8"/>
        <rFont val="Helvetica Neue"/>
        <family val="2"/>
      </rPr>
      <t>https://imgur.com/a/5mCximG</t>
    </r>
    <r>
      <rPr>
        <sz val="12"/>
        <color indexed="8"/>
        <rFont val="Helvetica Neue"/>
        <family val="2"/>
      </rPr>
      <t>)  In the first photo, notice how the nails are lifting off the nail bed and you can see the nail "glue" coming off and receding. The nails are curving inwards and starting to pinch my skin. In the second, notice the red band moving further down, and the dry sides of the nail. In the third shows my toenails - also shows the red band and ridges developing on the smaller toe. Any ideas? Thanks!</t>
    </r>
  </si>
  <si>
    <r>
      <t>Hi, I had this growth appear in my mouth out of nowhere, it is extremely painful and tender. What is it and what can I do? Thank you!
[</t>
    </r>
    <r>
      <rPr>
        <u/>
        <sz val="12"/>
        <color indexed="8"/>
        <rFont val="Helvetica Neue"/>
        <family val="2"/>
      </rPr>
      <t>https://imgur.com/a/kYilsY6</t>
    </r>
    <r>
      <rPr>
        <sz val="12"/>
        <color indexed="8"/>
        <rFont val="Helvetica Neue"/>
        <family val="2"/>
      </rPr>
      <t>](</t>
    </r>
    <r>
      <rPr>
        <u/>
        <sz val="12"/>
        <color indexed="8"/>
        <rFont val="Helvetica Neue"/>
        <family val="2"/>
      </rPr>
      <t>https://imgur.com/a/kYilsY6</t>
    </r>
    <r>
      <rPr>
        <sz val="12"/>
        <color indexed="8"/>
        <rFont val="Helvetica Neue"/>
        <family val="2"/>
      </rPr>
      <t>)
&amp;amp;#x200B;
I'm a 27 year old Male, 78kg, 5ft 11".  I don't drink or do drugs but I do smoke.</t>
    </r>
  </si>
  <si>
    <r>
      <rPr>
        <u/>
        <sz val="12"/>
        <color indexed="8"/>
        <rFont val="Helvetica Neue"/>
        <family val="2"/>
      </rPr>
      <t>https://imgur.com/a/upkei6Z</t>
    </r>
    <r>
      <rPr>
        <sz val="12"/>
        <color indexed="8"/>
        <rFont val="Helvetica Neue"/>
        <family val="2"/>
      </rPr>
      <t xml:space="preserve">
•22 / Male / 5’10, 185 / non-smoker
•Type 1 diabetic but blood sugars have been normal
•Only medications are my insulin 
•Have been taking vitamin C and D and fiber supplements 
For the last 36 hours, I’ve experienced flushing as seen in the picture for no reason. Sometimes it feels warm to the touch and sometimes it doesn’t. The other side looks the same. I am not running a fever and I haven’t been in the sun since Sunday so I don’t think it’s a sunburn. My skin does not feel bumpy or anything. I’ve had instances where this has happened for a few hours in the past, especially my ears, but it’s never lasted this long.</t>
    </r>
  </si>
  <si>
    <t>danger triangle</t>
  </si>
  <si>
    <t>pregnancy</t>
  </si>
  <si>
    <t>?</t>
  </si>
  <si>
    <t>? bump, pus</t>
  </si>
  <si>
    <t>small bumps on toes</t>
  </si>
  <si>
    <t>vague</t>
  </si>
  <si>
    <t>Meication discussion; antidepressants</t>
  </si>
  <si>
    <t>bump</t>
  </si>
  <si>
    <t>depression</t>
  </si>
  <si>
    <t>IBS</t>
  </si>
  <si>
    <t>pregnant</t>
  </si>
  <si>
    <t>neuro; GERD mentioned</t>
  </si>
  <si>
    <t>swallow airpods</t>
  </si>
  <si>
    <t>anxiety</t>
  </si>
  <si>
    <t>pill stuck</t>
  </si>
  <si>
    <t>Dermatologist; GERD mentioned; vague</t>
  </si>
  <si>
    <t>concussion</t>
  </si>
  <si>
    <t>brain dead</t>
  </si>
  <si>
    <t>back pain</t>
  </si>
  <si>
    <t>Liver Antibodies</t>
  </si>
  <si>
    <t>inhaled a grain of rice</t>
  </si>
  <si>
    <t>vasovagal syncope</t>
  </si>
  <si>
    <t>bruses</t>
  </si>
  <si>
    <t>paraneoplastic</t>
  </si>
  <si>
    <t xml:space="preserve">medication </t>
  </si>
  <si>
    <t>brain fog fatigue</t>
  </si>
  <si>
    <t>lyme</t>
  </si>
  <si>
    <t>broken hand</t>
  </si>
  <si>
    <t>Good: CV-19</t>
  </si>
  <si>
    <t>heart attack; STEMI</t>
  </si>
  <si>
    <t>Blu B</t>
  </si>
  <si>
    <t>finger;
mention virus</t>
  </si>
  <si>
    <t>UTI;
mention</t>
  </si>
  <si>
    <t>mention; boil water</t>
  </si>
  <si>
    <t>fatigue; b-12</t>
  </si>
  <si>
    <t>mental</t>
  </si>
  <si>
    <t>mention</t>
  </si>
  <si>
    <t>asthma</t>
  </si>
  <si>
    <t>MVP</t>
  </si>
  <si>
    <t>dizzy</t>
  </si>
  <si>
    <t>fitness</t>
  </si>
  <si>
    <t xml:space="preserve"> interpretation ECG</t>
  </si>
  <si>
    <t>nail</t>
  </si>
  <si>
    <t>nosebleed</t>
  </si>
  <si>
    <t>rash</t>
  </si>
  <si>
    <t>good mention</t>
  </si>
  <si>
    <t>heart rate</t>
  </si>
  <si>
    <t>allergy</t>
  </si>
  <si>
    <t>iron</t>
  </si>
  <si>
    <t xml:space="preserve">iron </t>
  </si>
  <si>
    <t>pinky</t>
  </si>
  <si>
    <t>hearing loss</t>
  </si>
  <si>
    <t>neck pain</t>
  </si>
  <si>
    <t>hyperthyroidsm</t>
  </si>
  <si>
    <t>joint</t>
  </si>
  <si>
    <t>two</t>
  </si>
  <si>
    <t>heart attack</t>
  </si>
  <si>
    <t>itchy rash</t>
  </si>
  <si>
    <t>headache</t>
  </si>
  <si>
    <t>hemorrhoid</t>
  </si>
  <si>
    <t>immune</t>
  </si>
  <si>
    <t>marfan</t>
  </si>
  <si>
    <t>thyrold</t>
  </si>
  <si>
    <t>kidney stones</t>
  </si>
  <si>
    <t>memory loss</t>
  </si>
  <si>
    <t>bump no feet</t>
  </si>
  <si>
    <t>seizure</t>
  </si>
  <si>
    <t>blood clot</t>
  </si>
  <si>
    <t>ammonia</t>
  </si>
  <si>
    <t>good.</t>
  </si>
  <si>
    <t>appendicitis</t>
  </si>
  <si>
    <t>shoulder</t>
  </si>
  <si>
    <t>psoriasiform dermatitis.</t>
  </si>
  <si>
    <t>ACL</t>
  </si>
  <si>
    <t>gall stones and sludge</t>
  </si>
  <si>
    <t>lumbar spine</t>
  </si>
  <si>
    <t>tonsillectomy</t>
  </si>
  <si>
    <t>estrogen</t>
  </si>
  <si>
    <t xml:space="preserve">mental </t>
  </si>
  <si>
    <t>knee pain</t>
  </si>
  <si>
    <t xml:space="preserve">mention MRI; </t>
  </si>
  <si>
    <t>Thyroid</t>
  </si>
  <si>
    <t>alzheinmer</t>
  </si>
  <si>
    <t>dental</t>
  </si>
  <si>
    <t>thyroid</t>
  </si>
  <si>
    <t>Lipoma</t>
  </si>
  <si>
    <t>tetanus</t>
  </si>
  <si>
    <t>hemerrhoids</t>
  </si>
  <si>
    <t>acne</t>
  </si>
  <si>
    <t>cyst</t>
  </si>
  <si>
    <t>medication</t>
  </si>
  <si>
    <t>hypothyroidism</t>
  </si>
  <si>
    <t>anemia</t>
  </si>
  <si>
    <t>heart</t>
  </si>
  <si>
    <t>cellac</t>
  </si>
  <si>
    <t>hard</t>
  </si>
  <si>
    <t>ECZE</t>
  </si>
  <si>
    <t>NONE</t>
  </si>
  <si>
    <t>finger nail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</si>
</sst>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E+00"/>
    <numFmt numFmtId="165" formatCode="0.0000000E+00"/>
    <numFmt numFmtId="166" formatCode="0.000000E+00"/>
    <numFmt numFmtId="167" formatCode="0.00000000E+00"/>
    <numFmt numFmtId="168" formatCode="0.000E+00"/>
  </numFmts>
  <fonts count="6" x14ac:knownFonts="1">
    <font>
      <sz val="10"/>
      <color indexed="8"/>
      <name val="Helvetica Neue"/>
    </font>
    <font>
      <sz val="12"/>
      <color indexed="8"/>
      <name val="Helvetica Neue"/>
      <family val="2"/>
    </font>
    <font>
      <b/>
      <sz val="12"/>
      <color indexed="8"/>
      <name val="Helvetica Neue"/>
      <family val="2"/>
    </font>
    <font>
      <u/>
      <sz val="12"/>
      <color indexed="8"/>
      <name val="Helvetica Neue"/>
      <family val="2"/>
    </font>
    <font>
      <sz val="14"/>
      <color rgb="FF1A1A1B"/>
      <name val="Arial"/>
      <family val="2"/>
    </font>
    <font>
      <sz val="11"/>
      <color indexed="8"/>
      <name val="Calibri"/>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2">
    <border>
      <left/>
      <right/>
      <top/>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style="thin">
        <color indexed="11"/>
      </right>
      <top style="thin">
        <color indexed="11"/>
      </top>
      <bottom style="thin">
        <color indexed="10"/>
      </bottom>
      <diagonal/>
    </border>
    <border>
      <left/>
      <right style="thin">
        <color indexed="11"/>
      </right>
      <top style="thin">
        <color indexed="10"/>
      </top>
      <bottom style="thin">
        <color indexed="10"/>
      </bottom>
      <diagonal/>
    </border>
    <border>
      <left/>
      <right style="thin">
        <color indexed="10"/>
      </right>
      <top/>
      <bottom style="thin">
        <color indexed="11"/>
      </bottom>
      <diagonal/>
    </border>
    <border>
      <left style="thin">
        <color indexed="10"/>
      </left>
      <right style="thin">
        <color indexed="10"/>
      </right>
      <top/>
      <bottom style="thin">
        <color indexed="11"/>
      </bottom>
      <diagonal/>
    </border>
    <border>
      <left/>
      <right style="thin">
        <color indexed="11"/>
      </right>
      <top style="thin">
        <color indexed="10"/>
      </top>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s>
  <cellStyleXfs count="1">
    <xf numFmtId="0" fontId="0" fillId="0" borderId="0" applyNumberFormat="0" applyFill="0" applyBorder="0" applyProtection="0">
      <alignment vertical="top" wrapText="1"/>
    </xf>
  </cellStyleXfs>
  <cellXfs count="39">
    <xf numFmtId="0" fontId="0" fillId="0" borderId="0" xfId="0" applyFont="1" applyAlignment="1">
      <alignment vertical="top" wrapText="1"/>
    </xf>
    <xf numFmtId="0" fontId="0" fillId="0" borderId="0" xfId="0" applyNumberFormat="1" applyFont="1" applyAlignment="1">
      <alignment vertical="top"/>
    </xf>
    <xf numFmtId="49" fontId="1" fillId="0" borderId="2" xfId="0" applyNumberFormat="1" applyFont="1" applyBorder="1" applyAlignment="1">
      <alignment vertical="top" wrapText="1"/>
    </xf>
    <xf numFmtId="0" fontId="1" fillId="0" borderId="2" xfId="0" applyNumberFormat="1" applyFont="1" applyBorder="1" applyAlignment="1">
      <alignment vertical="top"/>
    </xf>
    <xf numFmtId="49" fontId="1" fillId="0" borderId="2" xfId="0" applyNumberFormat="1" applyFont="1" applyBorder="1" applyAlignment="1">
      <alignment vertical="top"/>
    </xf>
    <xf numFmtId="49" fontId="1" fillId="0" borderId="4" xfId="0" applyNumberFormat="1" applyFont="1" applyBorder="1" applyAlignment="1">
      <alignment vertical="top" wrapText="1"/>
    </xf>
    <xf numFmtId="0" fontId="1" fillId="0" borderId="4" xfId="0" applyNumberFormat="1" applyFont="1" applyBorder="1" applyAlignment="1">
      <alignment vertical="top"/>
    </xf>
    <xf numFmtId="49" fontId="1" fillId="0" borderId="4" xfId="0" applyNumberFormat="1" applyFont="1" applyBorder="1" applyAlignment="1">
      <alignment vertical="top"/>
    </xf>
    <xf numFmtId="165" fontId="1" fillId="0" borderId="4" xfId="0" applyNumberFormat="1" applyFont="1" applyBorder="1" applyAlignment="1">
      <alignment vertical="top"/>
    </xf>
    <xf numFmtId="166" fontId="1" fillId="0" borderId="4" xfId="0" applyNumberFormat="1" applyFont="1" applyBorder="1" applyAlignment="1">
      <alignment vertical="top"/>
    </xf>
    <xf numFmtId="164" fontId="1" fillId="0" borderId="4" xfId="0" applyNumberFormat="1" applyFont="1" applyBorder="1" applyAlignment="1">
      <alignment vertical="top"/>
    </xf>
    <xf numFmtId="167" fontId="1" fillId="0" borderId="4" xfId="0" applyNumberFormat="1" applyFont="1" applyBorder="1" applyAlignment="1">
      <alignment vertical="top"/>
    </xf>
    <xf numFmtId="168" fontId="1" fillId="0" borderId="4" xfId="0" applyNumberFormat="1" applyFont="1" applyBorder="1" applyAlignment="1">
      <alignment vertical="top"/>
    </xf>
    <xf numFmtId="0" fontId="0" fillId="0" borderId="0" xfId="0" applyNumberFormat="1" applyFont="1" applyAlignment="1">
      <alignment vertical="top" wrapText="1"/>
    </xf>
    <xf numFmtId="49" fontId="1" fillId="0" borderId="1" xfId="0" applyNumberFormat="1" applyFont="1" applyBorder="1" applyAlignment="1">
      <alignment vertical="top" wrapText="1"/>
    </xf>
    <xf numFmtId="49" fontId="1" fillId="0" borderId="3" xfId="0" applyNumberFormat="1" applyFont="1" applyBorder="1" applyAlignment="1">
      <alignment vertical="top" wrapText="1"/>
    </xf>
    <xf numFmtId="165" fontId="1" fillId="0" borderId="2" xfId="0" applyNumberFormat="1" applyFont="1" applyBorder="1" applyAlignment="1">
      <alignment vertical="top"/>
    </xf>
    <xf numFmtId="166" fontId="1" fillId="0" borderId="2" xfId="0" applyNumberFormat="1" applyFont="1" applyBorder="1" applyAlignment="1">
      <alignment vertical="top"/>
    </xf>
    <xf numFmtId="0" fontId="4" fillId="0" borderId="4" xfId="0" applyFont="1" applyBorder="1" applyAlignment="1">
      <alignment vertical="top" wrapText="1"/>
    </xf>
    <xf numFmtId="0" fontId="1" fillId="0" borderId="0" xfId="0" applyNumberFormat="1" applyFont="1" applyBorder="1" applyAlignment="1">
      <alignment vertical="top"/>
    </xf>
    <xf numFmtId="0" fontId="1" fillId="0" borderId="4" xfId="0" applyNumberFormat="1" applyFont="1" applyBorder="1" applyAlignment="1">
      <alignment vertical="top" wrapText="1"/>
    </xf>
    <xf numFmtId="0" fontId="5" fillId="0" borderId="4" xfId="0" applyFont="1" applyBorder="1" applyAlignment="1">
      <alignment vertical="top" wrapText="1"/>
    </xf>
    <xf numFmtId="165" fontId="1" fillId="0" borderId="0" xfId="0" applyNumberFormat="1" applyFont="1" applyBorder="1" applyAlignment="1">
      <alignment vertical="top"/>
    </xf>
    <xf numFmtId="167" fontId="1" fillId="0" borderId="2" xfId="0" applyNumberFormat="1" applyFont="1" applyBorder="1" applyAlignment="1">
      <alignment vertical="top"/>
    </xf>
    <xf numFmtId="164" fontId="1" fillId="0" borderId="2" xfId="0" applyNumberFormat="1" applyFont="1" applyBorder="1" applyAlignment="1">
      <alignment vertical="top"/>
    </xf>
    <xf numFmtId="0" fontId="4" fillId="0" borderId="0" xfId="0" applyFont="1" applyBorder="1" applyAlignment="1">
      <alignment vertical="top" wrapText="1"/>
    </xf>
    <xf numFmtId="49" fontId="2" fillId="3" borderId="5" xfId="0" applyNumberFormat="1" applyFont="1" applyFill="1" applyBorder="1" applyAlignment="1">
      <alignment vertical="top"/>
    </xf>
    <xf numFmtId="49" fontId="2" fillId="3" borderId="6" xfId="0" applyNumberFormat="1" applyFont="1" applyFill="1" applyBorder="1" applyAlignment="1">
      <alignment vertical="top"/>
    </xf>
    <xf numFmtId="49" fontId="2" fillId="2" borderId="7" xfId="0" applyNumberFormat="1" applyFont="1" applyFill="1" applyBorder="1" applyAlignment="1">
      <alignment vertical="top"/>
    </xf>
    <xf numFmtId="49" fontId="2" fillId="2" borderId="8" xfId="0" applyNumberFormat="1" applyFont="1" applyFill="1" applyBorder="1" applyAlignment="1">
      <alignment vertical="top" wrapText="1"/>
    </xf>
    <xf numFmtId="49" fontId="2" fillId="2" borderId="8" xfId="0" applyNumberFormat="1" applyFont="1" applyFill="1" applyBorder="1" applyAlignment="1">
      <alignment vertical="top"/>
    </xf>
    <xf numFmtId="0" fontId="2" fillId="2" borderId="8" xfId="0" applyNumberFormat="1" applyFont="1" applyFill="1" applyBorder="1" applyAlignment="1">
      <alignment vertical="top"/>
    </xf>
    <xf numFmtId="49" fontId="2" fillId="3" borderId="9" xfId="0" applyNumberFormat="1" applyFont="1" applyFill="1" applyBorder="1" applyAlignment="1">
      <alignment vertical="top"/>
    </xf>
    <xf numFmtId="49" fontId="1" fillId="0" borderId="10" xfId="0" applyNumberFormat="1" applyFont="1" applyBorder="1" applyAlignment="1">
      <alignment vertical="top" wrapText="1"/>
    </xf>
    <xf numFmtId="49" fontId="1" fillId="0" borderId="11" xfId="0" applyNumberFormat="1" applyFont="1" applyBorder="1" applyAlignment="1">
      <alignment vertical="top" wrapText="1"/>
    </xf>
    <xf numFmtId="0" fontId="1" fillId="0" borderId="11" xfId="0" applyNumberFormat="1" applyFont="1" applyBorder="1" applyAlignment="1">
      <alignment vertical="top"/>
    </xf>
    <xf numFmtId="49" fontId="1" fillId="0" borderId="11" xfId="0" applyNumberFormat="1" applyFont="1" applyBorder="1" applyAlignment="1">
      <alignment vertical="top"/>
    </xf>
    <xf numFmtId="166" fontId="1" fillId="0" borderId="11" xfId="0" applyNumberFormat="1" applyFont="1" applyBorder="1" applyAlignment="1">
      <alignment vertical="top"/>
    </xf>
    <xf numFmtId="165" fontId="1" fillId="0" borderId="11" xfId="0" applyNumberFormat="1" applyFont="1" applyBorder="1" applyAlignment="1">
      <alignment vertical="top"/>
    </xf>
  </cellXfs>
  <cellStyles count="1">
    <cellStyle name="Normal" xfId="0" builtinId="0"/>
  </cellStyles>
  <dxfs count="26">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30" formatCode="@"/>
      <alignment horizontal="general" vertical="top" textRotation="0" wrapText="1"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2"/>
        <color indexed="8"/>
        <name val="Helvetica Neue"/>
        <family val="2"/>
        <scheme val="none"/>
      </font>
      <numFmt numFmtId="30" formatCode="@"/>
      <alignment horizontal="general" vertical="top" textRotation="0" wrapText="1" indent="0" justifyLastLine="0" shrinkToFit="0" readingOrder="0"/>
      <border diagonalUp="0" diagonalDown="0">
        <left style="thin">
          <color indexed="11"/>
        </left>
        <right style="thin">
          <color indexed="10"/>
        </right>
        <top style="thin">
          <color indexed="10"/>
        </top>
        <bottom style="thin">
          <color indexed="10"/>
        </bottom>
        <vertical/>
        <horizontal/>
      </border>
    </dxf>
    <dxf>
      <font>
        <b/>
        <i val="0"/>
        <strike val="0"/>
        <condense val="0"/>
        <extend val="0"/>
        <outline val="0"/>
        <shadow val="0"/>
        <u val="none"/>
        <vertAlign val="baseline"/>
        <sz val="12"/>
        <color indexed="8"/>
        <name val="Helvetica Neue"/>
        <family val="2"/>
        <scheme val="none"/>
      </font>
      <numFmt numFmtId="30" formatCode="@"/>
      <fill>
        <patternFill patternType="solid">
          <fgColor indexed="64"/>
          <bgColor indexed="12"/>
        </patternFill>
      </fill>
      <alignment horizontal="general" vertical="top" textRotation="0" wrapText="0" indent="0" justifyLastLine="0" shrinkToFit="0" readingOrder="0"/>
      <border diagonalUp="0" diagonalDown="0">
        <left/>
        <right style="thin">
          <color indexed="11"/>
        </right>
        <top style="thin">
          <color indexed="10"/>
        </top>
        <bottom style="thin">
          <color indexed="10"/>
        </bottom>
        <vertical/>
        <horizontal/>
      </border>
    </dxf>
    <dxf>
      <border outline="0">
        <left style="thin">
          <color indexed="10"/>
        </left>
        <top style="thin">
          <color indexed="10"/>
        </top>
        <bottom style="thin">
          <color indexed="10"/>
        </bottom>
      </border>
    </dxf>
    <dxf>
      <font>
        <b val="0"/>
        <i val="0"/>
        <strike val="0"/>
        <condense val="0"/>
        <extend val="0"/>
        <outline val="0"/>
        <shadow val="0"/>
        <u val="none"/>
        <vertAlign val="baseline"/>
        <sz val="12"/>
        <color indexed="8"/>
        <name val="Helvetica Neue"/>
        <family val="2"/>
        <scheme val="none"/>
      </font>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2"/>
        <color indexed="8"/>
        <name val="Helvetica Neue"/>
        <family val="2"/>
        <scheme val="none"/>
      </font>
      <numFmt numFmtId="0" formatCode="General"/>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BC9869-B828-9E4B-9BA0-98F130D81A0A}" name="Table1" displayName="Table1" ref="A1:Q1001" totalsRowShown="0" headerRowDxfId="22" dataDxfId="20" headerRowBorderDxfId="21" tableBorderDxfId="19">
  <autoFilter ref="A1:Q1001" xr:uid="{AE3147DB-5415-474F-9607-0B03AEB68BF0}">
    <filterColumn colId="15">
      <filters blank="1"/>
    </filterColumn>
  </autoFilter>
  <sortState xmlns:xlrd2="http://schemas.microsoft.com/office/spreadsheetml/2017/richdata2" ref="A2:Q1001">
    <sortCondition ref="G2"/>
  </sortState>
  <tableColumns count="17">
    <tableColumn id="1" xr3:uid="{6097A1CA-7C1D-7846-9438-D413287E6DCB}" name="ID" dataDxfId="18"/>
    <tableColumn id="2" xr3:uid="{25787169-0C03-8848-B804-66B54D6CF3B9}" name="Title" dataDxfId="17"/>
    <tableColumn id="3" xr3:uid="{0C02AECB-446B-674A-93A6-D69E52118C6B}" name="Body" dataDxfId="16"/>
    <tableColumn id="4" xr3:uid="{E1226976-0067-B64F-8B91-CEF2AAC1E0F8}" name="Score" dataDxfId="15"/>
    <tableColumn id="5" xr3:uid="{CFD499EF-5DA5-F04D-A360-752EE5E729D1}" name="Comments" dataDxfId="14"/>
    <tableColumn id="6" xr3:uid="{E0DBF5F5-1BFF-3040-8F11-74FEBA9108E2}" name="Link" dataDxfId="13"/>
    <tableColumn id="7" xr3:uid="{9D095CE3-260F-B84D-862A-8127AB6EBFD0}" name="Date" dataDxfId="12"/>
    <tableColumn id="8" xr3:uid="{BCA05380-4667-E940-A58C-D69A51133FFE}" name="flair" dataDxfId="11"/>
    <tableColumn id="9" xr3:uid="{C00F0BF8-24CD-3E4E-83E4-0203CAC5ADC4}" name="CANCER" dataDxfId="10"/>
    <tableColumn id="10" xr3:uid="{E64DA362-020F-4B43-9E2F-824F1D485560}" name="COVID" dataDxfId="9"/>
    <tableColumn id="11" xr3:uid="{ED7BFDB4-0A39-E347-BE5B-824594170003}" name="DIABETES" dataDxfId="8"/>
    <tableColumn id="12" xr3:uid="{6EA6DC11-39E5-AB43-9B2F-E1F5AEFCBDD6}" name="ECZEMA" dataDxfId="7"/>
    <tableColumn id="13" xr3:uid="{75A0A264-FCED-8E4C-878A-5FC761BD96D3}" name="EYE" dataDxfId="6"/>
    <tableColumn id="14" xr3:uid="{2093056E-7E9B-DA44-9F36-31B71EF11C64}" name="GERD" dataDxfId="5"/>
    <tableColumn id="15" xr3:uid="{2D30ACCA-97AC-F54D-A185-2A98589ED214}" name="STD" dataDxfId="4"/>
    <tableColumn id="16" xr3:uid="{89C119ED-CB8A-5543-B738-883F15CD95E2}" name="LABEL" dataDxfId="3"/>
    <tableColumn id="17" xr3:uid="{FD23BFD1-007D-4F48-83BC-BF9E9E819CEB}" name="NOTE"/>
  </tableColumns>
  <tableStyleInfo name="TableStyleMedium15"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imgur.com/a/PQmbJkV" TargetMode="External"/><Relationship Id="rId170" Type="http://schemas.openxmlformats.org/officeDocument/2006/relationships/hyperlink" Target="https://www.reddit.com/r/AskDocs/comments/fvf7j8/brain_fog_with_pots/" TargetMode="External"/><Relationship Id="rId268" Type="http://schemas.openxmlformats.org/officeDocument/2006/relationships/hyperlink" Target="http://imgur.com/a/DFUiQNK" TargetMode="External"/><Relationship Id="rId475" Type="http://schemas.openxmlformats.org/officeDocument/2006/relationships/hyperlink" Target="https://www.reddit.com/r/AskDocs/comments/g0rmb1/blood_work_results_show_an_abnormality/" TargetMode="External"/><Relationship Id="rId682" Type="http://schemas.openxmlformats.org/officeDocument/2006/relationships/hyperlink" Target="https://www.reddit.com/r/AskDocs/comments/g1ygfs/i_ran_out_of_alcohol_swabs_for_injections_advice/" TargetMode="External"/><Relationship Id="rId128" Type="http://schemas.openxmlformats.org/officeDocument/2006/relationships/hyperlink" Target="https://www.reddit.com/r/AskDocs/comments/fsoa3v/is_my_anxiety_a_symptom_of_another_health_issue/" TargetMode="External"/><Relationship Id="rId335" Type="http://schemas.openxmlformats.org/officeDocument/2006/relationships/hyperlink" Target="https://www.reddit.com/r/AskDocs/comments/fzy51r/i_slept_on_my_left_arm_last_night_and_now_my_hand/" TargetMode="External"/><Relationship Id="rId542" Type="http://schemas.openxmlformats.org/officeDocument/2006/relationships/hyperlink" Target="https://www.reddit.com/r/AskDocs/comments/g155tb/is_it_okay_to_take_my_blood_pressure_medication/" TargetMode="External"/><Relationship Id="rId987" Type="http://schemas.openxmlformats.org/officeDocument/2006/relationships/hyperlink" Target="https://www.reddit.com/r/AskDocs/comments/g93h3x/hi_i_26f_is_it_okay_to_take_folic_acif_even_im/" TargetMode="External"/><Relationship Id="rId1172" Type="http://schemas.openxmlformats.org/officeDocument/2006/relationships/hyperlink" Target="https://www.reddit.com/r/AskDocs/comments/gkxcco/my_heart_rate/" TargetMode="External"/><Relationship Id="rId402" Type="http://schemas.openxmlformats.org/officeDocument/2006/relationships/hyperlink" Target="https://www.reddit.com/r/AskDocs/comments/g0cjq4/possible_ectopic_or_pregnancy/" TargetMode="External"/><Relationship Id="rId847" Type="http://schemas.openxmlformats.org/officeDocument/2006/relationships/hyperlink" Target="https://www.reddit.com/r/AskDocs/comments/g34xn4/is_it_safe_to_be_on_nexplanon_and_take_plan_b/" TargetMode="External"/><Relationship Id="rId1032" Type="http://schemas.openxmlformats.org/officeDocument/2006/relationships/hyperlink" Target="https://www.reddit.com/r/AskDocs/comments/ge76rl/vyvanse_for_binge_eating_disorder_what_happens/" TargetMode="External"/><Relationship Id="rId707" Type="http://schemas.openxmlformats.org/officeDocument/2006/relationships/hyperlink" Target="https://www.reddit.com/r/AskDocs/comments/g22mhp/bumps_on_head_help/" TargetMode="External"/><Relationship Id="rId914" Type="http://schemas.openxmlformats.org/officeDocument/2006/relationships/hyperlink" Target="https://www.reddit.com/r/AskDocs/comments/g5mho4/getting_a_uk_prescription_for_pregnancy_safe/" TargetMode="External"/><Relationship Id="rId43" Type="http://schemas.openxmlformats.org/officeDocument/2006/relationships/hyperlink" Target="https://www.reddit.com/r/AskDocs/comments/fq0p0h/how_to_calculate_mortality_rate_what_is_the/" TargetMode="External"/><Relationship Id="rId192" Type="http://schemas.openxmlformats.org/officeDocument/2006/relationships/hyperlink" Target="https://www.reddit.com/r/AskDocs/comments/fvl1w0/47_yo_male_xray_impressions_need_your_opinion_on/" TargetMode="External"/><Relationship Id="rId497" Type="http://schemas.openxmlformats.org/officeDocument/2006/relationships/hyperlink" Target="https://www.reddit.com/r/AskDocs/comments/g0vodi/visiting_my_covid_mother_in_hospice/" TargetMode="External"/><Relationship Id="rId357" Type="http://schemas.openxmlformats.org/officeDocument/2006/relationships/hyperlink" Target="https://www.reddit.com/r/AskDocs/comments/g04g4j/what_symptoms_can_blood_clots_have/" TargetMode="External"/><Relationship Id="rId1194" Type="http://schemas.openxmlformats.org/officeDocument/2006/relationships/hyperlink" Target="https://www.reddit.com/r/AskDocs/comments/gl2cfr/18f_what_are_the_side_effects_of_a_500kcal_diet/" TargetMode="External"/><Relationship Id="rId217" Type="http://schemas.openxmlformats.org/officeDocument/2006/relationships/hyperlink" Target="https://www.reddit.com/r/AskDocs/comments/fxfz9b/can_you_get_gonoreha_from_a_protected_sex/" TargetMode="External"/><Relationship Id="rId564" Type="http://schemas.openxmlformats.org/officeDocument/2006/relationships/hyperlink" Target="https://imgur.com/a/YFhfRwM?desktop=1" TargetMode="External"/><Relationship Id="rId771" Type="http://schemas.openxmlformats.org/officeDocument/2006/relationships/hyperlink" Target="https://www.reddit.com/r/AskDocs/comments/g2jqu1/should_i_worry_on_the_things_i_sit_on_when/" TargetMode="External"/><Relationship Id="rId869" Type="http://schemas.openxmlformats.org/officeDocument/2006/relationships/hyperlink" Target="https://www.reddit.com/r/AskDocs/comments/g3s4gz/do_i_need_some_kind_of_ear_surgery/" TargetMode="External"/><Relationship Id="rId424" Type="http://schemas.openxmlformats.org/officeDocument/2006/relationships/hyperlink" Target="https://www.reddit.com/r/AskDocs/comments/g0izle/does_using_a_laptop_on_the_lap_as_a_hotspot_to/" TargetMode="External"/><Relationship Id="rId631" Type="http://schemas.openxmlformats.org/officeDocument/2006/relationships/hyperlink" Target="https://www.reddit.com/r/AskDocs/comments/g1kfkg/return_of_red_bump_on_chest/" TargetMode="External"/><Relationship Id="rId729" Type="http://schemas.openxmlformats.org/officeDocument/2006/relationships/hyperlink" Target="https://www.reddit.com/r/AskDocs/comments/g27k3y/sunflower_seeds_and_sodium/" TargetMode="External"/><Relationship Id="rId1054" Type="http://schemas.openxmlformats.org/officeDocument/2006/relationships/hyperlink" Target="https://www.reddit.com/r/AskDocs/comments/gfdgn5/can_i_pass_hpv_warts_to_my_long_term_partner_who/" TargetMode="External"/><Relationship Id="rId936" Type="http://schemas.openxmlformats.org/officeDocument/2006/relationships/hyperlink" Target="https://www.reddit.com/r/AskDocs/comments/g626y0/how_concerned_should_i_be_about_vomiting_up_a/" TargetMode="External"/><Relationship Id="rId1121" Type="http://schemas.openxmlformats.org/officeDocument/2006/relationships/hyperlink" Target="https://imgur.com/a/GeGBSb0" TargetMode="External"/><Relationship Id="rId1219" Type="http://schemas.openxmlformats.org/officeDocument/2006/relationships/hyperlink" Target="https://www.reddit.com/r/AskDocs/comments/gl722h/swollen_glandstrouble_swallowinglump_in_throat/" TargetMode="External"/><Relationship Id="rId65" Type="http://schemas.openxmlformats.org/officeDocument/2006/relationships/hyperlink" Target="https://www.reddit.com/r/AskDocs/comments/fqsjsg/cravings_are_getting_worse_reposting_due_to_no/" TargetMode="External"/><Relationship Id="rId281" Type="http://schemas.openxmlformats.org/officeDocument/2006/relationships/hyperlink" Target="https://imgur.com/a/Civ05XX" TargetMode="External"/><Relationship Id="rId141" Type="http://schemas.openxmlformats.org/officeDocument/2006/relationships/hyperlink" Target="https://www.reddit.com/r/AskDocs/comments/fue6xy/34f_terrys_nails_or_normal_autoimmune_connection/" TargetMode="External"/><Relationship Id="rId379" Type="http://schemas.openxmlformats.org/officeDocument/2006/relationships/hyperlink" Target="https://www.reddit.com/r/AskDocs/comments/g091ex/very_mild_tonsillitis_symptoms_safe_to_ignore/" TargetMode="External"/><Relationship Id="rId586" Type="http://schemas.openxmlformats.org/officeDocument/2006/relationships/hyperlink" Target="https://www.reddit.com/r/AskDocs/comments/g1fwq0/is_this_ekg_reading_of_any_significance/" TargetMode="External"/><Relationship Id="rId793" Type="http://schemas.openxmlformats.org/officeDocument/2006/relationships/hyperlink" Target="https://imgur.com/a/wbeCqmm" TargetMode="External"/><Relationship Id="rId7" Type="http://schemas.openxmlformats.org/officeDocument/2006/relationships/hyperlink" Target="https://www.reddit.com/r/AskDocs/comments/fjtxna/my_wife_34f_is_33_weeks_pregnant_is_the_best_case/" TargetMode="External"/><Relationship Id="rId239" Type="http://schemas.openxmlformats.org/officeDocument/2006/relationships/hyperlink" Target="https://www.reddit.com/r/AskDocs/comments/fzb1e1/ultrasound_accidentally_found_2_renal_cysts_one/" TargetMode="External"/><Relationship Id="rId446" Type="http://schemas.openxmlformats.org/officeDocument/2006/relationships/hyperlink" Target="https://www.reddit.com/r/AskDocs/comments/g0n06d/gross_skin_burning_question/" TargetMode="External"/><Relationship Id="rId653" Type="http://schemas.openxmlformats.org/officeDocument/2006/relationships/hyperlink" Target="https://www.reddit.com/r/AskDocs/comments/g1pidw/allergic_reaction_to_diclofenac_pill_i_drank_a/" TargetMode="External"/><Relationship Id="rId1076" Type="http://schemas.openxmlformats.org/officeDocument/2006/relationships/hyperlink" Target="https://www.reddit.com/r/AskDocs/comments/ghuhhz/conflicting_surgeries/" TargetMode="External"/><Relationship Id="rId306" Type="http://schemas.openxmlformats.org/officeDocument/2006/relationships/hyperlink" Target="https://www.reddit.com/r/AskDocs/comments/fztk7f/my_swollen_pinky_finger/" TargetMode="External"/><Relationship Id="rId860" Type="http://schemas.openxmlformats.org/officeDocument/2006/relationships/hyperlink" Target="https://www.reddit.com/r/AskDocs/comments/g3flzy/i_think_i_have_manic_bipolar_depression_but_that/" TargetMode="External"/><Relationship Id="rId958" Type="http://schemas.openxmlformats.org/officeDocument/2006/relationships/hyperlink" Target="https://www.reddit.com/r/AskDocs/comments/g6acq3/can_symptoms_of_a_uti_be_confused_with_side/" TargetMode="External"/><Relationship Id="rId1143" Type="http://schemas.openxmlformats.org/officeDocument/2006/relationships/hyperlink" Target="https://www.reddit.com/r/AskDocs/comments/gkbv33/i_think_im_27m_developing_some_kind_of_anxiety/" TargetMode="External"/><Relationship Id="rId87" Type="http://schemas.openxmlformats.org/officeDocument/2006/relationships/hyperlink" Target="https://www.reddit.com/r/AskDocs/comments/frcr0b/baby_coughingchoking_and_fussing_at_night_time/" TargetMode="External"/><Relationship Id="rId513" Type="http://schemas.openxmlformats.org/officeDocument/2006/relationships/hyperlink" Target="https://www.reddit.com/r/AskDocs/comments/g0yszq/mollescum_contagisum_on_genitals/" TargetMode="External"/><Relationship Id="rId720" Type="http://schemas.openxmlformats.org/officeDocument/2006/relationships/hyperlink" Target="https://www.amazon.com/Antifungal-Antibacterial-Anti-itch-Cream-Therapeutic/dp/B01N359M8O/ref=mp_s_a_1_5?dchild=1&amp;amp;keywords=derma+nu+anti+fungal&amp;amp;qid=1587001503&amp;amp;sr=8-5" TargetMode="External"/><Relationship Id="rId818" Type="http://schemas.openxmlformats.org/officeDocument/2006/relationships/hyperlink" Target="https://www.reddit.com/r/AskDocs/comments/g2uzhn/can_an_iron_supplement_work_overnight/" TargetMode="External"/><Relationship Id="rId1003" Type="http://schemas.openxmlformats.org/officeDocument/2006/relationships/hyperlink" Target="https://www.reddit.com/r/AskDocs/comments/g99z61/can_i_21m_eat_shortly_after_having_a/" TargetMode="External"/><Relationship Id="rId1210" Type="http://schemas.openxmlformats.org/officeDocument/2006/relationships/hyperlink" Target="https://www.reddit.com/r/AskDocs/comments/gl48iu/question_about_a_rash/" TargetMode="External"/><Relationship Id="rId14" Type="http://schemas.openxmlformats.org/officeDocument/2006/relationships/hyperlink" Target="https://imgur.com/a/EeIsZzS" TargetMode="External"/><Relationship Id="rId163" Type="http://schemas.openxmlformats.org/officeDocument/2006/relationships/hyperlink" Target="https://imgur.com/a/p3Bceal" TargetMode="External"/><Relationship Id="rId370" Type="http://schemas.openxmlformats.org/officeDocument/2006/relationships/hyperlink" Target="https://www.reddit.com/r/AskDocs/comments/g07swk/scared_i_might_have_multiple_sclerosis_or_some/" TargetMode="External"/><Relationship Id="rId230" Type="http://schemas.openxmlformats.org/officeDocument/2006/relationships/hyperlink" Target="https://www.reddit.com/r/AskDocs/comments/fxvsgj/feels_like_im_dying_advice/" TargetMode="External"/><Relationship Id="rId468" Type="http://schemas.openxmlformats.org/officeDocument/2006/relationships/hyperlink" Target="https://www.reddit.com/r/AskDocs/comments/g0r0od/random_acne/" TargetMode="External"/><Relationship Id="rId675" Type="http://schemas.openxmlformats.org/officeDocument/2006/relationships/hyperlink" Target="https://www.reddit.com/r/AskDocs/comments/g1v1nu/my_sons_loss_of_mobility_a_year_after_arm_broken/" TargetMode="External"/><Relationship Id="rId882" Type="http://schemas.openxmlformats.org/officeDocument/2006/relationships/hyperlink" Target="https://www.reddit.com/r/AskDocs/comments/g3vami/itchy_bumps_on_legs/" TargetMode="External"/><Relationship Id="rId1098" Type="http://schemas.openxmlformats.org/officeDocument/2006/relationships/hyperlink" Target="https://www.reddit.com/r/AskDocs/comments/ghzs7u/odd_bluegreen_skin_eruption/" TargetMode="External"/><Relationship Id="rId328" Type="http://schemas.openxmlformats.org/officeDocument/2006/relationships/hyperlink" Target="https://www.reddit.com/r/AskDocs/comments/fzwwkz/safest_nsaid_to_take_with_antidepressants_and_ibs/" TargetMode="External"/><Relationship Id="rId535" Type="http://schemas.openxmlformats.org/officeDocument/2006/relationships/hyperlink" Target="https://www.reddit.com/r/AskDocs/comments/g13c4k/is_it_bad_for_health_to_masterbate_once_a_week/" TargetMode="External"/><Relationship Id="rId742" Type="http://schemas.openxmlformats.org/officeDocument/2006/relationships/hyperlink" Target="https://www.reddit.com/r/AskDocs/comments/g29osd/what_is_the_appropriate_amount_of_topics_you/" TargetMode="External"/><Relationship Id="rId1165" Type="http://schemas.openxmlformats.org/officeDocument/2006/relationships/hyperlink" Target="https://www.reddit.com/r/AskDocs/comments/gkwvtz/19m_serious_can_you_have_melanoma_on_your_ballsack/" TargetMode="External"/><Relationship Id="rId602" Type="http://schemas.openxmlformats.org/officeDocument/2006/relationships/hyperlink" Target="https://www.reddit.com/r/AskDocs/comments/g1hrto/celiac_disease_and_lactose_intolerance_question/" TargetMode="External"/><Relationship Id="rId1025" Type="http://schemas.openxmlformats.org/officeDocument/2006/relationships/hyperlink" Target="https://www.reddit.com/r/AskDocs/comments/ge3osh/should_i_get_a_physical_done/" TargetMode="External"/><Relationship Id="rId1232" Type="http://schemas.openxmlformats.org/officeDocument/2006/relationships/hyperlink" Target="https://www.reddit.com/r/AskDocs/comments/gmse8z/27f_potential_covid_case/" TargetMode="External"/><Relationship Id="rId907" Type="http://schemas.openxmlformats.org/officeDocument/2006/relationships/hyperlink" Target="https://www.reddit.com/r/AskDocs/comments/g5ll11/red_spots_rash/" TargetMode="External"/><Relationship Id="rId36" Type="http://schemas.openxmlformats.org/officeDocument/2006/relationships/hyperlink" Target="https://www.reddit.com/r/AskDocs/comments/fph4pc/abnormal_blood_tests_every_time/" TargetMode="External"/><Relationship Id="rId185" Type="http://schemas.openxmlformats.org/officeDocument/2006/relationships/hyperlink" Target="https://www.reddit.com/r/AskDocs/comments/fvjem0/root_canal_causing_weird_pressure_headache/" TargetMode="External"/><Relationship Id="rId392" Type="http://schemas.openxmlformats.org/officeDocument/2006/relationships/hyperlink" Target="https://photos.app.goo.gl/ikueX4vsVUZzSYVF9" TargetMode="External"/><Relationship Id="rId697" Type="http://schemas.openxmlformats.org/officeDocument/2006/relationships/hyperlink" Target="https://www.reddit.com/r/AskDocs/comments/g217nj/sore_breasts_with_raised_painful_bump_on_right/" TargetMode="External"/><Relationship Id="rId252" Type="http://schemas.openxmlformats.org/officeDocument/2006/relationships/hyperlink" Target="https://www.reddit.com/r/AskDocs/comments/fzfcsi/rectal_bleeding/" TargetMode="External"/><Relationship Id="rId1187" Type="http://schemas.openxmlformats.org/officeDocument/2006/relationships/hyperlink" Target="https://www.reddit.com/r/AskDocs/comments/gl0mm8/19m_2_weeks_ago_i_got_stabbed_on_the_top_of_my/" TargetMode="External"/><Relationship Id="rId112" Type="http://schemas.openxmlformats.org/officeDocument/2006/relationships/hyperlink" Target="https://www.reddit.com/r/AskDocs/comments/fsjpfy/inconclusive_covid19_test/" TargetMode="External"/><Relationship Id="rId557" Type="http://schemas.openxmlformats.org/officeDocument/2006/relationships/hyperlink" Target="https://imgur.com/gallery/AteQBN1" TargetMode="External"/><Relationship Id="rId764" Type="http://schemas.openxmlformats.org/officeDocument/2006/relationships/hyperlink" Target="https://www.reddit.com/r/AskDocs/comments/g2go78/bloody_tooth_or_blood_blister/" TargetMode="External"/><Relationship Id="rId971" Type="http://schemas.openxmlformats.org/officeDocument/2006/relationships/hyperlink" Target="https://www.reddit.com/r/AskDocs/comments/g7y8id/help_for_my_daughter_16_please/" TargetMode="External"/><Relationship Id="rId417" Type="http://schemas.openxmlformats.org/officeDocument/2006/relationships/hyperlink" Target="https://www.fracturecare.co.uk/care-plans/ankle/undisplaced-medial-malleolus-fracture/ankle-fracture-medial-malleolus/med-mal.PNG" TargetMode="External"/><Relationship Id="rId624" Type="http://schemas.openxmlformats.org/officeDocument/2006/relationships/hyperlink" Target="https://imgur.com/a/yfANASt" TargetMode="External"/><Relationship Id="rId831" Type="http://schemas.openxmlformats.org/officeDocument/2006/relationships/hyperlink" Target="https://www.reddit.com/r/AskDocs/comments/g2x5lp/black_dot_on_my_skin_above_nails/" TargetMode="External"/><Relationship Id="rId1047" Type="http://schemas.openxmlformats.org/officeDocument/2006/relationships/hyperlink" Target="https://imgur.com/a/Sj91OxA" TargetMode="External"/><Relationship Id="rId929" Type="http://schemas.openxmlformats.org/officeDocument/2006/relationships/hyperlink" Target="https://www.reddit.com/r/legaladvice/" TargetMode="External"/><Relationship Id="rId1114" Type="http://schemas.openxmlformats.org/officeDocument/2006/relationships/hyperlink" Target="https://imgur.com/a/aSEYW38" TargetMode="External"/><Relationship Id="rId58" Type="http://schemas.openxmlformats.org/officeDocument/2006/relationships/hyperlink" Target="https://www.reddit.com/r/AskDocs/comments/fqrpkl/could_this_be_gluten_intoleranceceliac/" TargetMode="External"/><Relationship Id="rId274" Type="http://schemas.openxmlformats.org/officeDocument/2006/relationships/hyperlink" Target="https://www.reddit.com/r/AskDocs/comments/fznadx/heart_rate_question/" TargetMode="External"/><Relationship Id="rId481" Type="http://schemas.openxmlformats.org/officeDocument/2006/relationships/hyperlink" Target="https://www.reddit.com/r/AskDocs/comments/g0sxkt/rash_on_2_year_old_photo/" TargetMode="External"/><Relationship Id="rId134" Type="http://schemas.openxmlformats.org/officeDocument/2006/relationships/hyperlink" Target="https://www.reddit.com/r/AskDocs/comments/fspy30/im_32_years_old_and_male_since_the_beginning_of/" TargetMode="External"/><Relationship Id="rId579" Type="http://schemas.openxmlformats.org/officeDocument/2006/relationships/hyperlink" Target="https://www.reddit.com/r/AskDocs/comments/g1f7wn/does_having_had_a_heart_valve_replaced_make_me/" TargetMode="External"/><Relationship Id="rId786" Type="http://schemas.openxmlformats.org/officeDocument/2006/relationships/hyperlink" Target="https://www.reddit.com/r/AskDocs/comments/g2ne6x/female_34_red_spot_that_hard_to_the_touch_doesnt/" TargetMode="External"/><Relationship Id="rId993" Type="http://schemas.openxmlformats.org/officeDocument/2006/relationships/hyperlink" Target="https://www.reddit.com/r/AskDocs/comments/g97rt9/ears_feel_stuffy_after_walksbiking/" TargetMode="External"/><Relationship Id="rId341" Type="http://schemas.openxmlformats.org/officeDocument/2006/relationships/hyperlink" Target="https://www.reddit.com/r/AskDocs/comments/g00tno/my_29m_boyfriend_has_a_severe_rash_can_anyone_id/" TargetMode="External"/><Relationship Id="rId439" Type="http://schemas.openxmlformats.org/officeDocument/2006/relationships/hyperlink" Target="https://www.reddit.com/r/AskDocs/comments/g0lnqh/weird_brown_marks_spots_on_my_leg/" TargetMode="External"/><Relationship Id="rId646" Type="http://schemas.openxmlformats.org/officeDocument/2006/relationships/hyperlink" Target="https://www.reddit.com/r/AskDocs/comments/g1n60e/i_think_i_swallowed_my_airpods/" TargetMode="External"/><Relationship Id="rId1069" Type="http://schemas.openxmlformats.org/officeDocument/2006/relationships/hyperlink" Target="https://www.reddit.com/r/AskDocs/comments/ghq0vp/older_parents_not_being_candid_about_dads_heart/" TargetMode="External"/><Relationship Id="rId201" Type="http://schemas.openxmlformats.org/officeDocument/2006/relationships/hyperlink" Target="https://www.reddit.com/r/AskDocs/comments/fw2pcw/low_white_cells_thyroid_or_something_else/" TargetMode="External"/><Relationship Id="rId506" Type="http://schemas.openxmlformats.org/officeDocument/2006/relationships/hyperlink" Target="https://www.reddit.com/r/AskDocs/comments/g0xzpf/i_think_i_might_be_allergic_to_chocolate/" TargetMode="External"/><Relationship Id="rId853" Type="http://schemas.openxmlformats.org/officeDocument/2006/relationships/hyperlink" Target="https://www.reddit.com/r/AskDocs/comments/g386mk/continued_period_after_iud/" TargetMode="External"/><Relationship Id="rId1136" Type="http://schemas.openxmlformats.org/officeDocument/2006/relationships/hyperlink" Target="https://www.reddit.com/r/AskDocs/comments/gjtskr/48f_my_mom_has_been_complaining_about_mosquito/" TargetMode="External"/><Relationship Id="rId713" Type="http://schemas.openxmlformats.org/officeDocument/2006/relationships/hyperlink" Target="https://www.reddit.com/r/AskDocs/comments/g24fv3/24m_persistent_hip_pain/" TargetMode="External"/><Relationship Id="rId920" Type="http://schemas.openxmlformats.org/officeDocument/2006/relationships/hyperlink" Target="https://imgur.com/a/BRPL4bn" TargetMode="External"/><Relationship Id="rId1203" Type="http://schemas.openxmlformats.org/officeDocument/2006/relationships/hyperlink" Target="https://www.reddit.com/r/AskDocs/comments/gl3kuu/every_member_of_the_household_has_an_extremely/" TargetMode="External"/><Relationship Id="rId296" Type="http://schemas.openxmlformats.org/officeDocument/2006/relationships/hyperlink" Target="https://imgur.com/a/cu433Qn" TargetMode="External"/><Relationship Id="rId156" Type="http://schemas.openxmlformats.org/officeDocument/2006/relationships/hyperlink" Target="https://www.reddit.com/r/AskDocs/comments/fv126d/just_finished_cancer_treatment_and_i_high_risk/" TargetMode="External"/><Relationship Id="rId363" Type="http://schemas.openxmlformats.org/officeDocument/2006/relationships/hyperlink" Target="https://www.reddit.com/r/AskDocs/comments/g06mz2/is_there_an_endocrinologist_here_that_can_explain/" TargetMode="External"/><Relationship Id="rId570" Type="http://schemas.openxmlformats.org/officeDocument/2006/relationships/hyperlink" Target="https://www.reddit.com/r/AskDocs/comments/g1d96s/can_random_twitches_be_a_sign_of_als/" TargetMode="External"/><Relationship Id="rId223" Type="http://schemas.openxmlformats.org/officeDocument/2006/relationships/hyperlink" Target="https://www.reddit.com/r/AskDocs/comments/fxhx00/low_stakes_question_about_finger_nails/" TargetMode="External"/><Relationship Id="rId430" Type="http://schemas.openxmlformats.org/officeDocument/2006/relationships/hyperlink" Target="https://www.reddit.com/r/AskDocs/comments/g0kpqk/ankle_injury_torn_retinaculum/" TargetMode="External"/><Relationship Id="rId668" Type="http://schemas.openxmlformats.org/officeDocument/2006/relationships/hyperlink" Target="https://www.reddit.com/r/AskDocs/comments/g1tl3k/ear_fluid_treatment/" TargetMode="External"/><Relationship Id="rId875" Type="http://schemas.openxmlformats.org/officeDocument/2006/relationships/hyperlink" Target="https://www.reddit.com/r/AskDocs/comments/g3uex9/20m_right_testicle_aches_and_hurts_to_touch/" TargetMode="External"/><Relationship Id="rId1060" Type="http://schemas.openxmlformats.org/officeDocument/2006/relationships/hyperlink" Target="https://www.reddit.com/r/AskDocs/comments/gh4utj/38m_do_i_have_a_blood_clot/" TargetMode="External"/><Relationship Id="rId528" Type="http://schemas.openxmlformats.org/officeDocument/2006/relationships/hyperlink" Target="https://www.reddit.com/r/AskDocs/comments/g10fbl/my_21f_labia_minora_disappeared_overnight_all_the/" TargetMode="External"/><Relationship Id="rId735" Type="http://schemas.openxmlformats.org/officeDocument/2006/relationships/hyperlink" Target="https://www.reddit.com/r/AskDocs/comments/g285uj/extremely_itchy_red_bumps/" TargetMode="External"/><Relationship Id="rId942" Type="http://schemas.openxmlformats.org/officeDocument/2006/relationships/hyperlink" Target="https://www.reddit.com/r/AskDocs/comments/g647he/is_it_okay_that_i_open_gelatine_capsules_of/" TargetMode="External"/><Relationship Id="rId1158" Type="http://schemas.openxmlformats.org/officeDocument/2006/relationships/hyperlink" Target="https://www.reddit.com/r/AskDocs/comments/gki61l/how_to_help_my_27m_boyfriends_severe_allergic/" TargetMode="External"/><Relationship Id="rId1018" Type="http://schemas.openxmlformats.org/officeDocument/2006/relationships/hyperlink" Target="https://www.reddit.com/r/AskDocs/comments/gdykas/glaucoma_help/" TargetMode="External"/><Relationship Id="rId1225" Type="http://schemas.openxmlformats.org/officeDocument/2006/relationships/hyperlink" Target="https://www.reddit.com/r/AskDocs/comments/gmq42d/both_me_32m_102kg_5ft_11inch_and_my_wife_28f_62kg/" TargetMode="External"/><Relationship Id="rId71" Type="http://schemas.openxmlformats.org/officeDocument/2006/relationships/hyperlink" Target="https://www.reddit.com/r/AskDocs/comments/fr9tzf/unknown_lesion_on_the_shaft_of_my_penis/" TargetMode="External"/><Relationship Id="rId802" Type="http://schemas.openxmlformats.org/officeDocument/2006/relationships/hyperlink" Target="https://www.reddit.com/user/AtomicReggi/comments/g2qk8w/pics_for_raskdocs/?utm_source=share&amp;amp;amp;amp;utm_medium=ios_app&amp;amp;amp;amp;utm_name=iossmf" TargetMode="External"/><Relationship Id="rId29" Type="http://schemas.openxmlformats.org/officeDocument/2006/relationships/hyperlink" Target="https://www.reddit.com/r/AskDocs/comments/fpe7m4/blood_while_in_the_toilet/" TargetMode="External"/><Relationship Id="rId178" Type="http://schemas.openxmlformats.org/officeDocument/2006/relationships/hyperlink" Target="https://www.reddit.com/r/AskDocs/comments/fvij4f/roommates_nurse_girlfriend_keeps_coming_over/" TargetMode="External"/><Relationship Id="rId385" Type="http://schemas.openxmlformats.org/officeDocument/2006/relationships/hyperlink" Target="https://www.reddit.com/r/AskDocs/comments/g09mj1/is_it_okay_to_eat_a_whole_pineapple_in_one_sitting/" TargetMode="External"/><Relationship Id="rId592" Type="http://schemas.openxmlformats.org/officeDocument/2006/relationships/hyperlink" Target="https://ibb.co/J2TQp1M" TargetMode="External"/><Relationship Id="rId245" Type="http://schemas.openxmlformats.org/officeDocument/2006/relationships/hyperlink" Target="https://www.reddit.com/r/AskDocs/comments/fzbynz/is_this_a_melanoma/" TargetMode="External"/><Relationship Id="rId452" Type="http://schemas.openxmlformats.org/officeDocument/2006/relationships/hyperlink" Target="https://imgur.com/a/n8eEa5p" TargetMode="External"/><Relationship Id="rId897" Type="http://schemas.openxmlformats.org/officeDocument/2006/relationships/hyperlink" Target="https://www.reddit.com/r/AskDocs/comments/g5ikgn/26f_white_lesion_surrounded_by_blood_vessels_on/" TargetMode="External"/><Relationship Id="rId1082" Type="http://schemas.openxmlformats.org/officeDocument/2006/relationships/hyperlink" Target="https://www.reddit.com/r/AskDocs/comments/ghvnen/29f_lower_back_poppain/" TargetMode="External"/><Relationship Id="rId105" Type="http://schemas.openxmlformats.org/officeDocument/2006/relationships/hyperlink" Target="https://www.reddit.com/r/AskDocs/comments/fsgigo/please_help_28f_never_experienced_constipation/" TargetMode="External"/><Relationship Id="rId312" Type="http://schemas.openxmlformats.org/officeDocument/2006/relationships/hyperlink" Target="https://www.reddit.com/r/AskDocs/comments/fzu9y1/pregnancy_test_advice/" TargetMode="External"/><Relationship Id="rId757" Type="http://schemas.openxmlformats.org/officeDocument/2006/relationships/hyperlink" Target="https://www.reddit.com/r/AskDocs/comments/g2f7pe/broken_clavicle_possibly_isnt_going_to_heal_after/" TargetMode="External"/><Relationship Id="rId964" Type="http://schemas.openxmlformats.org/officeDocument/2006/relationships/hyperlink" Target="https://www.reddit.com/r/AskDocs/comments/g6boe4/wrong_tests_for_depression/" TargetMode="External"/><Relationship Id="rId93" Type="http://schemas.openxmlformats.org/officeDocument/2006/relationships/hyperlink" Target="https://www.reddit.com/r/AskDocs/comments/frdnyb/my_doctor_recently_told_me_i_had_borderline/" TargetMode="External"/><Relationship Id="rId617" Type="http://schemas.openxmlformats.org/officeDocument/2006/relationships/hyperlink" Target="https://www.reddit.com/r/AskDocs/comments/g1j4sk/challenging_your_medical_degree/" TargetMode="External"/><Relationship Id="rId824" Type="http://schemas.openxmlformats.org/officeDocument/2006/relationships/hyperlink" Target="https://www.reddit.com/r/AskDocs/comments/g2voj3/should_i_get_an_mri_of_my_wrist_which_i_sprained/" TargetMode="External"/><Relationship Id="rId1247" Type="http://schemas.openxmlformats.org/officeDocument/2006/relationships/hyperlink" Target="https://imgur.com/a/upkei6Z" TargetMode="External"/><Relationship Id="rId256" Type="http://schemas.openxmlformats.org/officeDocument/2006/relationships/hyperlink" Target="https://www.reddit.com/r/AskDocs/comments/fzhg3o/25_250ib_male_3x_cancer_survivor_high_risk/" TargetMode="External"/><Relationship Id="rId463" Type="http://schemas.openxmlformats.org/officeDocument/2006/relationships/hyperlink" Target="https://www.reddit.com/r/AskDocs/comments/g0q38s/my_brother_21m_was_born_with_a_small_esophagus_so/" TargetMode="External"/><Relationship Id="rId670" Type="http://schemas.openxmlformats.org/officeDocument/2006/relationships/hyperlink" Target="https://www.reddit.com/r/AskDocs/comments/g1u45q/19m_intermittent_fasting_to_loose_weight/" TargetMode="External"/><Relationship Id="rId1093" Type="http://schemas.openxmlformats.org/officeDocument/2006/relationships/hyperlink" Target="https://www.reddit.com/r/AskDocs/comments/ghz9v7/grandfather_has_no_appetite_coughing_and_severe/" TargetMode="External"/><Relationship Id="rId1107" Type="http://schemas.openxmlformats.org/officeDocument/2006/relationships/hyperlink" Target="https://www.reddit.com/r/AskDocs/comments/gi1lap/22_female_right_side_facial_droop_with_facial/" TargetMode="External"/><Relationship Id="rId116" Type="http://schemas.openxmlformats.org/officeDocument/2006/relationships/hyperlink" Target="https://www.reddit.com/r/AskDocs/comments/fskb5k/what_could_possibly_happen/" TargetMode="External"/><Relationship Id="rId323" Type="http://schemas.openxmlformats.org/officeDocument/2006/relationships/hyperlink" Target="https://www.reddit.com/r/AskDocs/comments/fzvmfl/25m_dry_skin_around_eye_itchyscaly/" TargetMode="External"/><Relationship Id="rId530" Type="http://schemas.openxmlformats.org/officeDocument/2006/relationships/hyperlink" Target="https://www.reddit.com/r/AskDocs/comments/g10piu/i_walked_out_of_a_hospital_tonight_after_i_waited/" TargetMode="External"/><Relationship Id="rId768" Type="http://schemas.openxmlformats.org/officeDocument/2006/relationships/hyperlink" Target="https://www.reddit.com/r/AskDocs/comments/g2ianp/need_allergy_help_please/" TargetMode="External"/><Relationship Id="rId975" Type="http://schemas.openxmlformats.org/officeDocument/2006/relationships/hyperlink" Target="https://www.reddit.com/r/AskDocs/comments/g7zoq5/should_i_worry_about_diabetes/" TargetMode="External"/><Relationship Id="rId1160" Type="http://schemas.openxmlformats.org/officeDocument/2006/relationships/hyperlink" Target="https://www.reddit.com/r/AskDocs/comments/gkic93/when_to_go_for_an_xray_or_ct_scan/" TargetMode="External"/><Relationship Id="rId20" Type="http://schemas.openxmlformats.org/officeDocument/2006/relationships/hyperlink" Target="https://www.reddit.com/r/AskDocs/comments/fljwjm/19m_why_am_i_losing_my_hearing/" TargetMode="External"/><Relationship Id="rId628" Type="http://schemas.openxmlformats.org/officeDocument/2006/relationships/hyperlink" Target="https://www.reddit.com/r/AskDocs/comments/g1jwnz/itchy_painless_red_rash_on_right_hip_thigh_and_arm/" TargetMode="External"/><Relationship Id="rId835" Type="http://schemas.openxmlformats.org/officeDocument/2006/relationships/hyperlink" Target="https://www.reddit.com/r/AskDocs/comments/g2y8ig/weird_spots_on_my_torso_and_my_girlfriends_too/" TargetMode="External"/><Relationship Id="rId267" Type="http://schemas.openxmlformats.org/officeDocument/2006/relationships/hyperlink" Target="https://www.reddit.com/r/AskDocs/comments/fzjjbx/my_scars_dont_fade_away_as_fast/" TargetMode="External"/><Relationship Id="rId474" Type="http://schemas.openxmlformats.org/officeDocument/2006/relationships/hyperlink" Target="https://www.reddit.com/r/AskDocs/comments/g0rd98/14_male_itchy_redish_bumps/" TargetMode="External"/><Relationship Id="rId1020" Type="http://schemas.openxmlformats.org/officeDocument/2006/relationships/hyperlink" Target="https://www.reddit.com/r/AskDocs/comments/gdz9mp/theres_something_purple_under_my_finger_nail/" TargetMode="External"/><Relationship Id="rId1118" Type="http://schemas.openxmlformats.org/officeDocument/2006/relationships/hyperlink" Target="https://imgur.com/a/yYf7gq5" TargetMode="External"/><Relationship Id="rId127" Type="http://schemas.openxmlformats.org/officeDocument/2006/relationships/hyperlink" Target="https://www.reddit.com/r/AskDocs/comments/fsnuv6/elderly_landlord_77m_fell_and_hit_the_back_right/" TargetMode="External"/><Relationship Id="rId681" Type="http://schemas.openxmlformats.org/officeDocument/2006/relationships/hyperlink" Target="https://www.reddit.com/r/AskDocs/comments/g1xvge/help_with_lumbar_spine_mri_31m/" TargetMode="External"/><Relationship Id="rId779" Type="http://schemas.openxmlformats.org/officeDocument/2006/relationships/hyperlink" Target="https://www.reddit.com/r/AskDocs/comments/g2n1er/could_i_be_pregnant/" TargetMode="External"/><Relationship Id="rId902" Type="http://schemas.openxmlformats.org/officeDocument/2006/relationships/hyperlink" Target="https://www.reddit.com/r/AskDocs/comments/g5jos7/i_suspect_my_mother_f47_is_abusing_her/" TargetMode="External"/><Relationship Id="rId986" Type="http://schemas.openxmlformats.org/officeDocument/2006/relationships/hyperlink" Target="https://www.reddit.com/r/AskDocs/comments/g82ms3/is_this_oral_cancer/" TargetMode="External"/><Relationship Id="rId31" Type="http://schemas.openxmlformats.org/officeDocument/2006/relationships/hyperlink" Target="https://www.reddit.com/r/AskDocs/comments/fpeeog/what_could_cause_low_b12/" TargetMode="External"/><Relationship Id="rId334" Type="http://schemas.openxmlformats.org/officeDocument/2006/relationships/hyperlink" Target="https://www.reddit.com/r/AskDocs/comments/fzxrnr/help_me_get_over_my_vaccine_hesitancy_be_kind/" TargetMode="External"/><Relationship Id="rId541" Type="http://schemas.openxmlformats.org/officeDocument/2006/relationships/hyperlink" Target="https://www.reddit.com/r/AskDocs/comments/g152lz/should_i_take_amoxicillin_during_covid19_situation/" TargetMode="External"/><Relationship Id="rId639" Type="http://schemas.openxmlformats.org/officeDocument/2006/relationships/hyperlink" Target="https://www.reddit.com/r/AskDocs/comments/g1midd/possible_torn_tfcc_what_can_i_do_20m/" TargetMode="External"/><Relationship Id="rId1171" Type="http://schemas.openxmlformats.org/officeDocument/2006/relationships/hyperlink" Target="https://www.reddit.com/r/AskDocs/comments/gkxc9d/27m_high_bilirubin_content_unable_to_figure_it/" TargetMode="External"/><Relationship Id="rId180" Type="http://schemas.openxmlformats.org/officeDocument/2006/relationships/hyperlink" Target="https://www.reddit.com/r/AskDocs/comments/fvisxn/can_completely_staying_inside_actually_harm_you/" TargetMode="External"/><Relationship Id="rId278" Type="http://schemas.openxmlformats.org/officeDocument/2006/relationships/hyperlink" Target="https://www.reddit.com/r/AskDocs/comments/fzo9t0/athletes_foot/" TargetMode="External"/><Relationship Id="rId401" Type="http://schemas.openxmlformats.org/officeDocument/2006/relationships/hyperlink" Target="https://www.reddit.com/r/AskDocs/comments/g0ceuk/15m_stays_inside_i_have_a_mole_that_i_think_could/" TargetMode="External"/><Relationship Id="rId846" Type="http://schemas.openxmlformats.org/officeDocument/2006/relationships/hyperlink" Target="https://www.reddit.com/r/AskDocs/comments/g34xaf/my_heart_bpm_is_over_80_consistently15m/" TargetMode="External"/><Relationship Id="rId1031" Type="http://schemas.openxmlformats.org/officeDocument/2006/relationships/hyperlink" Target="https://www.reddit.com/r/AskDocs/comments/ge676i/unmotivated_and_struggling_mentally_2yrs_with/" TargetMode="External"/><Relationship Id="rId1129" Type="http://schemas.openxmlformats.org/officeDocument/2006/relationships/hyperlink" Target="https://www.reddit.com/r/AskDocs/comments/gjqbhf/is_stopping_all_sexual_activity_bad/" TargetMode="External"/><Relationship Id="rId485" Type="http://schemas.openxmlformats.org/officeDocument/2006/relationships/hyperlink" Target="https://www.reddit.com/r/AskDocs/comments/g0u76s/punched_a_wall_and_passed_out/" TargetMode="External"/><Relationship Id="rId692" Type="http://schemas.openxmlformats.org/officeDocument/2006/relationships/hyperlink" Target="https://i.imgur.com/A5xfjCl.jpg" TargetMode="External"/><Relationship Id="rId706" Type="http://schemas.openxmlformats.org/officeDocument/2006/relationships/hyperlink" Target="https://drive.google.com/file/d/1kmAXKwZ8NoIRXj_8wiOIyyfTlci7b5DG/view?usp=drivesdk" TargetMode="External"/><Relationship Id="rId913" Type="http://schemas.openxmlformats.org/officeDocument/2006/relationships/hyperlink" Target="https://www.reddit.com/r/AskDocs/comments/g5mfdy/safe_way_to_draw_500ml_of_blood_at_home/" TargetMode="External"/><Relationship Id="rId42" Type="http://schemas.openxmlformats.org/officeDocument/2006/relationships/hyperlink" Target="https://www.reddit.com/r/AskDocs/comments/fpzfmx/should_i_cancel_my_doctors_appointment_to_make/" TargetMode="External"/><Relationship Id="rId138" Type="http://schemas.openxmlformats.org/officeDocument/2006/relationships/hyperlink" Target="https://imgur.com/a/ZEaOgdi" TargetMode="External"/><Relationship Id="rId345" Type="http://schemas.openxmlformats.org/officeDocument/2006/relationships/hyperlink" Target="https://www.reddit.com/r/AskDocs/comments/g01u6m/excruciating_burn_after_ejaculation/" TargetMode="External"/><Relationship Id="rId552" Type="http://schemas.openxmlformats.org/officeDocument/2006/relationships/hyperlink" Target="https://www.reddit.com/r/AskDocs/comments/g198ma/rashbruise_on_chest/" TargetMode="External"/><Relationship Id="rId997" Type="http://schemas.openxmlformats.org/officeDocument/2006/relationships/hyperlink" Target="https://imgur.com/gallery/dCYucL1" TargetMode="External"/><Relationship Id="rId1182" Type="http://schemas.openxmlformats.org/officeDocument/2006/relationships/hyperlink" Target="https://imgur.com/gallery/eroC8ly" TargetMode="External"/><Relationship Id="rId191" Type="http://schemas.openxmlformats.org/officeDocument/2006/relationships/hyperlink" Target="https://www.reddit.com/r/AskDocs/comments/fvky4b/is_it_worth_seeking_help_during_a_pandemic/" TargetMode="External"/><Relationship Id="rId205" Type="http://schemas.openxmlformats.org/officeDocument/2006/relationships/hyperlink" Target="https://www.reddit.com/r/AskDocs/comments/fw79qv/lorazepam/" TargetMode="External"/><Relationship Id="rId412" Type="http://schemas.openxmlformats.org/officeDocument/2006/relationships/hyperlink" Target="https://www.reddit.com/r/AskDocs/about/rules/" TargetMode="External"/><Relationship Id="rId857" Type="http://schemas.openxmlformats.org/officeDocument/2006/relationships/hyperlink" Target="https://www.reddit.com/r/AskDocs/comments/g38xx4/24f_painful_popping_in_knee/" TargetMode="External"/><Relationship Id="rId1042" Type="http://schemas.openxmlformats.org/officeDocument/2006/relationships/hyperlink" Target="https://www.reddit.com/r/AskDocs/comments/gel7t9/random_bruising_appeared_on_my_bf_22m_59_pictures/" TargetMode="External"/><Relationship Id="rId289" Type="http://schemas.openxmlformats.org/officeDocument/2006/relationships/hyperlink" Target="https://www.reddit.com/r/AskDocs/comments/fzq3wy/25m_is_it_safe_to_blast_pressurized_water_up_my/" TargetMode="External"/><Relationship Id="rId496" Type="http://schemas.openxmlformats.org/officeDocument/2006/relationships/hyperlink" Target="https://www.reddit.com/r/AskDocs/comments/g0vktc/a_doctor_told_me_that_i_wont_be_able_to/" TargetMode="External"/><Relationship Id="rId717" Type="http://schemas.openxmlformats.org/officeDocument/2006/relationships/hyperlink" Target="https://gfycat.com/AnnualElegantIlsamochadegu" TargetMode="External"/><Relationship Id="rId924" Type="http://schemas.openxmlformats.org/officeDocument/2006/relationships/hyperlink" Target="https://ibb.co/album/pBcZ92" TargetMode="External"/><Relationship Id="rId53" Type="http://schemas.openxmlformats.org/officeDocument/2006/relationships/hyperlink" Target="https://www.reddit.com/r/AskDocs/comments/fqr355/one_nostril_is_always_clogged/" TargetMode="External"/><Relationship Id="rId149" Type="http://schemas.openxmlformats.org/officeDocument/2006/relationships/hyperlink" Target="https://www.reddit.com/r/AskDocs/comments/fuy75d/zinc_overdosing/" TargetMode="External"/><Relationship Id="rId356" Type="http://schemas.openxmlformats.org/officeDocument/2006/relationships/hyperlink" Target="https://www.reddit.com/r/AskDocs/comments/g03v27/does_brain_damage_always_show_on_an_mri/" TargetMode="External"/><Relationship Id="rId563" Type="http://schemas.openxmlformats.org/officeDocument/2006/relationships/hyperlink" Target="https://www.reddit.com/r/AskDocs/comments/g1bt3g/for_the_dermatologists_i_have_a_weird_small/" TargetMode="External"/><Relationship Id="rId770" Type="http://schemas.openxmlformats.org/officeDocument/2006/relationships/hyperlink" Target="https://www.reddit.com/r/AskDocs/comments/g2in5j/hiv_exposure/" TargetMode="External"/><Relationship Id="rId1193" Type="http://schemas.openxmlformats.org/officeDocument/2006/relationships/hyperlink" Target="https://www.reddit.com/r/AskDocs/comments/gl1tts/are_my_grf_and_thyroid_levels_too_low/" TargetMode="External"/><Relationship Id="rId1207" Type="http://schemas.openxmlformats.org/officeDocument/2006/relationships/hyperlink" Target="https://www.reddit.com/r/AskDocs/comments/gl3wwk/worried_about_ppd/" TargetMode="External"/><Relationship Id="rId216" Type="http://schemas.openxmlformats.org/officeDocument/2006/relationships/hyperlink" Target="https://www.reddit.com/r/AskDocs/comments/fxf8ee/23m_what_should_i_do_if_a_pill_went_down_the/" TargetMode="External"/><Relationship Id="rId423" Type="http://schemas.openxmlformats.org/officeDocument/2006/relationships/hyperlink" Target="https://www.reddit.com/r/AskDocs/comments/g0ib1s/gynaecologists_i_need_your_help_ureaplasma_thrush/" TargetMode="External"/><Relationship Id="rId868" Type="http://schemas.openxmlformats.org/officeDocument/2006/relationships/hyperlink" Target="https://www.reddit.com/r/AskDocs/comments/g3r9wq/hypertension_diagnosis/" TargetMode="External"/><Relationship Id="rId1053" Type="http://schemas.openxmlformats.org/officeDocument/2006/relationships/hyperlink" Target="https://www.reddit.com/r/AskDocs/comments/gfda8a/fml_is_this_a_cold_sore_ive_never_had_one_before/" TargetMode="External"/><Relationship Id="rId630" Type="http://schemas.openxmlformats.org/officeDocument/2006/relationships/hyperlink" Target="https://www.reddit.com/r/AskDocs/comments/g1k55k/foot_dryness/" TargetMode="External"/><Relationship Id="rId728" Type="http://schemas.openxmlformats.org/officeDocument/2006/relationships/hyperlink" Target="https://www.reddit.com/r/AskDocs/comments/g26ytt/small_skin_tagpolyps_forming_on_body/" TargetMode="External"/><Relationship Id="rId935" Type="http://schemas.openxmlformats.org/officeDocument/2006/relationships/hyperlink" Target="https://www.reddit.com/r/AskDocs/comments/g622xb/34f_levothyroxine_125mg_non_smoker_thyroid_and/" TargetMode="External"/><Relationship Id="rId64" Type="http://schemas.openxmlformats.org/officeDocument/2006/relationships/hyperlink" Target="https://www.sweathelp.org/" TargetMode="External"/><Relationship Id="rId367" Type="http://schemas.openxmlformats.org/officeDocument/2006/relationships/hyperlink" Target="https://www.reddit.com/r/AskDocs/comments/g07hqx/30yo_f_4_lymph_node_lumps_painless_fixed_and_very/" TargetMode="External"/><Relationship Id="rId574" Type="http://schemas.openxmlformats.org/officeDocument/2006/relationships/hyperlink" Target="https://www.reddit.com/r/AskDocs/comments/ai45qn/told_that_the_reason_i_pass_out_when_i_turn_my/" TargetMode="External"/><Relationship Id="rId1120" Type="http://schemas.openxmlformats.org/officeDocument/2006/relationships/hyperlink" Target="https://www.reddit.com/r/AskDocs/comments/gjp76s/28f_low_bmi_but_still_have_regular_periods_normal/" TargetMode="External"/><Relationship Id="rId1218" Type="http://schemas.openxmlformats.org/officeDocument/2006/relationships/hyperlink" Target="https://www.reddit.com/r/AskDocs/comments/gl6oe9/i_literally_cant_walk_on_my_ankle/" TargetMode="External"/><Relationship Id="rId227" Type="http://schemas.openxmlformats.org/officeDocument/2006/relationships/hyperlink" Target="https://www.reddit.com/r/AskDocs/comments/fxjths/would_a_blood_clot_in_the_leg_cause_pain_in_the/" TargetMode="External"/><Relationship Id="rId781" Type="http://schemas.openxmlformats.org/officeDocument/2006/relationships/hyperlink" Target="https://imgur.com/a/F0zqQwL" TargetMode="External"/><Relationship Id="rId879" Type="http://schemas.openxmlformats.org/officeDocument/2006/relationships/hyperlink" Target="https://www.reddit.com/r/AskDocs/comments/g3v6mh/stepfather_acting_belligerent/" TargetMode="External"/><Relationship Id="rId434" Type="http://schemas.openxmlformats.org/officeDocument/2006/relationships/hyperlink" Target="https://www.reddit.com/r/AskDocs/comments/g0l2h2/fatigue_tight_chest_headaches_etc_help_please/" TargetMode="External"/><Relationship Id="rId641" Type="http://schemas.openxmlformats.org/officeDocument/2006/relationships/hyperlink" Target="https://www.reddit.com/r/AskDocs/comments/g1mk0z/nonemergency_care_in_these_times_adhd/" TargetMode="External"/><Relationship Id="rId739" Type="http://schemas.openxmlformats.org/officeDocument/2006/relationships/hyperlink" Target="https://www.reddit.com/r/AskDocs/comments/g2941v/is_my_colon_being_shaped_like_this_in_any_way_an/" TargetMode="External"/><Relationship Id="rId1064" Type="http://schemas.openxmlformats.org/officeDocument/2006/relationships/hyperlink" Target="https://imgur.com/odFkVqB" TargetMode="External"/><Relationship Id="rId280" Type="http://schemas.openxmlformats.org/officeDocument/2006/relationships/hyperlink" Target="https://www.reddit.com/r/AskDocs/comments/fzopaa/a_doctor_messed_up_my_physician_note/" TargetMode="External"/><Relationship Id="rId501" Type="http://schemas.openxmlformats.org/officeDocument/2006/relationships/hyperlink" Target="http://imgur.com/a/qw3I1el" TargetMode="External"/><Relationship Id="rId946" Type="http://schemas.openxmlformats.org/officeDocument/2006/relationships/hyperlink" Target="https://www.reddit.com/r/AskDocs/comments/g6576r/std_testing_question/" TargetMode="External"/><Relationship Id="rId1131" Type="http://schemas.openxmlformats.org/officeDocument/2006/relationships/hyperlink" Target="https://www.reddit.com/r/AskDocs/comments/gjrl9i/i_need_help/" TargetMode="External"/><Relationship Id="rId1229" Type="http://schemas.openxmlformats.org/officeDocument/2006/relationships/hyperlink" Target="https://www.reddit.com/r/AskDocs/comments/gmrgo3/headache_fever_fatigue/" TargetMode="External"/><Relationship Id="rId75" Type="http://schemas.openxmlformats.org/officeDocument/2006/relationships/hyperlink" Target="https://imgur.com/a/gpNr10C" TargetMode="External"/><Relationship Id="rId140" Type="http://schemas.openxmlformats.org/officeDocument/2006/relationships/hyperlink" Target="https://imgur.com/MRGt1ic" TargetMode="External"/><Relationship Id="rId378" Type="http://schemas.openxmlformats.org/officeDocument/2006/relationships/hyperlink" Target="https://www.reddit.com/r/AskDocs/comments/g08zf7/i_have_a_semipainful_cyst_right_above_my_anus/" TargetMode="External"/><Relationship Id="rId585" Type="http://schemas.openxmlformats.org/officeDocument/2006/relationships/hyperlink" Target="https://www.reddit.com/r/AskDocs/comments/g1ftbg/male_3_weeks_old_need_an_opinion_on_these_bruises/" TargetMode="External"/><Relationship Id="rId792" Type="http://schemas.openxmlformats.org/officeDocument/2006/relationships/hyperlink" Target="https://www.reddit.com/r/AskDocs/comments/g2obuj/24m_weird_skin_condition_between_fingers/" TargetMode="External"/><Relationship Id="rId806" Type="http://schemas.openxmlformats.org/officeDocument/2006/relationships/hyperlink" Target="https://www.reddit.com/r/AskDocs/comments/g2rkcm/could_my_19f_doctor_have_missed_something_with/" TargetMode="External"/><Relationship Id="rId6" Type="http://schemas.openxmlformats.org/officeDocument/2006/relationships/hyperlink" Target="https://www.reddit.com/r/AskDocs/comments/fjraqh/pulse_oximeter_showed_spo2_value_of_90_then_99/" TargetMode="External"/><Relationship Id="rId238" Type="http://schemas.openxmlformats.org/officeDocument/2006/relationships/hyperlink" Target="https://www.reddit.com/r/AskDocs/comments/fxz618/did_i_have_a_tia/" TargetMode="External"/><Relationship Id="rId445" Type="http://schemas.openxmlformats.org/officeDocument/2006/relationships/hyperlink" Target="https://www.reddit.com/r/AskDocs/comments/g0mjkl/sp0285_while_asleep/" TargetMode="External"/><Relationship Id="rId652" Type="http://schemas.openxmlformats.org/officeDocument/2006/relationships/hyperlink" Target="https://www.reddit.com/r/AskDocs/comments/g1oii0/need_help_impaction/" TargetMode="External"/><Relationship Id="rId1075" Type="http://schemas.openxmlformats.org/officeDocument/2006/relationships/hyperlink" Target="https://www.reddit.com/r/AskDocs/comments/ghtrzx/off_smell_down_there_for_maybe_5_years/" TargetMode="External"/><Relationship Id="rId291" Type="http://schemas.openxmlformats.org/officeDocument/2006/relationships/hyperlink" Target="https://i.imgur.com/3HLsqhB.jpg" TargetMode="External"/><Relationship Id="rId305" Type="http://schemas.openxmlformats.org/officeDocument/2006/relationships/hyperlink" Target="https://share.icloud.com/photos/0ClKYwAdU11Is9BBr8xjOKwIw" TargetMode="External"/><Relationship Id="rId512" Type="http://schemas.openxmlformats.org/officeDocument/2006/relationships/hyperlink" Target="https://www.reddit.com/r/AskDocs/comments/g0ysnl/hand_specialist_dermatologist_or_neither/" TargetMode="External"/><Relationship Id="rId957" Type="http://schemas.openxmlformats.org/officeDocument/2006/relationships/hyperlink" Target="https://www.reddit.com/r/AskDocs/comments/g6a8l3/am_i_having_a_heart_attack/" TargetMode="External"/><Relationship Id="rId1142" Type="http://schemas.openxmlformats.org/officeDocument/2006/relationships/hyperlink" Target="https://www.reddit.com/r/AskDocs/comments/gkbdk3/16_and_ive_had_lyme_diease_for_3_years/" TargetMode="External"/><Relationship Id="rId86" Type="http://schemas.openxmlformats.org/officeDocument/2006/relationships/hyperlink" Target="https://www.reddit.com/r/AskDocs/comments/frcmo2/doc_says_go_to_er_not_covid/" TargetMode="External"/><Relationship Id="rId151" Type="http://schemas.openxmlformats.org/officeDocument/2006/relationships/hyperlink" Target="https://www.reddit.com/r/AskDocs/comments/fuz4nf/16f_how_often_is_it_okay_to_take_ibuprofen/" TargetMode="External"/><Relationship Id="rId389" Type="http://schemas.openxmlformats.org/officeDocument/2006/relationships/hyperlink" Target="https://www.reddit.com/r/AskDocs/comments/g0ago3/weird_feeling_in_the_back_of_my_throat_that_makes/" TargetMode="External"/><Relationship Id="rId596" Type="http://schemas.openxmlformats.org/officeDocument/2006/relationships/hyperlink" Target="https://imgur.com/a/OtmrXw7" TargetMode="External"/><Relationship Id="rId817" Type="http://schemas.openxmlformats.org/officeDocument/2006/relationships/hyperlink" Target="https://www.reddit.com/r/AskDocs/comments/g2ufoa/red_bumps_all_over/" TargetMode="External"/><Relationship Id="rId1002" Type="http://schemas.openxmlformats.org/officeDocument/2006/relationships/hyperlink" Target="https://www.reddit.com/r/AskDocs/comments/g99tc8/dad_suffered_stroke_days_ago_68_years_old/" TargetMode="External"/><Relationship Id="rId249" Type="http://schemas.openxmlformats.org/officeDocument/2006/relationships/hyperlink" Target="https://www.reddit.com/r/AskDocs/comments/fzdx9u/trying_to_decide_wether_to_take_leave_of_absence/" TargetMode="External"/><Relationship Id="rId456" Type="http://schemas.openxmlformats.org/officeDocument/2006/relationships/hyperlink" Target="https://i.imgurcom/5NgOYhN.jpg" TargetMode="External"/><Relationship Id="rId663" Type="http://schemas.openxmlformats.org/officeDocument/2006/relationships/hyperlink" Target="https://imgur.com/gallery/nUivThP" TargetMode="External"/><Relationship Id="rId870" Type="http://schemas.openxmlformats.org/officeDocument/2006/relationships/hyperlink" Target="https://www.reddit.com/r/AskDocs/comments/g3s6ld/21f_does_having_monophobia_grant_a_doctors_note/" TargetMode="External"/><Relationship Id="rId1086" Type="http://schemas.openxmlformats.org/officeDocument/2006/relationships/hyperlink" Target="https://www.reddit.com/r/AskDocs/comments/ghybo0/worried_about_eating_a_questionable_crab_rangoon/" TargetMode="External"/><Relationship Id="rId13" Type="http://schemas.openxmlformats.org/officeDocument/2006/relationships/hyperlink" Target="https://www.reddit.com/r/AskDocs/comments/fkuuz5/these_are_worsening_symptoms_since_adolescence_im/" TargetMode="External"/><Relationship Id="rId109" Type="http://schemas.openxmlformats.org/officeDocument/2006/relationships/hyperlink" Target="https://imgur.com/a/66dyJXd" TargetMode="External"/><Relationship Id="rId316" Type="http://schemas.openxmlformats.org/officeDocument/2006/relationships/hyperlink" Target="https://www.reddit.com/r/AskDocs/comments/fzuilo/29m_persistent_cough_for_the_last_three_weeks/" TargetMode="External"/><Relationship Id="rId523" Type="http://schemas.openxmlformats.org/officeDocument/2006/relationships/hyperlink" Target="https://www.health.harvard.edu/heart-health/antidepressants-and-arrhythmias" TargetMode="External"/><Relationship Id="rId968" Type="http://schemas.openxmlformats.org/officeDocument/2006/relationships/hyperlink" Target="https://imgur.com/a/WF15Kww" TargetMode="External"/><Relationship Id="rId1153" Type="http://schemas.openxmlformats.org/officeDocument/2006/relationships/hyperlink" Target="https://www.reddit.com/r/AskDocs/comments/gkgnx3/what_happens_when_you_go_over_max_heart_rate/" TargetMode="External"/><Relationship Id="rId97" Type="http://schemas.openxmlformats.org/officeDocument/2006/relationships/hyperlink" Target="https://www.reddit.com/r/AskDocs/comments/fse9y9/17m_infrequent_blood_in_urine_every_few_months/" TargetMode="External"/><Relationship Id="rId730" Type="http://schemas.openxmlformats.org/officeDocument/2006/relationships/hyperlink" Target="https://imgur.com/a/bz8kIK0" TargetMode="External"/><Relationship Id="rId828" Type="http://schemas.openxmlformats.org/officeDocument/2006/relationships/hyperlink" Target="https://www.reddit.com/r/AskDocs/comments/g2wobe/painful_spots_on_hands/" TargetMode="External"/><Relationship Id="rId1013" Type="http://schemas.openxmlformats.org/officeDocument/2006/relationships/hyperlink" Target="https://www.reddit.com/r/AskDocs/comments/gcagsq/positive_ana/" TargetMode="External"/><Relationship Id="rId162" Type="http://schemas.openxmlformats.org/officeDocument/2006/relationships/hyperlink" Target="https://www.reddit.com/r/AskDocs/comments/fv35m2/itchy_red_toe/" TargetMode="External"/><Relationship Id="rId467" Type="http://schemas.openxmlformats.org/officeDocument/2006/relationships/hyperlink" Target="https://prnt.sc/ryor2z" TargetMode="External"/><Relationship Id="rId1097" Type="http://schemas.openxmlformats.org/officeDocument/2006/relationships/hyperlink" Target="https://i.imgur.com/OOJRi5s.jpg" TargetMode="External"/><Relationship Id="rId1220" Type="http://schemas.openxmlformats.org/officeDocument/2006/relationships/hyperlink" Target="https://www.reddit.com/r/AskDocs/comments/gl76hz/16m_my_parent_wont_take_me_seriously/" TargetMode="External"/><Relationship Id="rId674" Type="http://schemas.openxmlformats.org/officeDocument/2006/relationships/hyperlink" Target="https://www.reddit.com/r/AskDocs/comments/g1uvsz/doctors_saying_urinalysis_is_negative_despite_uti/" TargetMode="External"/><Relationship Id="rId881" Type="http://schemas.openxmlformats.org/officeDocument/2006/relationships/hyperlink" Target="https://www.reddit.com/r/AskDocs/comments/g3v8ls/9m_male_with_face_rash/" TargetMode="External"/><Relationship Id="rId979" Type="http://schemas.openxmlformats.org/officeDocument/2006/relationships/hyperlink" Target="https://www.reddit.com/r/AskDocs/comments/g80yze/postsurgery_meal_planning_restrictions/" TargetMode="External"/><Relationship Id="rId24" Type="http://schemas.openxmlformats.org/officeDocument/2006/relationships/hyperlink" Target="https://www.reddit.com/r/AskDocs/comments/fpdl9d/child_weightnutrition/" TargetMode="External"/><Relationship Id="rId327" Type="http://schemas.openxmlformats.org/officeDocument/2006/relationships/hyperlink" Target="https://www.reddit.com/r/AskDocs/comments/fzwcge/f18_i_dont_fully_recognise_myself/" TargetMode="External"/><Relationship Id="rId534" Type="http://schemas.openxmlformats.org/officeDocument/2006/relationships/hyperlink" Target="https://www.reddit.com/r/AskDocs/comments/g12ds1/33f_its_been_over_a_month_and_pinky_is_still_not/" TargetMode="External"/><Relationship Id="rId741" Type="http://schemas.openxmlformats.org/officeDocument/2006/relationships/hyperlink" Target="https://www.reddit.com/r/AskDocs/comments/g29eyr/24f_potential_scaphoid_fracture/" TargetMode="External"/><Relationship Id="rId839" Type="http://schemas.openxmlformats.org/officeDocument/2006/relationships/hyperlink" Target="https://imgur.com/a/GDgmPmZ" TargetMode="External"/><Relationship Id="rId1164" Type="http://schemas.openxmlformats.org/officeDocument/2006/relationships/hyperlink" Target="https://www.reddit.com/r/AskDocs/comments/gkk3pm/can_moldmildew_cause_a_uti_serious/" TargetMode="External"/><Relationship Id="rId173" Type="http://schemas.openxmlformats.org/officeDocument/2006/relationships/hyperlink" Target="https://www.reddit.com/r/AskDocs/comments/fvgsuj/dangers_of_anal_sex/" TargetMode="External"/><Relationship Id="rId380" Type="http://schemas.openxmlformats.org/officeDocument/2006/relationships/hyperlink" Target="https://www.reddit.com/r/AskDocs/comments/g093o1/son_not_eating_many_solids_at_18_months/" TargetMode="External"/><Relationship Id="rId601" Type="http://schemas.openxmlformats.org/officeDocument/2006/relationships/hyperlink" Target="https://www.reddit.com/r/AskDocs/comments/g1he4d/when_should_i_go_to_the_hospital_for_an_ovarian/" TargetMode="External"/><Relationship Id="rId1024" Type="http://schemas.openxmlformats.org/officeDocument/2006/relationships/hyperlink" Target="https://www.reddit.com/r/AskDocs/comments/ge3dt0/can_i_still_reach_6_feet/" TargetMode="External"/><Relationship Id="rId1231" Type="http://schemas.openxmlformats.org/officeDocument/2006/relationships/hyperlink" Target="https://www.reddit.com/r/AskDocs/comments/gmrzxm/bcell_lymphoma/" TargetMode="External"/><Relationship Id="rId240" Type="http://schemas.openxmlformats.org/officeDocument/2006/relationships/hyperlink" Target="https://imgur.com/a/bD8VkCi" TargetMode="External"/><Relationship Id="rId478" Type="http://schemas.openxmlformats.org/officeDocument/2006/relationships/hyperlink" Target="https://imgur.com/PzWowGK" TargetMode="External"/><Relationship Id="rId685" Type="http://schemas.openxmlformats.org/officeDocument/2006/relationships/hyperlink" Target="https://imgur.com/gallery/mxSys8y" TargetMode="External"/><Relationship Id="rId892" Type="http://schemas.openxmlformats.org/officeDocument/2006/relationships/hyperlink" Target="https://www.reddit.com/r/AskDocs/comments/g5hh0v/will_my_parents_be_informed/" TargetMode="External"/><Relationship Id="rId906" Type="http://schemas.openxmlformats.org/officeDocument/2006/relationships/hyperlink" Target="https://ibb.co/zXySbTT" TargetMode="External"/><Relationship Id="rId35" Type="http://schemas.openxmlformats.org/officeDocument/2006/relationships/hyperlink" Target="https://www.reddit.com/r/AskDocs/comments/fpewp6/mystery_stomach_illness_please_help/" TargetMode="External"/><Relationship Id="rId100" Type="http://schemas.openxmlformats.org/officeDocument/2006/relationships/hyperlink" Target="https://www.reddit.com/r/AskDocs/comments/fsfci8/teeth_staining_with_doxyclycline/" TargetMode="External"/><Relationship Id="rId338" Type="http://schemas.openxmlformats.org/officeDocument/2006/relationships/hyperlink" Target="https://www.reddit.com/r/AskDocs/comments/g00f3r/16f_did_i_break_my_nose/" TargetMode="External"/><Relationship Id="rId545" Type="http://schemas.openxmlformats.org/officeDocument/2006/relationships/hyperlink" Target="https://www.reddit.com/r/AskDocs/comments/g17z3h/resting_pulse_is_too_low/" TargetMode="External"/><Relationship Id="rId752" Type="http://schemas.openxmlformats.org/officeDocument/2006/relationships/hyperlink" Target="https://www.reddit.com/r/AskDocs/comments/g2dbl5/is_now_a_good_or_bad_time_to_stop_smoking/" TargetMode="External"/><Relationship Id="rId1175" Type="http://schemas.openxmlformats.org/officeDocument/2006/relationships/hyperlink" Target="https://www.reddit.com/r/AskDocs/comments/gkxlrc/having_trouble_reading_my_hiv_self_test_kit_is/" TargetMode="External"/><Relationship Id="rId184" Type="http://schemas.openxmlformats.org/officeDocument/2006/relationships/hyperlink" Target="https://www.reddit.com/r/AskDocs/comments/fvj3il/should_i_stop_taking_tylenol_33m/" TargetMode="External"/><Relationship Id="rId391" Type="http://schemas.openxmlformats.org/officeDocument/2006/relationships/hyperlink" Target="https://www.reddit.com/r/AskDocs/comments/g0ajcq/are_there_any_longterm_effects_of_having_a/" TargetMode="External"/><Relationship Id="rId405" Type="http://schemas.openxmlformats.org/officeDocument/2006/relationships/hyperlink" Target="https://ibb.co/CBHT2hP" TargetMode="External"/><Relationship Id="rId612" Type="http://schemas.openxmlformats.org/officeDocument/2006/relationships/hyperlink" Target="https://www.reddit.com/r/AskDocs/comments/g1j0pq/possibly_cancerous_moles/" TargetMode="External"/><Relationship Id="rId1035" Type="http://schemas.openxmlformats.org/officeDocument/2006/relationships/hyperlink" Target="https://imgur.com/gallery/b2PtHn0" TargetMode="External"/><Relationship Id="rId1242" Type="http://schemas.openxmlformats.org/officeDocument/2006/relationships/hyperlink" Target="https://www.reddit.com/r/AskDocs/comments/go026t/how_do_i_stop_my_fingernails_from_peeling_off_the/" TargetMode="External"/><Relationship Id="rId251" Type="http://schemas.openxmlformats.org/officeDocument/2006/relationships/hyperlink" Target="https://www.reddit.com/r/AskDocs/comments/fzegs5/got_elbowed_above_collarbone_near_artery_area_how/" TargetMode="External"/><Relationship Id="rId489" Type="http://schemas.openxmlformats.org/officeDocument/2006/relationships/hyperlink" Target="https://www.reddit.com/r/AskDocs/comments/g0unha/what_is_my_risk_of_dying_of_corona_virus/" TargetMode="External"/><Relationship Id="rId696" Type="http://schemas.openxmlformats.org/officeDocument/2006/relationships/hyperlink" Target="https://www.reddit.com/r/AskDocs/comments/g21474/loss_of_eyelashes_and_eyebrows_could_it_be/" TargetMode="External"/><Relationship Id="rId917" Type="http://schemas.openxmlformats.org/officeDocument/2006/relationships/hyperlink" Target="https://www.reddit.com/r/AskDocs/comments/g5mrav/diet_for_an_immature_digestive_system/" TargetMode="External"/><Relationship Id="rId1102" Type="http://schemas.openxmlformats.org/officeDocument/2006/relationships/hyperlink" Target="https://www.reddit.com/r/AskDocs/comments/gi00nk/22f_history_of_anxiety_i_have_been_anxiety/" TargetMode="External"/><Relationship Id="rId46" Type="http://schemas.openxmlformats.org/officeDocument/2006/relationships/hyperlink" Target="https://www.reddit.com/r/AskDocs/comments/fq2evt/daily_bouts_of_headache_and_fatigue_lasting_6/" TargetMode="External"/><Relationship Id="rId349" Type="http://schemas.openxmlformats.org/officeDocument/2006/relationships/hyperlink" Target="https://imgur.com/gL2PYsT" TargetMode="External"/><Relationship Id="rId556" Type="http://schemas.openxmlformats.org/officeDocument/2006/relationships/hyperlink" Target="https://www.reddit.com/r/AskDocs/comments/g1a2ss/i_slept_on_my_hand_wrong_and_now_the_numbness/" TargetMode="External"/><Relationship Id="rId763" Type="http://schemas.openxmlformats.org/officeDocument/2006/relationships/hyperlink" Target="https://imgur.com/a/f6tWJoH" TargetMode="External"/><Relationship Id="rId1186" Type="http://schemas.openxmlformats.org/officeDocument/2006/relationships/hyperlink" Target="https://www.reddit.com/r/AskDocs/comments/gkzpng/bruises_down_leg/" TargetMode="External"/><Relationship Id="rId111" Type="http://schemas.openxmlformats.org/officeDocument/2006/relationships/hyperlink" Target="https://www.reddit.com/r/AskDocs/comments/fsjk5l/27f_my_thyroid_test_came_back_normal_but_there/" TargetMode="External"/><Relationship Id="rId195" Type="http://schemas.openxmlformats.org/officeDocument/2006/relationships/hyperlink" Target="https://www.reddit.com/r/AskDocs/comments/fvn83d/if_a_person_has_antibodies_against_a_virus_are/" TargetMode="External"/><Relationship Id="rId209" Type="http://schemas.openxmlformats.org/officeDocument/2006/relationships/hyperlink" Target="https://www.reddit.com/r/AskDocs/comments/fwmets/rare_underlying_health_condition_am_i_high_risk/" TargetMode="External"/><Relationship Id="rId416" Type="http://schemas.openxmlformats.org/officeDocument/2006/relationships/hyperlink" Target="https://www.reddit.com/r/AskDocs/comments/g0f9g7/candida_overgrowth/" TargetMode="External"/><Relationship Id="rId970" Type="http://schemas.openxmlformats.org/officeDocument/2006/relationships/hyperlink" Target="http://imgur.com/a/0brOTid" TargetMode="External"/><Relationship Id="rId1046" Type="http://schemas.openxmlformats.org/officeDocument/2006/relationships/hyperlink" Target="https://www.reddit.com/r/AskDocs/comments/gf8elt/eyes_stinging_and_watery_sunglasses_help/" TargetMode="External"/><Relationship Id="rId623" Type="http://schemas.openxmlformats.org/officeDocument/2006/relationships/hyperlink" Target="https://www.reddit.com/r/AskDocs/comments/g1jgnm/lymph_nodes/" TargetMode="External"/><Relationship Id="rId830" Type="http://schemas.openxmlformats.org/officeDocument/2006/relationships/hyperlink" Target="https://www.reddit.com/r/AskDocs/comments/g2x3ds/do_i_have_toenail_fungus/" TargetMode="External"/><Relationship Id="rId928" Type="http://schemas.openxmlformats.org/officeDocument/2006/relationships/hyperlink" Target="https://www.reddit.com/r/AskDocs/comments/g5oiy7/19m_citalopram_and_weed/" TargetMode="External"/><Relationship Id="rId57" Type="http://schemas.openxmlformats.org/officeDocument/2006/relationships/hyperlink" Target="https://www.reddit.com/r/AskDocs/comments/fqrnue/have_recently_noticed_these_small_circular/" TargetMode="External"/><Relationship Id="rId262" Type="http://schemas.openxmlformats.org/officeDocument/2006/relationships/hyperlink" Target="https://ibb.co/41z3QbN" TargetMode="External"/><Relationship Id="rId567" Type="http://schemas.openxmlformats.org/officeDocument/2006/relationships/hyperlink" Target="https://www.reddit.com/r/AskDocs/comments/g1cqsl/possible_thumb_torn_ligament/" TargetMode="External"/><Relationship Id="rId1113" Type="http://schemas.openxmlformats.org/officeDocument/2006/relationships/hyperlink" Target="https://www.reddit.com/r/AskDocs/comments/gjnhf4/swelling_hands/" TargetMode="External"/><Relationship Id="rId1197" Type="http://schemas.openxmlformats.org/officeDocument/2006/relationships/hyperlink" Target="https://ibb.co/mh3Vwsf" TargetMode="External"/><Relationship Id="rId122" Type="http://schemas.openxmlformats.org/officeDocument/2006/relationships/hyperlink" Target="https://www.reddit.com/r/AskDocs/comments/fsm7ja/at_home_dvt_test/" TargetMode="External"/><Relationship Id="rId774" Type="http://schemas.openxmlformats.org/officeDocument/2006/relationships/hyperlink" Target="https://i.imgur.com/WW31kpa.jpg" TargetMode="External"/><Relationship Id="rId981" Type="http://schemas.openxmlformats.org/officeDocument/2006/relationships/hyperlink" Target="https://www.reddit.com/r/AskDocs/comments/g810j8/why_did_my_dads_52m_seizure_lead_to_cardiac/" TargetMode="External"/><Relationship Id="rId1057" Type="http://schemas.openxmlformats.org/officeDocument/2006/relationships/hyperlink" Target="https://www.reddit.com/r/AskDocs/comments/gfu5p7/17m_ear_pressure/" TargetMode="External"/><Relationship Id="rId427" Type="http://schemas.openxmlformats.org/officeDocument/2006/relationships/hyperlink" Target="https://www.reddit.com/r/AskDocs/comments/g0kaf2/26f_with_pain_and_swelling_in_a_healed_elbow/" TargetMode="External"/><Relationship Id="rId634" Type="http://schemas.openxmlformats.org/officeDocument/2006/relationships/hyperlink" Target="https://www.reddit.com/r/AskDocs/comments/g1lor1/15f_burned_ear_while_it_was_wet/" TargetMode="External"/><Relationship Id="rId841" Type="http://schemas.openxmlformats.org/officeDocument/2006/relationships/hyperlink" Target="https://www.reddit.com/r/AskDocs/comments/g32vcr/heart_rate_spikes_and_discomfort/" TargetMode="External"/><Relationship Id="rId273" Type="http://schemas.openxmlformats.org/officeDocument/2006/relationships/hyperlink" Target="https://www.reddit.com/r/AskDocs/comments/fzkqoq/recommendations_for_a_daily_anti_diarrheal/" TargetMode="External"/><Relationship Id="rId480" Type="http://schemas.openxmlformats.org/officeDocument/2006/relationships/hyperlink" Target="https://imgur.com/MVFzi7e" TargetMode="External"/><Relationship Id="rId701" Type="http://schemas.openxmlformats.org/officeDocument/2006/relationships/hyperlink" Target="https://www.reddit.com/r/AskDocs/comments/g221e2/psoriasis_methotrexate_or_uvb_cancer_risks_do_it/" TargetMode="External"/><Relationship Id="rId939" Type="http://schemas.openxmlformats.org/officeDocument/2006/relationships/hyperlink" Target="https://www.reddit.com/r/AskDocs/comments/g62em0/i_am_literally_always_hitting_myself_i_cannot/" TargetMode="External"/><Relationship Id="rId1124" Type="http://schemas.openxmlformats.org/officeDocument/2006/relationships/hyperlink" Target="https://www.reddit.com/r/AskDocs/comments/gjpn77/was_hoping_someone_could_take_a_look_at_my_dads/" TargetMode="External"/><Relationship Id="rId68" Type="http://schemas.openxmlformats.org/officeDocument/2006/relationships/hyperlink" Target="https://imgur.com/a/YBWyeoh" TargetMode="External"/><Relationship Id="rId133" Type="http://schemas.openxmlformats.org/officeDocument/2006/relationships/hyperlink" Target="https://www.reddit.com/r/AskDocs/comments/fsp9vy/what_does_this_mean/" TargetMode="External"/><Relationship Id="rId340" Type="http://schemas.openxmlformats.org/officeDocument/2006/relationships/hyperlink" Target="https://imgur.com/6NpuT5O" TargetMode="External"/><Relationship Id="rId578" Type="http://schemas.openxmlformats.org/officeDocument/2006/relationships/hyperlink" Target="https://www.reddit.com/r/AskDocs/comments/g1ezqy/possible_psychosis_problems_mental_health_nurse/" TargetMode="External"/><Relationship Id="rId785" Type="http://schemas.openxmlformats.org/officeDocument/2006/relationships/hyperlink" Target="https://ibb.co/TKjwMmb" TargetMode="External"/><Relationship Id="rId992" Type="http://schemas.openxmlformats.org/officeDocument/2006/relationships/hyperlink" Target="https://www.reddit.com/r/AskDocs/comments/g97237/blueblack_spot_on_scrotum/" TargetMode="External"/><Relationship Id="rId200" Type="http://schemas.openxmlformats.org/officeDocument/2006/relationships/hyperlink" Target="https://www.reddit.com/r/AskDocs/comments/fw2c7a/18f_minor_ac_separation_injury_still_sore_after/" TargetMode="External"/><Relationship Id="rId438" Type="http://schemas.openxmlformats.org/officeDocument/2006/relationships/hyperlink" Target="https://m.imgur.com/a/vOhiADp" TargetMode="External"/><Relationship Id="rId645" Type="http://schemas.openxmlformats.org/officeDocument/2006/relationships/hyperlink" Target="https://www.reddit.com/r/AskDocs/comments/g1n0mv/i_wanna_loose_weight_healthily/" TargetMode="External"/><Relationship Id="rId852" Type="http://schemas.openxmlformats.org/officeDocument/2006/relationships/hyperlink" Target="https://www.reddit.com/r/AskDocs/comments/g36z0t/tennis_elbow_or_something_else/" TargetMode="External"/><Relationship Id="rId1068" Type="http://schemas.openxmlformats.org/officeDocument/2006/relationships/hyperlink" Target="https://www.reddit.com/r/AskDocs/comments/ghq0g5/i_havent_had_my_period_in_6_months_female_240lbs/" TargetMode="External"/><Relationship Id="rId284" Type="http://schemas.openxmlformats.org/officeDocument/2006/relationships/hyperlink" Target="https://www.reddit.com/r/AskDocs/comments/fzpo54/my_mom_has_severe_arthritis_in_her_knee_with/" TargetMode="External"/><Relationship Id="rId491" Type="http://schemas.openxmlformats.org/officeDocument/2006/relationships/hyperlink" Target="https://www.reddit.com/r/AskDocs/comments/g0v5ux/22m_orthopedic_is_my_finger_tendon_torn/" TargetMode="External"/><Relationship Id="rId505" Type="http://schemas.openxmlformats.org/officeDocument/2006/relationships/hyperlink" Target="https://www.reddit.com/r/AskDocs/comments/g0xv4w/shoulder_dislocation_or_partial_dislocation_what/" TargetMode="External"/><Relationship Id="rId712" Type="http://schemas.openxmlformats.org/officeDocument/2006/relationships/hyperlink" Target="https://www.reddit.com/r/AskDocs/comments/g249ap/doctor_wont_send_me_for_an_urgent_colonoscopy_and/" TargetMode="External"/><Relationship Id="rId1135" Type="http://schemas.openxmlformats.org/officeDocument/2006/relationships/hyperlink" Target="https://www.reddit.com/r/AskDocs/comments/gjt7w5/half_my_face_doesnt_move_as_much_as_the_other/" TargetMode="External"/><Relationship Id="rId79" Type="http://schemas.openxmlformats.org/officeDocument/2006/relationships/hyperlink" Target="https://www.reddit.com/r/AskDocs/comments/frc5rq/difficult_to_answer_heart_question/" TargetMode="External"/><Relationship Id="rId144" Type="http://schemas.openxmlformats.org/officeDocument/2006/relationships/hyperlink" Target="https://i.imgur.com/uC9sE02.jpg" TargetMode="External"/><Relationship Id="rId589" Type="http://schemas.openxmlformats.org/officeDocument/2006/relationships/hyperlink" Target="https://www.reddit.com/r/AskDocs/comments/g1g0v6/when_should_i_26f_expect_my_bowel_movements_to/" TargetMode="External"/><Relationship Id="rId796" Type="http://schemas.openxmlformats.org/officeDocument/2006/relationships/hyperlink" Target="https://imgur.com/a/3A9G4uq" TargetMode="External"/><Relationship Id="rId1202" Type="http://schemas.openxmlformats.org/officeDocument/2006/relationships/hyperlink" Target="https://www.reddit.com/r/AskDocs/comments/gl3ck3/i_think_im_neurodiverse_and_i_dont_know_what_to/" TargetMode="External"/><Relationship Id="rId351" Type="http://schemas.openxmlformats.org/officeDocument/2006/relationships/hyperlink" Target="https://www.reddit.com/r/AskDocs/comments/g02c7e/18yo_male_start_itching_and_rash_when_my_body/" TargetMode="External"/><Relationship Id="rId449" Type="http://schemas.openxmlformats.org/officeDocument/2006/relationships/hyperlink" Target="https://www.reddit.com/r/AskDocs/comments/g0np3v/been_getting_these_bites_on_my_legs_for_the_last/" TargetMode="External"/><Relationship Id="rId656" Type="http://schemas.openxmlformats.org/officeDocument/2006/relationships/hyperlink" Target="https://www.reddit.com/r/AskDocs/comments/g1ptta/19m_waking_up_with_intense_anal_pain_followed_by/" TargetMode="External"/><Relationship Id="rId863" Type="http://schemas.openxmlformats.org/officeDocument/2006/relationships/hyperlink" Target="https://www.reddit.com/r/AskDocs/comments/g3fzei/is_it_possible_to_move_an_organ_out_of_place/" TargetMode="External"/><Relationship Id="rId1079" Type="http://schemas.openxmlformats.org/officeDocument/2006/relationships/hyperlink" Target="https://i.imgur.com/QKorVIE.jpg" TargetMode="External"/><Relationship Id="rId211" Type="http://schemas.openxmlformats.org/officeDocument/2006/relationships/hyperlink" Target="https://www.reddit.com/r/AskDocs/comments/fxcgkd/top_midsection_right_foot_pain_and_bruising/" TargetMode="External"/><Relationship Id="rId295" Type="http://schemas.openxmlformats.org/officeDocument/2006/relationships/hyperlink" Target="https://www.reddit.com/r/AskDocs/comments/fzr1rd/23m_throat_lumps_and_throat_tightness_see_pic/" TargetMode="External"/><Relationship Id="rId309" Type="http://schemas.openxmlformats.org/officeDocument/2006/relationships/hyperlink" Target="https://imgur.com/a/QSbRFZL" TargetMode="External"/><Relationship Id="rId516" Type="http://schemas.openxmlformats.org/officeDocument/2006/relationships/hyperlink" Target="https://www.reddit.com/r/AskDocs/comments/g0zbcl/weird_bumpingrown_hairpimple_on_genital/" TargetMode="External"/><Relationship Id="rId1146" Type="http://schemas.openxmlformats.org/officeDocument/2006/relationships/hyperlink" Target="https://www.reddit.com/r/AskDocs/comments/gkbzk1/i_struggle_with_sleep_paralysis_any_tips_on_how_i/" TargetMode="External"/><Relationship Id="rId723" Type="http://schemas.openxmlformats.org/officeDocument/2006/relationships/hyperlink" Target="https://www.reddit.com/r/AskDocs/comments/g25rcc/chance_of_catching_covid_from_this_15_second/" TargetMode="External"/><Relationship Id="rId930" Type="http://schemas.openxmlformats.org/officeDocument/2006/relationships/hyperlink" Target="https://www.reddit.com/r/AskDocs/comments/g5ouv2/scammed_by_a_nutritionist/" TargetMode="External"/><Relationship Id="rId1006" Type="http://schemas.openxmlformats.org/officeDocument/2006/relationships/hyperlink" Target="https://www.reddit.com/r/AskDocs/comments/g9o2o6/deja_vu_and_chest_pain_panic/" TargetMode="External"/><Relationship Id="rId155" Type="http://schemas.openxmlformats.org/officeDocument/2006/relationships/hyperlink" Target="https://www.reddit.com/r/AskDocs/comments/fv0zcj/removing_nail_fungus/" TargetMode="External"/><Relationship Id="rId362" Type="http://schemas.openxmlformats.org/officeDocument/2006/relationships/hyperlink" Target="https://www.reddit.com/r/AskDocs/comments/g05lxz/discomfort_and_diminished_vision_in_one_eye/" TargetMode="External"/><Relationship Id="rId1213" Type="http://schemas.openxmlformats.org/officeDocument/2006/relationships/hyperlink" Target="https://www.reddit.com/r/AskDocs/comments/gl5epb/can_peg_tube_feeding_cause_elevated_bun_levels/" TargetMode="External"/><Relationship Id="rId222" Type="http://schemas.openxmlformats.org/officeDocument/2006/relationships/hyperlink" Target="https://www.reddit.com/r/AskDocs/comments/fxho44/itchy_red_spots_on_toes_gotten_worse_since_wfh/" TargetMode="External"/><Relationship Id="rId667" Type="http://schemas.openxmlformats.org/officeDocument/2006/relationships/hyperlink" Target="https://www.reddit.com/r/AskDocs/comments/g1tg2h/vasomotor_rhinitis/" TargetMode="External"/><Relationship Id="rId874" Type="http://schemas.openxmlformats.org/officeDocument/2006/relationships/hyperlink" Target="https://www.reddit.com/r/AskDocs/comments/g3u6x7/food_that_went_down_wrong_pipe_and_potentially/" TargetMode="External"/><Relationship Id="rId17" Type="http://schemas.openxmlformats.org/officeDocument/2006/relationships/hyperlink" Target="https://www.reddit.com/r/AskDocs/comments/fli4yd/what_can_i_do_about_shortness_of_breath/" TargetMode="External"/><Relationship Id="rId527" Type="http://schemas.openxmlformats.org/officeDocument/2006/relationships/hyperlink" Target="https://www.reddit.com/r/AskDocs/comments/g109q8/im_in_hell_why_isnt_it_healing_ulcer/" TargetMode="External"/><Relationship Id="rId734" Type="http://schemas.openxmlformats.org/officeDocument/2006/relationships/hyperlink" Target="https://imgur.com/gallery/PWOwBAl" TargetMode="External"/><Relationship Id="rId941" Type="http://schemas.openxmlformats.org/officeDocument/2006/relationships/hyperlink" Target="https://www.reddit.com/r/AskDocs/comments/g63rpx/severe_stomach_issues_a_week_and_a_half_after/" TargetMode="External"/><Relationship Id="rId1157" Type="http://schemas.openxmlformats.org/officeDocument/2006/relationships/hyperlink" Target="https://www.reddit.com/r/AskDocs/comments/gkhn2d/heat_rash_everyday/" TargetMode="External"/><Relationship Id="rId70" Type="http://schemas.openxmlformats.org/officeDocument/2006/relationships/hyperlink" Target="https://www.reddit.com/r/AskDocs/comments/fr9sme/nightscratcher/" TargetMode="External"/><Relationship Id="rId166" Type="http://schemas.openxmlformats.org/officeDocument/2006/relationships/hyperlink" Target="https://www.reddit.com/r/AskDocs/comments/fv3d0y/is_this_red_spot_on_my_leg_a_cause_for_concern_22f/" TargetMode="External"/><Relationship Id="rId373" Type="http://schemas.openxmlformats.org/officeDocument/2006/relationships/hyperlink" Target="https://www.reddit.com/r/AskDocs/comments/g083ah/what_specialist_do_i_see/" TargetMode="External"/><Relationship Id="rId580" Type="http://schemas.openxmlformats.org/officeDocument/2006/relationships/hyperlink" Target="https://www.reddit.com/r/AskDocs/comments/g1fcb1/my_belly_button_is_white_and_very_dry_crusty_what/" TargetMode="External"/><Relationship Id="rId801" Type="http://schemas.openxmlformats.org/officeDocument/2006/relationships/hyperlink" Target="https://www.reddit.com/r/AskDocs/comments/g2qgdr/please_help_horrible_horrible_pain_and_no_one/" TargetMode="External"/><Relationship Id="rId1017" Type="http://schemas.openxmlformats.org/officeDocument/2006/relationships/hyperlink" Target="https://www.reddit.com/r/AskDocs/comments/gccbaa/34m_why_am_i_so_tired_shortly_after_waking_up/" TargetMode="External"/><Relationship Id="rId1224" Type="http://schemas.openxmlformats.org/officeDocument/2006/relationships/hyperlink" Target="https://www.reddit.com/r/AskDocs/comments/gl8fjc/isotretinoin/" TargetMode="External"/><Relationship Id="rId1" Type="http://schemas.openxmlformats.org/officeDocument/2006/relationships/hyperlink" Target="https://www.reddit.com/r/AskDocs/comments/fh3an0/clear_fluid_from_nose_during_earsinus_infection/" TargetMode="External"/><Relationship Id="rId233" Type="http://schemas.openxmlformats.org/officeDocument/2006/relationships/hyperlink" Target="https://www.reddit.com/r/AskDocs/comments/fxwqzl/lacking_focus_and_ability_to_think_critically/" TargetMode="External"/><Relationship Id="rId440" Type="http://schemas.openxmlformats.org/officeDocument/2006/relationships/hyperlink" Target="https://www.reddit.com/r/AskDocs/comments/g0lrqk/how_much_vitamin_d_should_i_take/" TargetMode="External"/><Relationship Id="rId678" Type="http://schemas.openxmlformats.org/officeDocument/2006/relationships/hyperlink" Target="https://www.reddit.com/r/AskDocs/comments/g1wne6/ibuprofen_blood_thinners_or_muscle_relaxers_as_an/" TargetMode="External"/><Relationship Id="rId885" Type="http://schemas.openxmlformats.org/officeDocument/2006/relationships/hyperlink" Target="https://imgur.com/a/Fegtc4M" TargetMode="External"/><Relationship Id="rId1070" Type="http://schemas.openxmlformats.org/officeDocument/2006/relationships/hyperlink" Target="https://www.reddit.com/r/AskDocs/comments/ghq217/difficulty_swallowing_20m_168lbs_no_medications/" TargetMode="External"/><Relationship Id="rId28" Type="http://schemas.openxmlformats.org/officeDocument/2006/relationships/hyperlink" Target="https://www.reddit.com/r/AskDocs/comments/fpe6lq/orthopedic_question_fractured_capitellum_in_elbow/" TargetMode="External"/><Relationship Id="rId300" Type="http://schemas.openxmlformats.org/officeDocument/2006/relationships/hyperlink" Target="https://imgur.com/gallery/esCRygu" TargetMode="External"/><Relationship Id="rId538" Type="http://schemas.openxmlformats.org/officeDocument/2006/relationships/hyperlink" Target="https://www.reddit.com/r/AskDocs/comments/g14sb0/my_so_is_fighting_what_we_think_is_allergies_but/" TargetMode="External"/><Relationship Id="rId745" Type="http://schemas.openxmlformats.org/officeDocument/2006/relationships/hyperlink" Target="https://www.reddit.com/r/AskDocs/comments/g2ac4e/i_am_male_15_years_old_non_smoker_weigh_about_80/" TargetMode="External"/><Relationship Id="rId952" Type="http://schemas.openxmlformats.org/officeDocument/2006/relationships/hyperlink" Target="https://www.reddit.com/r/AskDocs/comments/g6809q/29f_my_gi_doctor_has_told_me_to_drink_2_bottles/" TargetMode="External"/><Relationship Id="rId1168" Type="http://schemas.openxmlformats.org/officeDocument/2006/relationships/hyperlink" Target="https://imgur.com/a/a31I32I" TargetMode="External"/><Relationship Id="rId81" Type="http://schemas.openxmlformats.org/officeDocument/2006/relationships/hyperlink" Target="https://www.reddit.com/r/AskDocs/comments/frcbvv/is_it_safe_to_masturbate_post_concussion_of_a/" TargetMode="External"/><Relationship Id="rId177" Type="http://schemas.openxmlformats.org/officeDocument/2006/relationships/hyperlink" Target="https://www.reddit.com/r/AskDocs/comments/fvhtpz/is_this_herpes/" TargetMode="External"/><Relationship Id="rId384" Type="http://schemas.openxmlformats.org/officeDocument/2006/relationships/hyperlink" Target="https://www.reddit.com/r/AskDocs/comments/g09joz/rash_in_upper_interior_leg_crease/" TargetMode="External"/><Relationship Id="rId591" Type="http://schemas.openxmlformats.org/officeDocument/2006/relationships/hyperlink" Target="https://www.reddit.com/r/AskDocs/comments/g1g9e6/inverted_t_waves_on_ecg/" TargetMode="External"/><Relationship Id="rId605" Type="http://schemas.openxmlformats.org/officeDocument/2006/relationships/hyperlink" Target="https://www.reddit.com/r/AskDocs/comments/g1i0f6/bad_nosebleed_today/" TargetMode="External"/><Relationship Id="rId812" Type="http://schemas.openxmlformats.org/officeDocument/2006/relationships/hyperlink" Target="https://imgur.com/a/pPznPfF" TargetMode="External"/><Relationship Id="rId1028" Type="http://schemas.openxmlformats.org/officeDocument/2006/relationships/hyperlink" Target="https://www.reddit.com/r/AskDocs/comments/ge451z/safely_removing_excessive_earwax_buildup/" TargetMode="External"/><Relationship Id="rId1235" Type="http://schemas.openxmlformats.org/officeDocument/2006/relationships/hyperlink" Target="https://www.reddit.com/r/AskDocs/comments/gmuqv9/36f_think_i_may_be_having_some_sort_of_seizure/" TargetMode="External"/><Relationship Id="rId244" Type="http://schemas.openxmlformats.org/officeDocument/2006/relationships/hyperlink" Target="https://imgur.com/ChoPV7N" TargetMode="External"/><Relationship Id="rId689" Type="http://schemas.openxmlformats.org/officeDocument/2006/relationships/hyperlink" Target="https://www.reddit.com/r/AskDocs/comments/g1za13/is_this_acne_due_to_my_birth_control_or_my_acne/" TargetMode="External"/><Relationship Id="rId896" Type="http://schemas.openxmlformats.org/officeDocument/2006/relationships/hyperlink" Target="https://imgur.com/gallery/ES9GN7Q" TargetMode="External"/><Relationship Id="rId1081" Type="http://schemas.openxmlformats.org/officeDocument/2006/relationships/hyperlink" Target="https://www.reddit.com/r/AskDocs/comments/ghvex4/i_expressed_myself_badly_to_a_psychiatrist_and/" TargetMode="External"/><Relationship Id="rId39" Type="http://schemas.openxmlformats.org/officeDocument/2006/relationships/hyperlink" Target="https://www.reddit.com/r/AskDocs/comments/fpiqks/purple_glans_after_bm/" TargetMode="External"/><Relationship Id="rId451" Type="http://schemas.openxmlformats.org/officeDocument/2006/relationships/hyperlink" Target="https://www.reddit.com/r/AskDocs/comments/g0o0tm/i_stepped_on_a_45_blade_razor_in_the_shower_and/" TargetMode="External"/><Relationship Id="rId549" Type="http://schemas.openxmlformats.org/officeDocument/2006/relationships/hyperlink" Target="https://www.reddit.com/r/AskDocs/comments/g18b1d/20m_118_lbs_long_term_consumption_of_magnesium/" TargetMode="External"/><Relationship Id="rId756" Type="http://schemas.openxmlformats.org/officeDocument/2006/relationships/hyperlink" Target="https://imgur.com/a/g6XV3XW" TargetMode="External"/><Relationship Id="rId1179" Type="http://schemas.openxmlformats.org/officeDocument/2006/relationships/hyperlink" Target="https://www.reddit.com/r/AskDocs/comments/gkyj73/what_is_wrong_with_my_armpits/" TargetMode="External"/><Relationship Id="rId104" Type="http://schemas.openxmlformats.org/officeDocument/2006/relationships/hyperlink" Target="https://www.reddit.com/r/AskDocs/comments/fsgbhd/is_what_happened_to_me_normal_ct_scan/" TargetMode="External"/><Relationship Id="rId188" Type="http://schemas.openxmlformats.org/officeDocument/2006/relationships/hyperlink" Target="https://www.reddit.com/r/AskDocs/comments/fvjraq/is_a_pinched_nerve_in_my_neck_serious_enough_to/" TargetMode="External"/><Relationship Id="rId311" Type="http://schemas.openxmlformats.org/officeDocument/2006/relationships/hyperlink" Target="https://www.reddit.com/r/AskDocs/comments/fztsgl/corner_of_eyes_really_irritated_for_past_3_hours/" TargetMode="External"/><Relationship Id="rId395" Type="http://schemas.openxmlformats.org/officeDocument/2006/relationships/hyperlink" Target="https://imgur.com/v0YNHnt**" TargetMode="External"/><Relationship Id="rId409" Type="http://schemas.openxmlformats.org/officeDocument/2006/relationships/hyperlink" Target="https://www.reddit.com/r/AskDocs/comments/g0dpu4/black_spot_on_the_heel_of_the_foot_under_the_skin/" TargetMode="External"/><Relationship Id="rId963" Type="http://schemas.openxmlformats.org/officeDocument/2006/relationships/hyperlink" Target="https://www.reddit.com/r/AskDocs/comments/g6at49/please_help/" TargetMode="External"/><Relationship Id="rId1039" Type="http://schemas.openxmlformats.org/officeDocument/2006/relationships/hyperlink" Target="http://imgur.com/a/4m7nIWw" TargetMode="External"/><Relationship Id="rId1246" Type="http://schemas.openxmlformats.org/officeDocument/2006/relationships/hyperlink" Target="https://www.reddit.com/r/AskDocs/comments/go1r3l/shakiness_in_hands_that_i_think_isnt_related_to/" TargetMode="External"/><Relationship Id="rId92" Type="http://schemas.openxmlformats.org/officeDocument/2006/relationships/hyperlink" Target="https://www.reddit.com/r/AskDocs/comments/frdndz/can_antipsychotics_kill_me/" TargetMode="External"/><Relationship Id="rId616" Type="http://schemas.openxmlformats.org/officeDocument/2006/relationships/hyperlink" Target="https://www.reddit.com/r/AskDocs/comments/g1j3ld/is_this_bradycardia_below_50bpm_during_sleep/" TargetMode="External"/><Relationship Id="rId823" Type="http://schemas.openxmlformats.org/officeDocument/2006/relationships/hyperlink" Target="https://www.reddit.com/r/AskDocs/comments/g2vlyy/amputated_fingertip/" TargetMode="External"/><Relationship Id="rId255" Type="http://schemas.openxmlformats.org/officeDocument/2006/relationships/hyperlink" Target="https://www.reddit.com/r/AskDocs/comments/fzftsc/cut_finger/" TargetMode="External"/><Relationship Id="rId462" Type="http://schemas.openxmlformats.org/officeDocument/2006/relationships/hyperlink" Target="https://www.reddit.com/r/AskDocs/comments/g0q2ti/what_is_wrong_with_my_26_m_bfs_finger/" TargetMode="External"/><Relationship Id="rId1092" Type="http://schemas.openxmlformats.org/officeDocument/2006/relationships/hyperlink" Target="https://imgur.com/a/HMkGnhq" TargetMode="External"/><Relationship Id="rId1106" Type="http://schemas.openxmlformats.org/officeDocument/2006/relationships/hyperlink" Target="https://www.reddit.com/r/AskDocs/comments/gi1fon/vomiting_bug_or_something_more_sinister/" TargetMode="External"/><Relationship Id="rId115" Type="http://schemas.openxmlformats.org/officeDocument/2006/relationships/hyperlink" Target="https://www.reddit.com/r/AskDocs/comments/fsk3ju/35m_long_recovery_from_flu_b_asthmatic/" TargetMode="External"/><Relationship Id="rId322" Type="http://schemas.openxmlformats.org/officeDocument/2006/relationships/hyperlink" Target="https://imgur.com/a/MX5SMh6" TargetMode="External"/><Relationship Id="rId767" Type="http://schemas.openxmlformats.org/officeDocument/2006/relationships/hyperlink" Target="https://www.aerius.ca/en/products/aerius-dual-action/" TargetMode="External"/><Relationship Id="rId974" Type="http://schemas.openxmlformats.org/officeDocument/2006/relationships/hyperlink" Target="https://www.reddit.com/r/AskDocs/comments/g7zm21/abdominal_xray_does_this_look_like_a_possible/" TargetMode="External"/><Relationship Id="rId199" Type="http://schemas.openxmlformats.org/officeDocument/2006/relationships/hyperlink" Target="https://www.reddit.com/r/AskDocs/comments/fw138f/8yo_sister_sick_idk_what_it_is_please_help/" TargetMode="External"/><Relationship Id="rId627" Type="http://schemas.openxmlformats.org/officeDocument/2006/relationships/hyperlink" Target="https://ibb.co/gjDp34g" TargetMode="External"/><Relationship Id="rId834" Type="http://schemas.openxmlformats.org/officeDocument/2006/relationships/hyperlink" Target="https://imgur.com/lB9Y2DF" TargetMode="External"/><Relationship Id="rId266" Type="http://schemas.openxmlformats.org/officeDocument/2006/relationships/hyperlink" Target="https://www.reddit.com/r/AskDocs/comments/fzjiz3/persistent_pimplegrowth_on_penis_raphe_below_glans/" TargetMode="External"/><Relationship Id="rId473" Type="http://schemas.openxmlformats.org/officeDocument/2006/relationships/hyperlink" Target="https://imgur.com/gallery/4YNFbDP" TargetMode="External"/><Relationship Id="rId680" Type="http://schemas.openxmlformats.org/officeDocument/2006/relationships/hyperlink" Target="https://www.reddit.com/r/AskDocs/comments/g1xesg/skin_rash/" TargetMode="External"/><Relationship Id="rId901" Type="http://schemas.openxmlformats.org/officeDocument/2006/relationships/hyperlink" Target="https://www.reddit.com/r/AskDocs/comments/g5jaz9/25_year_old_boy_screaming_and_crying_in_pain_when/" TargetMode="External"/><Relationship Id="rId1117" Type="http://schemas.openxmlformats.org/officeDocument/2006/relationships/hyperlink" Target="https://www.reddit.com/r/AskDocs/comments/gjoamh/ringworm_infection_or_something_else/" TargetMode="External"/><Relationship Id="rId30" Type="http://schemas.openxmlformats.org/officeDocument/2006/relationships/hyperlink" Target="https://www.reddit.com/r/AskDocs/comments/fpecos/do_i_have_diabetes_plz_help/" TargetMode="External"/><Relationship Id="rId126" Type="http://schemas.openxmlformats.org/officeDocument/2006/relationships/hyperlink" Target="https://www.reddit.com/r/AskDocs/comments/fsns2n/nausea_bloating_reactions_to_foods_ruining_my/" TargetMode="External"/><Relationship Id="rId333" Type="http://schemas.openxmlformats.org/officeDocument/2006/relationships/hyperlink" Target="https://www.ncbi.nlm.nih.gov/pmc/articles/PMC5607155/" TargetMode="External"/><Relationship Id="rId540" Type="http://schemas.openxmlformats.org/officeDocument/2006/relationships/hyperlink" Target="https://www.sciencedaily.com/releases/2019/07/190702112834.htm" TargetMode="External"/><Relationship Id="rId778" Type="http://schemas.openxmlformats.org/officeDocument/2006/relationships/hyperlink" Target="https://www.reddit.com/r/AskDocs/comments/g2mxd3/2_months_of_a_fever/" TargetMode="External"/><Relationship Id="rId985" Type="http://schemas.openxmlformats.org/officeDocument/2006/relationships/hyperlink" Target="https://imgur.com/5X3obkX" TargetMode="External"/><Relationship Id="rId1170" Type="http://schemas.openxmlformats.org/officeDocument/2006/relationships/hyperlink" Target="https://www.reddit.com/u/L/" TargetMode="External"/><Relationship Id="rId638" Type="http://schemas.openxmlformats.org/officeDocument/2006/relationships/hyperlink" Target="https://www.reddit.com/r/AskDocs/comments/g1m1rn/my_hand_hurts_after_slamming_my_fist_what_is_the/" TargetMode="External"/><Relationship Id="rId845" Type="http://schemas.openxmlformats.org/officeDocument/2006/relationships/hyperlink" Target="https://www.reddit.com/r/AskDocs/comments/g34a3k/21m_i_think_i_might_have_suffered_a_stroke_years/" TargetMode="External"/><Relationship Id="rId1030" Type="http://schemas.openxmlformats.org/officeDocument/2006/relationships/hyperlink" Target="https://www.reddit.com/r/AskDocs/comments/ge4dwl/do_all_moles_grow_with_time/" TargetMode="External"/><Relationship Id="rId277" Type="http://schemas.openxmlformats.org/officeDocument/2006/relationships/hyperlink" Target="https://www.reddit.com/r/AskDocs/comments/fzo47x/hard_lump_abnormal_behavior_on_right_breast_any/" TargetMode="External"/><Relationship Id="rId400" Type="http://schemas.openxmlformats.org/officeDocument/2006/relationships/hyperlink" Target="https://www.reddit.com/r/AskDocs/comments/g0c7ni/butthole_pain_no_blood/" TargetMode="External"/><Relationship Id="rId484" Type="http://schemas.openxmlformats.org/officeDocument/2006/relationships/hyperlink" Target="https://www.reddit.com/r/AskDocs/comments/g0u0ax/bleach_inhalation/" TargetMode="External"/><Relationship Id="rId705" Type="http://schemas.openxmlformats.org/officeDocument/2006/relationships/hyperlink" Target="https://www.reddit.com/r/AskDocs/comments/g22j60/recurring_wrist_pain_i_think_its_carpal_tunnel/" TargetMode="External"/><Relationship Id="rId1128" Type="http://schemas.openxmlformats.org/officeDocument/2006/relationships/hyperlink" Target="https://www.reddit.com/r/AskDocs/comments/gjq4kk/please_help_took_my_clonazepam_shaking_it_worse/" TargetMode="External"/><Relationship Id="rId137" Type="http://schemas.openxmlformats.org/officeDocument/2006/relationships/hyperlink" Target="https://www.reddit.com/r/AskDocs/comments/fucxdr/will_celebrex_alter_my_mri_results/" TargetMode="External"/><Relationship Id="rId344" Type="http://schemas.openxmlformats.org/officeDocument/2006/relationships/hyperlink" Target="https://www.reddit.com/r/AskDocs/comments/g01sjh/both_testicles_different_temperature/" TargetMode="External"/><Relationship Id="rId691" Type="http://schemas.openxmlformats.org/officeDocument/2006/relationships/hyperlink" Target="https://www.reddit.com/r/AskDocs/comments/g1ztou/persistent_body_rash_for_over_10_weeks_visited/" TargetMode="External"/><Relationship Id="rId789" Type="http://schemas.openxmlformats.org/officeDocument/2006/relationships/hyperlink" Target="https://www.reddit.com/r/AskDocs/comments/g2o44a/what_is_this_weird_spot_on_my_finger_that_comes/" TargetMode="External"/><Relationship Id="rId912" Type="http://schemas.openxmlformats.org/officeDocument/2006/relationships/hyperlink" Target="https://www.reddit.com/r/AskDocs/comments/g5mapl/numbness_in_left_hand/" TargetMode="External"/><Relationship Id="rId996" Type="http://schemas.openxmlformats.org/officeDocument/2006/relationships/hyperlink" Target="https://www.reddit.com/r/AskDocs/comments/g97yuq/dark_bump_on_scalp_what_could_it_be/" TargetMode="External"/><Relationship Id="rId41" Type="http://schemas.openxmlformats.org/officeDocument/2006/relationships/hyperlink" Target="https://www.reddit.com/r/AskDocs/comments/fpz5y2/58_f_white_130_lbs_53_usa_unexplained_chest_pain/" TargetMode="External"/><Relationship Id="rId551" Type="http://schemas.openxmlformats.org/officeDocument/2006/relationships/hyperlink" Target="https://imgur.com/a/4hk2Gq9" TargetMode="External"/><Relationship Id="rId649" Type="http://schemas.openxmlformats.org/officeDocument/2006/relationships/hyperlink" Target="https://imgur.com/oDyxAJS" TargetMode="External"/><Relationship Id="rId856" Type="http://schemas.openxmlformats.org/officeDocument/2006/relationships/hyperlink" Target="https://www.reddit.com/r/AskDocs/comments/g38wqu/22f_im_desperate_for_answers_no_diagnosis_but_i/" TargetMode="External"/><Relationship Id="rId1181" Type="http://schemas.openxmlformats.org/officeDocument/2006/relationships/hyperlink" Target="https://www.reddit.com/r/AskDocs/comments/gkylzi/20f_help_raised_bumps_on_my_wrist_not_painful/" TargetMode="External"/><Relationship Id="rId190" Type="http://schemas.openxmlformats.org/officeDocument/2006/relationships/hyperlink" Target="https://www.reddit.com/r/AskDocs/comments/fvkie1/a_blood_clot/" TargetMode="External"/><Relationship Id="rId204" Type="http://schemas.openxmlformats.org/officeDocument/2006/relationships/hyperlink" Target="https://www.reddit.com/r/AskDocs/comments/fw5mjm/red_rash_on_skin_appearing_on_both_arms_skin/" TargetMode="External"/><Relationship Id="rId288" Type="http://schemas.openxmlformats.org/officeDocument/2006/relationships/hyperlink" Target="https://www.reddit.com/r/AskDocs/comments/fzpwkt/daily_itchiness_causing_bumps/" TargetMode="External"/><Relationship Id="rId411" Type="http://schemas.openxmlformats.org/officeDocument/2006/relationships/hyperlink" Target="https://www.reddit.com/r/AskDocs/comments/g0eo4n/old_but_non_healing_skin_lesion_near_wrist/" TargetMode="External"/><Relationship Id="rId509" Type="http://schemas.openxmlformats.org/officeDocument/2006/relationships/hyperlink" Target="http://imgur.com/gallery/COWbLac" TargetMode="External"/><Relationship Id="rId1041" Type="http://schemas.openxmlformats.org/officeDocument/2006/relationships/hyperlink" Target="http://imgur.com/gallery/2EWg2Fw" TargetMode="External"/><Relationship Id="rId1139" Type="http://schemas.openxmlformats.org/officeDocument/2006/relationships/hyperlink" Target="https://www.reddit.com/r/AskDocs/comments/gjwzc8/the_er_found_legions_in_my_liver_what_could_this/" TargetMode="External"/><Relationship Id="rId495" Type="http://schemas.openxmlformats.org/officeDocument/2006/relationships/hyperlink" Target="https://www.reddit.com/r/AskDocs/comments/g0vihi/itchy_scalp_finding_white_bulbs_in_my_hair_is/" TargetMode="External"/><Relationship Id="rId716" Type="http://schemas.openxmlformats.org/officeDocument/2006/relationships/hyperlink" Target="https://www.reddit.com/r/AskDocs/comments/g24wjq/32m_pretty_sure_i_have_a_bulging_disk_at_c6c7/" TargetMode="External"/><Relationship Id="rId923" Type="http://schemas.openxmlformats.org/officeDocument/2006/relationships/hyperlink" Target="https://www.reddit.com/r/AskDocs/comments/g5ng31/how_much_vitamin_d_would_you_recommend_an/" TargetMode="External"/><Relationship Id="rId52" Type="http://schemas.openxmlformats.org/officeDocument/2006/relationships/hyperlink" Target="https://www.reddit.com/r/AskDocs/comments/fqqn6r/i_popped_a_pimple_in_the_danger_triangle/" TargetMode="External"/><Relationship Id="rId148" Type="http://schemas.openxmlformats.org/officeDocument/2006/relationships/hyperlink" Target="https://www.reddit.com/r/AskDocs/comments/fuy0w3/my_pcp_is_doing_all_2020_annual_physicals_via/" TargetMode="External"/><Relationship Id="rId355" Type="http://schemas.openxmlformats.org/officeDocument/2006/relationships/hyperlink" Target="https://www.reddit.com/r/AskDocs/comments/g03i1c/just_an_ear_infection_9_month_old_female/" TargetMode="External"/><Relationship Id="rId562" Type="http://schemas.openxmlformats.org/officeDocument/2006/relationships/hyperlink" Target="https://imgur.com/a/3RA0thZ" TargetMode="External"/><Relationship Id="rId1192" Type="http://schemas.openxmlformats.org/officeDocument/2006/relationships/hyperlink" Target="https://www.reddit.com/r/AskDocs/comments/gl1lii/i_cant_eat_please_help/" TargetMode="External"/><Relationship Id="rId1206" Type="http://schemas.openxmlformats.org/officeDocument/2006/relationships/hyperlink" Target="https://www.reddit.com/r/AskDocs/comments/gl3vhr/chapped_lips_my_entire_life_derma_wants_to_do_an/" TargetMode="External"/><Relationship Id="rId215" Type="http://schemas.openxmlformats.org/officeDocument/2006/relationships/hyperlink" Target="https://www.reddit.com/r/AskDocs/comments/fxdplt/can_you_damage_your_heart_by_exercising_too_hard/" TargetMode="External"/><Relationship Id="rId422" Type="http://schemas.openxmlformats.org/officeDocument/2006/relationships/hyperlink" Target="https://www.reddit.com/r/AskDocs/comments/g0hh48/vrsa_question_for_my_friend_female_almost_50_had/" TargetMode="External"/><Relationship Id="rId867" Type="http://schemas.openxmlformats.org/officeDocument/2006/relationships/hyperlink" Target="https://www.reddit.com/r/AskDocs/comments/g3gtxi/sleep_apnea/" TargetMode="External"/><Relationship Id="rId1052" Type="http://schemas.openxmlformats.org/officeDocument/2006/relationships/hyperlink" Target="https://imgur.com/a/i8fnWHh" TargetMode="External"/><Relationship Id="rId299" Type="http://schemas.openxmlformats.org/officeDocument/2006/relationships/hyperlink" Target="https://www.reddit.com/r/AskDocs/comments/fzs063/30f_weird_itchy_bumps_on_skin/" TargetMode="External"/><Relationship Id="rId727" Type="http://schemas.openxmlformats.org/officeDocument/2006/relationships/hyperlink" Target="https://www.reddit.com/r/AskDocs/comments/g26r0u/i_think_i_have_minor_trigger_finger_in_my_left/" TargetMode="External"/><Relationship Id="rId934" Type="http://schemas.openxmlformats.org/officeDocument/2006/relationships/hyperlink" Target="https://www.reddit.com/r/AskDocs/comments/g620c9/whats_wrong_with_my_brothers_skin/" TargetMode="External"/><Relationship Id="rId63" Type="http://schemas.openxmlformats.org/officeDocument/2006/relationships/hyperlink" Target="https://www.reddit.com/r/AskDocs/comments/fqsdz4/can_illness_be_transmitted_through_secondhand/" TargetMode="External"/><Relationship Id="rId159" Type="http://schemas.openxmlformats.org/officeDocument/2006/relationships/hyperlink" Target="https://www.reddit.com/r/AskDocs/comments/fv2oyw/dogs_as_corona_19_carrier/" TargetMode="External"/><Relationship Id="rId366" Type="http://schemas.openxmlformats.org/officeDocument/2006/relationships/hyperlink" Target="https://ibb.co/LrWQggM" TargetMode="External"/><Relationship Id="rId573" Type="http://schemas.openxmlformats.org/officeDocument/2006/relationships/hyperlink" Target="https://www.reddit.com/r/AskDocs/comments/g1dcnn/28f_with_new_onset_frequent_pvc_and_palpitations/" TargetMode="External"/><Relationship Id="rId780" Type="http://schemas.openxmlformats.org/officeDocument/2006/relationships/hyperlink" Target="https://www.reddit.com/r/AskDocs/comments/g2n75i/wondering/" TargetMode="External"/><Relationship Id="rId1217" Type="http://schemas.openxmlformats.org/officeDocument/2006/relationships/hyperlink" Target="https://www.reddit.com/r/AskDocs/comments/gl66nx/accidentally_mixed_ativan_and_alcohol_should_i_be/" TargetMode="External"/><Relationship Id="rId226" Type="http://schemas.openxmlformats.org/officeDocument/2006/relationships/hyperlink" Target="https://www.reddit.com/r/AskDocs/comments/fxim6n/when_i_do_certain_ab_worklean_back_middle_of_my/" TargetMode="External"/><Relationship Id="rId433" Type="http://schemas.openxmlformats.org/officeDocument/2006/relationships/hyperlink" Target="https://www.reddit.com/r/AskDocs/comments/g0l1vu/can_too_much_albuterol_over_time_cause/" TargetMode="External"/><Relationship Id="rId878" Type="http://schemas.openxmlformats.org/officeDocument/2006/relationships/hyperlink" Target="https://www.reddit.com/r/AskDocs/comments/g3v2cg/do_you_think_i_have_rosacea/" TargetMode="External"/><Relationship Id="rId1063" Type="http://schemas.openxmlformats.org/officeDocument/2006/relationships/hyperlink" Target="https://www.reddit.com/r/AskDocs/comments/gh6ptj/just_pulled_a_piece_of_glass_out_of_my_foot_that/" TargetMode="External"/><Relationship Id="rId640" Type="http://schemas.openxmlformats.org/officeDocument/2006/relationships/hyperlink" Target="https://www.reddit.com/r/AskDocs/comments/g1mjxh/help_with_cymbalta_withdrawals/" TargetMode="External"/><Relationship Id="rId738" Type="http://schemas.openxmlformats.org/officeDocument/2006/relationships/hyperlink" Target="https://i.imgur.com/1NKHDZI.png" TargetMode="External"/><Relationship Id="rId945" Type="http://schemas.openxmlformats.org/officeDocument/2006/relationships/hyperlink" Target="https://www.reddit.com/r/AskDocs/comments/g653mk/girlfriend22f_has_very_high_bilirubin_in_her/" TargetMode="External"/><Relationship Id="rId74" Type="http://schemas.openxmlformats.org/officeDocument/2006/relationships/hyperlink" Target="https://www.reddit.com/r/AskDocs/comments/frbxt9/26_m_are_these_worms_in_my_stool/" TargetMode="External"/><Relationship Id="rId377" Type="http://schemas.openxmlformats.org/officeDocument/2006/relationships/hyperlink" Target="https://www.reddit.com/r/AskDocs/comments/g08wtb/why_does_eating_potatoes_make_me_nauseous/" TargetMode="External"/><Relationship Id="rId500" Type="http://schemas.openxmlformats.org/officeDocument/2006/relationships/hyperlink" Target="https://www.reddit.com/r/AskDocs/comments/g0vuxw/is_this_a_blood_clot/" TargetMode="External"/><Relationship Id="rId584" Type="http://schemas.openxmlformats.org/officeDocument/2006/relationships/hyperlink" Target="http://imgur.com/a/GSo1VTg" TargetMode="External"/><Relationship Id="rId805" Type="http://schemas.openxmlformats.org/officeDocument/2006/relationships/hyperlink" Target="https://www.reddit.com/r/AskDocs/comments/g2r8ag/i_just_want_to_be_able_to_eat/" TargetMode="External"/><Relationship Id="rId1130" Type="http://schemas.openxmlformats.org/officeDocument/2006/relationships/hyperlink" Target="https://www.reddit.com/r/AskDocs/comments/gjqe4f/anorexia_recovery_query_menstruation_anyone_with/" TargetMode="External"/><Relationship Id="rId1228" Type="http://schemas.openxmlformats.org/officeDocument/2006/relationships/hyperlink" Target="https://www.reddit.com/r/AskDocs/comments/gmr59q/left_knee_pain_while_jogging_provided_mri_pictures/" TargetMode="External"/><Relationship Id="rId5" Type="http://schemas.openxmlformats.org/officeDocument/2006/relationships/hyperlink" Target="https://www.reddit.com/r/AskDocs/comments/fjr7eq/is_there_any_evidence_that_years_of_drinking_out/" TargetMode="External"/><Relationship Id="rId237" Type="http://schemas.openxmlformats.org/officeDocument/2006/relationships/hyperlink" Target="https://www.reddit.com/r/AskDocs/comments/fxxjdx/is_my_toe_supposed_to_look_like_this_during_the/" TargetMode="External"/><Relationship Id="rId791" Type="http://schemas.openxmlformats.org/officeDocument/2006/relationships/hyperlink" Target="https://imgur.com/a/UwTkjit" TargetMode="External"/><Relationship Id="rId889" Type="http://schemas.openxmlformats.org/officeDocument/2006/relationships/hyperlink" Target="https://www.reddit.com/r/AskDocs/comments/g3xnf7/24m_is_it_possible_i_have_renal_disease/" TargetMode="External"/><Relationship Id="rId1074" Type="http://schemas.openxmlformats.org/officeDocument/2006/relationships/hyperlink" Target="https://www.reddit.com/r/AskDocs/comments/ght6i9/17m_can_side_affects_from_a_self_surgery_only/" TargetMode="External"/><Relationship Id="rId444" Type="http://schemas.openxmlformats.org/officeDocument/2006/relationships/hyperlink" Target="https://www.reddit.com/r/AskDocs/comments/g0mcx9/what_the_fuck_is_up_with_my_skin/" TargetMode="External"/><Relationship Id="rId651" Type="http://schemas.openxmlformats.org/officeDocument/2006/relationships/hyperlink" Target="https://www.reddit.com/r/AskDocs/comments/g1ocs0/i_cant_move_my_hand/" TargetMode="External"/><Relationship Id="rId749" Type="http://schemas.openxmlformats.org/officeDocument/2006/relationships/hyperlink" Target="https://www.reddit.com/r/AskDocs/comments/g2b0vw/second_opinion_on_whats_going_on_with_my_pinkie/" TargetMode="External"/><Relationship Id="rId290" Type="http://schemas.openxmlformats.org/officeDocument/2006/relationships/hyperlink" Target="https://www.reddit.com/r/AskDocs/comments/fzq59b/what_steps_do_i_need_to_take_in_order_to_get/" TargetMode="External"/><Relationship Id="rId304" Type="http://schemas.openxmlformats.org/officeDocument/2006/relationships/hyperlink" Target="https://www.reddit.com/r/AskDocs/comments/fzsvxh/a_brain_dead_pronounced_patient_25m_started/" TargetMode="External"/><Relationship Id="rId388" Type="http://schemas.openxmlformats.org/officeDocument/2006/relationships/hyperlink" Target="https://www.reddit.com/r/AskDocs/comments/g0aeno/palliative_care_and_covid19/" TargetMode="External"/><Relationship Id="rId511" Type="http://schemas.openxmlformats.org/officeDocument/2006/relationships/hyperlink" Target="https://www.reddit.com/r/AskDocs/comments/g0yedp/accidentally_took_advil_pm_after_a_dosage_of/" TargetMode="External"/><Relationship Id="rId609" Type="http://schemas.openxmlformats.org/officeDocument/2006/relationships/hyperlink" Target="https://www.reddit.com/r/AskDocs/comments/g1id4z/should_i_go_to_the_er/" TargetMode="External"/><Relationship Id="rId956" Type="http://schemas.openxmlformats.org/officeDocument/2006/relationships/hyperlink" Target="https://www.reddit.com/r/AskDocs/comments/g68bvo/14m_cancer_related_symptoms_and_54_125isj_pounds/" TargetMode="External"/><Relationship Id="rId1141" Type="http://schemas.openxmlformats.org/officeDocument/2006/relationships/hyperlink" Target="https://www.reddit.com/r/AskDocs/comments/gka7u5/m26_noticed_the_other_day_i_have_a_bright_white/" TargetMode="External"/><Relationship Id="rId1239" Type="http://schemas.openxmlformats.org/officeDocument/2006/relationships/hyperlink" Target="https://www.reddit.com/r/AskDocs/comments/gny94c/im_putting_a_lot_of_weight_so_i_guess_ive_slow/" TargetMode="External"/><Relationship Id="rId85" Type="http://schemas.openxmlformats.org/officeDocument/2006/relationships/hyperlink" Target="https://www.reddit.com/r/AskDocs/comments/frcfp6/nails_changing_concerned/" TargetMode="External"/><Relationship Id="rId150" Type="http://schemas.openxmlformats.org/officeDocument/2006/relationships/hyperlink" Target="https://www.reddit.com/r/AskDocs/comments/fuys72/19f_to_m_how_likely_is_it_that_my_gp_would_refer/" TargetMode="External"/><Relationship Id="rId595" Type="http://schemas.openxmlformats.org/officeDocument/2006/relationships/hyperlink" Target="https://www.reddit.com/r/AskDocs/comments/g1gg8i/18f_cubital_tunnel_syndrome_but_not_entirely_sure/" TargetMode="External"/><Relationship Id="rId816" Type="http://schemas.openxmlformats.org/officeDocument/2006/relationships/hyperlink" Target="https://imgur.com/gallery/O8BK2Js" TargetMode="External"/><Relationship Id="rId1001" Type="http://schemas.openxmlformats.org/officeDocument/2006/relationships/hyperlink" Target="https://www.reddit.com/r/AskDocs/comments/g99s09/toe_hurts_and_is_oozing_pus_14m/" TargetMode="External"/><Relationship Id="rId248" Type="http://schemas.openxmlformats.org/officeDocument/2006/relationships/hyperlink" Target="https://www.reddit.com/r/AskDocs/comments/fzdia0/dairy_digestion/" TargetMode="External"/><Relationship Id="rId455" Type="http://schemas.openxmlformats.org/officeDocument/2006/relationships/hyperlink" Target="https://www.reddit.com/r/AskDocs/comments/g0o8lj/itchy_dry_rash_spots_on_chest_and_abdomen/" TargetMode="External"/><Relationship Id="rId662" Type="http://schemas.openxmlformats.org/officeDocument/2006/relationships/hyperlink" Target="https://www.reddit.com/r/AskDocs/comments/g1rqu2/would_it_be_a_good_or_bad_idea_to_use_laxatives/" TargetMode="External"/><Relationship Id="rId1085" Type="http://schemas.openxmlformats.org/officeDocument/2006/relationships/hyperlink" Target="https://www.reddit.com/r/AskDocs/comments/ghy7jr/help_i_mistakenly_took_out_of_date_renies_they/" TargetMode="External"/><Relationship Id="rId12" Type="http://schemas.openxmlformats.org/officeDocument/2006/relationships/hyperlink" Target="https://www.reddit.com/r/AskDocs/comments/fkexxp/is_my_mum_at_high_risk_of_covid19_age_62breast/" TargetMode="External"/><Relationship Id="rId108" Type="http://schemas.openxmlformats.org/officeDocument/2006/relationships/hyperlink" Target="https://www.reddit.com/r/AskDocs/comments/fsii57/17f_why_is_it_hard_for_people_to_get_replied_to/" TargetMode="External"/><Relationship Id="rId315" Type="http://schemas.openxmlformats.org/officeDocument/2006/relationships/hyperlink" Target="https://www.reddit.com/r/AskDocs/comments/fzufnl/an_array_of_hopefully_unlinked_symptoms/" TargetMode="External"/><Relationship Id="rId522" Type="http://schemas.openxmlformats.org/officeDocument/2006/relationships/hyperlink" Target="https://www.reddit.com/r/AskDocs/comments/g0zq2p/found_a_breast_lump_and_too_scared_to_go_to_the/" TargetMode="External"/><Relationship Id="rId967" Type="http://schemas.openxmlformats.org/officeDocument/2006/relationships/hyperlink" Target="https://www.reddit.com/r/AskDocs/comments/g7xub0/natural_remedies_for_ibs/" TargetMode="External"/><Relationship Id="rId1152" Type="http://schemas.openxmlformats.org/officeDocument/2006/relationships/hyperlink" Target="https://www.reddit.com/r/AskDocs/comments/gkggcj/22f_59_145150_lbs_feeling_very_faint_every_time_i/" TargetMode="External"/><Relationship Id="rId96" Type="http://schemas.openxmlformats.org/officeDocument/2006/relationships/hyperlink" Target="https://www.reddit.com/r/AskDocs/comments/frfzc7/broken_pinky_toe_gone_septic_please_help/" TargetMode="External"/><Relationship Id="rId161" Type="http://schemas.openxmlformats.org/officeDocument/2006/relationships/hyperlink" Target="https://imgur.com/gallery/J74MxfU" TargetMode="External"/><Relationship Id="rId399" Type="http://schemas.openxmlformats.org/officeDocument/2006/relationships/hyperlink" Target="https://imgur.com/a/5tSfhbg" TargetMode="External"/><Relationship Id="rId827" Type="http://schemas.openxmlformats.org/officeDocument/2006/relationships/hyperlink" Target="https://imgur.com/gallery/sJGcZDC" TargetMode="External"/><Relationship Id="rId1012" Type="http://schemas.openxmlformats.org/officeDocument/2006/relationships/hyperlink" Target="https://www.reddit.com/r/AskDocs/comments/gc9rzi/itchy_bumps_on_scrotum_21_male/" TargetMode="External"/><Relationship Id="rId259" Type="http://schemas.openxmlformats.org/officeDocument/2006/relationships/hyperlink" Target="https://www.reddit.com/r/AskDocs/comments/fzibtd/itchy_scalp/" TargetMode="External"/><Relationship Id="rId466" Type="http://schemas.openxmlformats.org/officeDocument/2006/relationships/hyperlink" Target="https://www.reddit.com/r/AskDocs/comments/g0qwdv/does_anyone_know_what_these_rashes_on_the_tops_of/" TargetMode="External"/><Relationship Id="rId673" Type="http://schemas.openxmlformats.org/officeDocument/2006/relationships/hyperlink" Target="https://imgur.com/a/fWyrtOZ" TargetMode="External"/><Relationship Id="rId880" Type="http://schemas.openxmlformats.org/officeDocument/2006/relationships/hyperlink" Target="https://i.imgur.com/WU4SEET.jpg" TargetMode="External"/><Relationship Id="rId1096" Type="http://schemas.openxmlformats.org/officeDocument/2006/relationships/hyperlink" Target="https://www.reddit.com/r/AskDocs/comments/ghzryi/unknown_rashskin_spots_now_spreading/" TargetMode="External"/><Relationship Id="rId23" Type="http://schemas.openxmlformats.org/officeDocument/2006/relationships/hyperlink" Target="https://www.reddit.com/r/AskDocs/comments/flkjga/had_a_different_coronaviruswill_that_help/" TargetMode="External"/><Relationship Id="rId119" Type="http://schemas.openxmlformats.org/officeDocument/2006/relationships/hyperlink" Target="https://www.reddit.com/r/AskDocs/comments/fskwgf/can_this_rad_grandpa_still_smoke_even_though_im/" TargetMode="External"/><Relationship Id="rId326" Type="http://schemas.openxmlformats.org/officeDocument/2006/relationships/hyperlink" Target="https://www.reddit.com/r/AskDocs/comments/fzw5y2/potentially_have_scleritis_cant_see_a_doctor_due/" TargetMode="External"/><Relationship Id="rId533" Type="http://schemas.openxmlformats.org/officeDocument/2006/relationships/hyperlink" Target="https://www.reddit.com/r/AskDocs/comments/g11vvu/help_mom_58_had_a_heart_attack_stemi_on_sunday/" TargetMode="External"/><Relationship Id="rId978" Type="http://schemas.openxmlformats.org/officeDocument/2006/relationships/hyperlink" Target="https://www.reddit.com/r/AskDocs/comments/g80y5k/i_get_postural_hypotension_vision_goes_black/" TargetMode="External"/><Relationship Id="rId1163" Type="http://schemas.openxmlformats.org/officeDocument/2006/relationships/hyperlink" Target="https://www.reddit.com/r/AskDocs/comments/gkj09h/can_anyone_tell_me_what_this_is_on_my_husbands/" TargetMode="External"/><Relationship Id="rId740" Type="http://schemas.openxmlformats.org/officeDocument/2006/relationships/hyperlink" Target="https://www.reddit.com/r/AskDocs/comments/g298s7/is_this_how_pcp_visits_are_for_yearly_check_up/" TargetMode="External"/><Relationship Id="rId838" Type="http://schemas.openxmlformats.org/officeDocument/2006/relationships/hyperlink" Target="https://www.reddit.com/r/AskDocs/comments/g2z2ml/does_this_look_like_lichen_sclerosus/" TargetMode="External"/><Relationship Id="rId1023" Type="http://schemas.openxmlformats.org/officeDocument/2006/relationships/hyperlink" Target="https://www.reddit.com/r/AskDocs/comments/ge0zwc/i_have_had_experienced_swollen_ball_under_my/" TargetMode="External"/><Relationship Id="rId172" Type="http://schemas.openxmlformats.org/officeDocument/2006/relationships/hyperlink" Target="https://www.reddit.com/r/AskDocs/comments/fvgcnx/get_light_headed_and_dont_feel_better_until_i_eat/" TargetMode="External"/><Relationship Id="rId477" Type="http://schemas.openxmlformats.org/officeDocument/2006/relationships/hyperlink" Target="https://www.reddit.com/r/AskDocs/comments/g0rnyv/possible_sarcoma_orthopedic_consultant_a/" TargetMode="External"/><Relationship Id="rId600" Type="http://schemas.openxmlformats.org/officeDocument/2006/relationships/hyperlink" Target="https://www.reddit.com/r/AskDocs/comments/g1h6ng/male_24_mystery_red_dots_slowly_growing_over_all/" TargetMode="External"/><Relationship Id="rId684" Type="http://schemas.openxmlformats.org/officeDocument/2006/relationships/hyperlink" Target="https://www.reddit.com/r/AskDocs/comments/g1ygj5/took_my_mums_67f_ecg_for_first_time_today_and/" TargetMode="External"/><Relationship Id="rId1230" Type="http://schemas.openxmlformats.org/officeDocument/2006/relationships/hyperlink" Target="https://www.reddit.com/r/AskDocs/comments/gmrmub/very_painful_covid19_throat_swab_now_have_sore/" TargetMode="External"/><Relationship Id="rId337" Type="http://schemas.openxmlformats.org/officeDocument/2006/relationships/hyperlink" Target="https://www.reddit.com/r/AskDocs/comments/fzzcjs/pain_in_head_while_straining_during_bowel_movement/" TargetMode="External"/><Relationship Id="rId891" Type="http://schemas.openxmlformats.org/officeDocument/2006/relationships/hyperlink" Target="https://www.reddit.com/r/AskDocs/comments/g5h3em/is_a_bone_age_test_checked_by_an_endocrinologist/" TargetMode="External"/><Relationship Id="rId905" Type="http://schemas.openxmlformats.org/officeDocument/2006/relationships/hyperlink" Target="https://www.reddit.com/r/AskDocs/comments/g5lgx2/cervical_sprain/" TargetMode="External"/><Relationship Id="rId989" Type="http://schemas.openxmlformats.org/officeDocument/2006/relationships/hyperlink" Target="https://imgur.com/zyqu95q" TargetMode="External"/><Relationship Id="rId34" Type="http://schemas.openxmlformats.org/officeDocument/2006/relationships/hyperlink" Target="https://www.reddit.com/r/AskDocs/comments/fpeurl/21m_is_a_resting_heart_rate_of_85bpm_bad/" TargetMode="External"/><Relationship Id="rId544" Type="http://schemas.openxmlformats.org/officeDocument/2006/relationships/hyperlink" Target="https://www.reddit.com/r/AskDocs/comments/g17ktw/benzoyl_peroxide_benzamycin_alternative/" TargetMode="External"/><Relationship Id="rId751" Type="http://schemas.openxmlformats.org/officeDocument/2006/relationships/hyperlink" Target="https://www.reddit.com/r/AskDocs/comments/g2bknx/bumpy_molemoley_scab_i_picked_off_appears_again/" TargetMode="External"/><Relationship Id="rId849" Type="http://schemas.openxmlformats.org/officeDocument/2006/relationships/hyperlink" Target="https://www.reddit.com/r/AskDocs/comments/g366wz/did_the_old_man_that_i_saved_suffer_from/" TargetMode="External"/><Relationship Id="rId1174" Type="http://schemas.openxmlformats.org/officeDocument/2006/relationships/hyperlink" Target="https://www.reddit.com/user/fluffyhash/comments/gkwe0h/is_this_a_positive_line_or_a_blood_leak_my_test/?utm_source=share&amp;amp;amp;utm_medium=ios_app&amp;amp;amp;utm_name=iossmf" TargetMode="External"/><Relationship Id="rId183" Type="http://schemas.openxmlformats.org/officeDocument/2006/relationships/hyperlink" Target="https://www.reddit.com/r/AskDocs/comments/fvj29t/natural_aceinhibitors_dangerous_in_regards_to/" TargetMode="External"/><Relationship Id="rId390" Type="http://schemas.openxmlformats.org/officeDocument/2006/relationships/hyperlink" Target="https://www.reddit.com/r/AskDocs/comments/g0ah8j/would_anyone_be_able_to_tell_my_why_me_earjaw_has/" TargetMode="External"/><Relationship Id="rId404" Type="http://schemas.openxmlformats.org/officeDocument/2006/relationships/hyperlink" Target="https://www.reddit.com/r/AskDocs/comments/g0d7hj/m45_why_dont_they_do_4_level_artificial_cervical/" TargetMode="External"/><Relationship Id="rId611" Type="http://schemas.openxmlformats.org/officeDocument/2006/relationships/hyperlink" Target="http://imgur.com/gallery/GIYI3by" TargetMode="External"/><Relationship Id="rId1034" Type="http://schemas.openxmlformats.org/officeDocument/2006/relationships/hyperlink" Target="https://www.reddit.com/r/AskDocs/comments/ge99ko/swollen_nose_injured_since_the_past_3_days/" TargetMode="External"/><Relationship Id="rId1241" Type="http://schemas.openxmlformats.org/officeDocument/2006/relationships/hyperlink" Target="https://imgur.com/a/5mCximG" TargetMode="External"/><Relationship Id="rId250" Type="http://schemas.openxmlformats.org/officeDocument/2006/relationships/hyperlink" Target="https://imgur.com/a/f035AaV/" TargetMode="External"/><Relationship Id="rId488" Type="http://schemas.openxmlformats.org/officeDocument/2006/relationships/hyperlink" Target="https://www.reddit.com/r/AskDocs/comments/g0ugq1/weird_rash_for_over_2_months/" TargetMode="External"/><Relationship Id="rId695" Type="http://schemas.openxmlformats.org/officeDocument/2006/relationships/hyperlink" Target="https://www.reddit.com/r/AskDocs/comments/g20l97/could_cracking_my_hips_damage_femoral_artery/" TargetMode="External"/><Relationship Id="rId709" Type="http://schemas.openxmlformats.org/officeDocument/2006/relationships/hyperlink" Target="https://www.reddit.com/r/AskDocs/comments/g22q8e/would_a_fractured_bone_hurt_more_as_time_goes_on/" TargetMode="External"/><Relationship Id="rId916" Type="http://schemas.openxmlformats.org/officeDocument/2006/relationships/hyperlink" Target="https://www.reddit.com/r/AskDocs/comments/g5mnkr/how_likely_is_it_for_a_minor_wound_to_cause_sepsis/" TargetMode="External"/><Relationship Id="rId1101" Type="http://schemas.openxmlformats.org/officeDocument/2006/relationships/hyperlink" Target="https://www.reddit.com/r/AskDocs/comments/ghzv77/do_i_regularly_damage_my_head/" TargetMode="External"/><Relationship Id="rId45" Type="http://schemas.openxmlformats.org/officeDocument/2006/relationships/hyperlink" Target="https://www.reddit.com/r/AskDocs/comments/fq0vkv/should_we_still_go_to_urgent_cares_if_we_have/" TargetMode="External"/><Relationship Id="rId110" Type="http://schemas.openxmlformats.org/officeDocument/2006/relationships/hyperlink" Target="https://www.reddit.com/r/AskDocs/comments/fsjh37/what_is_this/" TargetMode="External"/><Relationship Id="rId348" Type="http://schemas.openxmlformats.org/officeDocument/2006/relationships/hyperlink" Target="https://www.reddit.com/r/AskDocs/comments/g0232z/28f_intensely_itchy_and_swollen_rash_on_hand/" TargetMode="External"/><Relationship Id="rId555" Type="http://schemas.openxmlformats.org/officeDocument/2006/relationships/hyperlink" Target="https://www.reddit.com/r/AskDocs/comments/g19lhy/wondering_about_possible_fibromyalgia/" TargetMode="External"/><Relationship Id="rId762" Type="http://schemas.openxmlformats.org/officeDocument/2006/relationships/hyperlink" Target="https://www.reddit.com/r/AskDocs/comments/g2g800/paediatric_scrotal_swelling/" TargetMode="External"/><Relationship Id="rId1185" Type="http://schemas.openxmlformats.org/officeDocument/2006/relationships/hyperlink" Target="https://www.reddit.com/r/AskDocs/comments/gkz82r/dark_line_under_fingernail/" TargetMode="External"/><Relationship Id="rId194" Type="http://schemas.openxmlformats.org/officeDocument/2006/relationships/hyperlink" Target="https://www.reddit.com/r/AskDocs/comments/fvmvkp/my_fiance_just_fainted_in_the_shower/" TargetMode="External"/><Relationship Id="rId208" Type="http://schemas.openxmlformats.org/officeDocument/2006/relationships/hyperlink" Target="https://www.reddit.com/r/AskDocs/comments/fwlrdm/heart_rate/" TargetMode="External"/><Relationship Id="rId415" Type="http://schemas.openxmlformats.org/officeDocument/2006/relationships/hyperlink" Target="https://www.reddit.com/r/AskDocs/comments/g0f3kq/is_sleep_causing_rlly_slow_digestive_system/" TargetMode="External"/><Relationship Id="rId622" Type="http://schemas.openxmlformats.org/officeDocument/2006/relationships/hyperlink" Target="https://www.reddit.com/r/AskDocs/comments/g1jfz7/24m_diagnosed_with_rhabdomyolysis_but_still_want/" TargetMode="External"/><Relationship Id="rId1045" Type="http://schemas.openxmlformats.org/officeDocument/2006/relationships/hyperlink" Target="https://www.reddit.com/r/AskDocs/comments/gf7lup/my_mother_has_come_back_from_work_and_is_showing/" TargetMode="External"/><Relationship Id="rId261" Type="http://schemas.openxmlformats.org/officeDocument/2006/relationships/hyperlink" Target="https://www.reddit.com/r/AskDocs/comments/fzik3y/thick_skin_under_foot/" TargetMode="External"/><Relationship Id="rId499" Type="http://schemas.openxmlformats.org/officeDocument/2006/relationships/hyperlink" Target="https://www.flickr.com/gp/188004219@N08/mKcWw7" TargetMode="External"/><Relationship Id="rId927" Type="http://schemas.openxmlformats.org/officeDocument/2006/relationships/hyperlink" Target="https://www.reddit.com/r/AskDocs/comments/g5og8g/do_i_have_a_depressed_skull_fracture/" TargetMode="External"/><Relationship Id="rId1112" Type="http://schemas.openxmlformats.org/officeDocument/2006/relationships/hyperlink" Target="https://www.reddit.com/r/AskDocs/comments/gi3dot/20m_are_you_immune_to_chlamydia_for_710_days/" TargetMode="External"/><Relationship Id="rId56" Type="http://schemas.openxmlformats.org/officeDocument/2006/relationships/hyperlink" Target="https://imgur.com/a/E6AlHWP" TargetMode="External"/><Relationship Id="rId359" Type="http://schemas.openxmlformats.org/officeDocument/2006/relationships/hyperlink" Target="https://www.reddit.com/r/AskDocs/comments/g057te/discreet_way_to_treat_ed/" TargetMode="External"/><Relationship Id="rId566" Type="http://schemas.openxmlformats.org/officeDocument/2006/relationships/hyperlink" Target="https://www.reddit.com/r/AskDocs/comments/g1c1e6/25m_animal_abuse_tendencies/" TargetMode="External"/><Relationship Id="rId773" Type="http://schemas.openxmlformats.org/officeDocument/2006/relationships/hyperlink" Target="https://www.reddit.com/r/AskDocs/comments/g2lnvv/question_about_testicular_cancer_screening_for/" TargetMode="External"/><Relationship Id="rId1196" Type="http://schemas.openxmlformats.org/officeDocument/2006/relationships/hyperlink" Target="https://www.reddit.com/r/AskDocs/comments/gl2rsn/what_is_this_bump_on_my_finger/" TargetMode="External"/><Relationship Id="rId121" Type="http://schemas.openxmlformats.org/officeDocument/2006/relationships/hyperlink" Target="https://www.reddit.com/r/AskDocs/comments/fsl9m8/should_i_stop_taking_my_hbp_medication_during/" TargetMode="External"/><Relationship Id="rId219" Type="http://schemas.openxmlformats.org/officeDocument/2006/relationships/hyperlink" Target="https://i.imgur.com/xTbud6y.jpg" TargetMode="External"/><Relationship Id="rId426" Type="http://schemas.openxmlformats.org/officeDocument/2006/relationships/hyperlink" Target="https://www.reddit.com/r/AskDocs/comments/g0k8fk/why_am_i_always_nauseous/" TargetMode="External"/><Relationship Id="rId633" Type="http://schemas.openxmlformats.org/officeDocument/2006/relationships/hyperlink" Target="https://www.reddit.com/r/AskDocs/comments/g1lf5t/wrist_issue/" TargetMode="External"/><Relationship Id="rId980" Type="http://schemas.openxmlformats.org/officeDocument/2006/relationships/hyperlink" Target="https://www.reddit.com/r/AskDocs/comments/g81037/28_year_old_girl_bloody_in_stools_and_severe/" TargetMode="External"/><Relationship Id="rId1056" Type="http://schemas.openxmlformats.org/officeDocument/2006/relationships/hyperlink" Target="https://www.reddit.com/r/AskDocs/comments/gfff7h/ct_scan_vs_xray/" TargetMode="External"/><Relationship Id="rId840" Type="http://schemas.openxmlformats.org/officeDocument/2006/relationships/hyperlink" Target="https://www.reddit.com/r/AskDocs/comments/g30dqh/reoccurring_hand_rash_3_years/" TargetMode="External"/><Relationship Id="rId938" Type="http://schemas.openxmlformats.org/officeDocument/2006/relationships/hyperlink" Target="https://www.reddit.com/r/AskDocs/comments/g62cax/had_blood_work_done_and_got_the_results_should_i/" TargetMode="External"/><Relationship Id="rId67" Type="http://schemas.openxmlformats.org/officeDocument/2006/relationships/hyperlink" Target="https://www.reddit.com/r/AskDocs/comments/fqsx77/keep_testing_for_low_iron_with_anemia_symptoms/" TargetMode="External"/><Relationship Id="rId272" Type="http://schemas.openxmlformats.org/officeDocument/2006/relationships/hyperlink" Target="https://www.reddit.com/r/AskDocs/comments/fzkdfa/deltoid_pain_5_months_after_vaccine_injection/" TargetMode="External"/><Relationship Id="rId577" Type="http://schemas.openxmlformats.org/officeDocument/2006/relationships/hyperlink" Target="https://www.reddit.com/r/AskDocs/comments/g1ebsp/hyperpigmentation_for_over_5_years_do_i_24f_have/" TargetMode="External"/><Relationship Id="rId700" Type="http://schemas.openxmlformats.org/officeDocument/2006/relationships/hyperlink" Target="https://www.reddit.com/r/AskDocs/comments/g21xp5/i30f_have_this_mark_on_the_back_of_my_thigh/" TargetMode="External"/><Relationship Id="rId1123" Type="http://schemas.openxmlformats.org/officeDocument/2006/relationships/hyperlink" Target="http://imgur.com/a/uNpL35s" TargetMode="External"/><Relationship Id="rId132" Type="http://schemas.openxmlformats.org/officeDocument/2006/relationships/hyperlink" Target="https://www.reddit.com/r/AskDocs/comments/fsp0wx/what_are_these_small_clear_looking_bumps_on_the/" TargetMode="External"/><Relationship Id="rId784" Type="http://schemas.openxmlformats.org/officeDocument/2006/relationships/hyperlink" Target="https://www.reddit.com/r/AskDocs/comments/g2nbf4/20m_itchy_burning_spots_on_heel/" TargetMode="External"/><Relationship Id="rId991" Type="http://schemas.openxmlformats.org/officeDocument/2006/relationships/hyperlink" Target="https://www.reddit.com/r/AskDocs/comments/g96nfb/is_this_appendicitis/" TargetMode="External"/><Relationship Id="rId1067" Type="http://schemas.openxmlformats.org/officeDocument/2006/relationships/hyperlink" Target="https://www.reddit.com/r/AskDocs/comments/ghp52b/is_it_normal_to_have_had_one_absence_seizure/" TargetMode="External"/><Relationship Id="rId437" Type="http://schemas.openxmlformats.org/officeDocument/2006/relationships/hyperlink" Target="https://www.reddit.com/r/AskDocs/comments/g0ljx2/i_feel_tired_and_feverish_when_i_consume_wheat/" TargetMode="External"/><Relationship Id="rId644" Type="http://schemas.openxmlformats.org/officeDocument/2006/relationships/hyperlink" Target="https://www.reddit.com/r/AskDocs/comments/g1mqw2/weird_pimple_looking_bump_on_chest/" TargetMode="External"/><Relationship Id="rId851" Type="http://schemas.openxmlformats.org/officeDocument/2006/relationships/hyperlink" Target="https://imgur.com/S4cwqJ3" TargetMode="External"/><Relationship Id="rId283" Type="http://schemas.openxmlformats.org/officeDocument/2006/relationships/hyperlink" Target="https://www.reddit.com/r/AskDocs/comments/fzpkk4/21f_my_skin_itches_and_turns_red_during_a_workout/" TargetMode="External"/><Relationship Id="rId490" Type="http://schemas.openxmlformats.org/officeDocument/2006/relationships/hyperlink" Target="https://www.reddit.com/r/AskDocs/comments/g0uwxe/shoulder_pain_after_waking_up/" TargetMode="External"/><Relationship Id="rId504" Type="http://schemas.openxmlformats.org/officeDocument/2006/relationships/hyperlink" Target="https://www.reddit.com/r/AskDocs/comments/g0xrag/any_idea_what_this_rash_is/" TargetMode="External"/><Relationship Id="rId711" Type="http://schemas.openxmlformats.org/officeDocument/2006/relationships/hyperlink" Target="https://www.reddit.com/r/AskDocs/comments/g23137/what_is_this_rash_on_my_forearm_18m/" TargetMode="External"/><Relationship Id="rId949" Type="http://schemas.openxmlformats.org/officeDocument/2006/relationships/hyperlink" Target="https://www.reddit.com/r/AskDocs/comments/g66i1v/24m_is_it_okay_to_go_back_on_my_prescription/" TargetMode="External"/><Relationship Id="rId1134" Type="http://schemas.openxmlformats.org/officeDocument/2006/relationships/hyperlink" Target="https://www.reddit.com/r/AskDocs/comments/gjsusl/psychosis_due_to_alcohol_or_prolactinoma/" TargetMode="External"/><Relationship Id="rId78" Type="http://schemas.openxmlformats.org/officeDocument/2006/relationships/hyperlink" Target="https://www.reddit.com/r/AskDocs/comments/frc0yb/do_i_have_hemorrhoids_or_something_else_going_on/" TargetMode="External"/><Relationship Id="rId143" Type="http://schemas.openxmlformats.org/officeDocument/2006/relationships/hyperlink" Target="https://www.reddit.com/r/AskDocs/comments/fufapo/male_21_my_psych_is_an_np_and_told_me_adderall/" TargetMode="External"/><Relationship Id="rId350" Type="http://schemas.openxmlformats.org/officeDocument/2006/relationships/hyperlink" Target="https://www.reddit.com/r/AskDocs/comments/g024xv/what_is_this_thing_on_my_lip/" TargetMode="External"/><Relationship Id="rId588" Type="http://schemas.openxmlformats.org/officeDocument/2006/relationships/hyperlink" Target="https://www.reddit.com/r/AskDocs/comments/g1fzwy/prolapse_and_vaginal_laxity_will_surgeries_make/" TargetMode="External"/><Relationship Id="rId795" Type="http://schemas.openxmlformats.org/officeDocument/2006/relationships/hyperlink" Target="https://www.reddit.com/r/AskDocs/comments/g2oygo/covid_illness/" TargetMode="External"/><Relationship Id="rId809" Type="http://schemas.openxmlformats.org/officeDocument/2006/relationships/hyperlink" Target="https://www.reddit.com/r/AskDocs/comments/g2rula/persistent_itchy_skin_wont_go_away_pic/" TargetMode="External"/><Relationship Id="rId1201" Type="http://schemas.openxmlformats.org/officeDocument/2006/relationships/hyperlink" Target="https://www.reddit.com/r/AskDocs/comments/gl3apo/normal_bowel_movements/" TargetMode="External"/><Relationship Id="rId9" Type="http://schemas.openxmlformats.org/officeDocument/2006/relationships/hyperlink" Target="https://imgur.com/a/4nZJnyZ" TargetMode="External"/><Relationship Id="rId210" Type="http://schemas.openxmlformats.org/officeDocument/2006/relationships/hyperlink" Target="http://imgur.com/gallery/9q4yauD" TargetMode="External"/><Relationship Id="rId448" Type="http://schemas.openxmlformats.org/officeDocument/2006/relationships/hyperlink" Target="https://imgur.com/a/p3HGKnS" TargetMode="External"/><Relationship Id="rId655" Type="http://schemas.openxmlformats.org/officeDocument/2006/relationships/hyperlink" Target="https://www.reddit.com/r/AskDocs/comments/g1pie3/20f_is_this_fungus_on_my_feet/" TargetMode="External"/><Relationship Id="rId862" Type="http://schemas.openxmlformats.org/officeDocument/2006/relationships/hyperlink" Target="https://www.reddit.com/r/AskDocs/comments/g3fxpd/baby_1m_has_a_hernia/" TargetMode="External"/><Relationship Id="rId1078" Type="http://schemas.openxmlformats.org/officeDocument/2006/relationships/hyperlink" Target="https://www.reddit.com/r/AskDocs/comments/ghuu2p/do_my_gums_look_unhealthy/" TargetMode="External"/><Relationship Id="rId294" Type="http://schemas.openxmlformats.org/officeDocument/2006/relationships/hyperlink" Target="https://imgur.com/a/WKOwlvP" TargetMode="External"/><Relationship Id="rId308" Type="http://schemas.openxmlformats.org/officeDocument/2006/relationships/hyperlink" Target="https://www.reddit.com/r/AskDocs/comments/fztn95/i_m19_have_swollen_parts_on_my_rectum_after/" TargetMode="External"/><Relationship Id="rId515" Type="http://schemas.openxmlformats.org/officeDocument/2006/relationships/hyperlink" Target="https://www.reddit.com/r/AskDocs/comments/g0zaek/hidradenitis_suppurativa_23_yo_female/" TargetMode="External"/><Relationship Id="rId722" Type="http://schemas.openxmlformats.org/officeDocument/2006/relationships/hyperlink" Target="https://www.reddit.com/r/AskDocs/comments/g25n8u/homecare_patient_with_serious_bedsores_but/" TargetMode="External"/><Relationship Id="rId1145" Type="http://schemas.openxmlformats.org/officeDocument/2006/relationships/hyperlink" Target="https://www.reddit.com/r/AskDocs/comments/gkbyq6/loud_whooshing_sound_and_occasional_pain_in_one/" TargetMode="External"/><Relationship Id="rId89" Type="http://schemas.openxmlformats.org/officeDocument/2006/relationships/hyperlink" Target="https://www.reddit.com/r/AskDocs/comments/frd6sn/meloxicam_vs_naproxen/" TargetMode="External"/><Relationship Id="rId154" Type="http://schemas.openxmlformats.org/officeDocument/2006/relationships/hyperlink" Target="https://www.reddit.com/r/AskDocs/comments/fv0pcx/15m_my_normal_temp_is_about_97_degrees_is_this/" TargetMode="External"/><Relationship Id="rId361" Type="http://schemas.openxmlformats.org/officeDocument/2006/relationships/hyperlink" Target="https://www.reddit.com/r/AskDocs/comments/g05gvz/what_is_going_on_with_my_belly_button/" TargetMode="External"/><Relationship Id="rId599" Type="http://schemas.openxmlformats.org/officeDocument/2006/relationships/hyperlink" Target="http://imgur.com/a/bfYmaXP" TargetMode="External"/><Relationship Id="rId1005" Type="http://schemas.openxmlformats.org/officeDocument/2006/relationships/hyperlink" Target="https://www.reddit.com/r/AskDocs/comments/g9a9um/i_21f_have_a_lump_on_my_chest_about_the_size_of/" TargetMode="External"/><Relationship Id="rId1212" Type="http://schemas.openxmlformats.org/officeDocument/2006/relationships/hyperlink" Target="https://www.reddit.com/r/AskDocs/comments/gl5dt1/is_it_safe_for_me_to_wear_a_chest_binder/" TargetMode="External"/><Relationship Id="rId459" Type="http://schemas.openxmlformats.org/officeDocument/2006/relationships/hyperlink" Target="https://www.reddit.com/r/AskDocs/comments/g0pok0/diarrhea_after_antibiotics_not_going_away_for_3/" TargetMode="External"/><Relationship Id="rId666" Type="http://schemas.openxmlformats.org/officeDocument/2006/relationships/hyperlink" Target="https://www.reddit.com/r/AskDocs/comments/g1tcc8/got_diagnosed_with_prostate_cancer_age_59_i_have/" TargetMode="External"/><Relationship Id="rId873" Type="http://schemas.openxmlformats.org/officeDocument/2006/relationships/hyperlink" Target="https://www.reddit.com/r/AskDocs/comments/g3u4gj/advice_for_a_friend_living_with_3_auto_immune/" TargetMode="External"/><Relationship Id="rId1089" Type="http://schemas.openxmlformats.org/officeDocument/2006/relationships/hyperlink" Target="https://www.reddit.com/r/AskDocs/comments/ghyqvf/23m_i_stopped_taking_aripiprazole_and_venlafaxine/" TargetMode="External"/><Relationship Id="rId16" Type="http://schemas.openxmlformats.org/officeDocument/2006/relationships/hyperlink" Target="https://www.reddit.com/r/AskDocs/comments/fkyhek/weird_crusty_skin_flakes_behind_ears_from_some/" TargetMode="External"/><Relationship Id="rId221" Type="http://schemas.openxmlformats.org/officeDocument/2006/relationships/hyperlink" Target="https://imgur.com/a/nbz7nsH" TargetMode="External"/><Relationship Id="rId319" Type="http://schemas.openxmlformats.org/officeDocument/2006/relationships/hyperlink" Target="https://www.reddit.com/r/AskDocs/comments/fzuywr/17m_got_an_icd_pacemaker_implanted_last_year_this/" TargetMode="External"/><Relationship Id="rId526" Type="http://schemas.openxmlformats.org/officeDocument/2006/relationships/hyperlink" Target="https://www.reddit.com/r/AskDocs/comments/g0zy9i/flexor_tendon_injury_age_weight_durationlocation/" TargetMode="External"/><Relationship Id="rId1156" Type="http://schemas.openxmlformats.org/officeDocument/2006/relationships/hyperlink" Target="https://www.reddit.com/r/AskDocs/comments/gkhm44/tramadol_doesnt_work/" TargetMode="External"/><Relationship Id="rId733" Type="http://schemas.openxmlformats.org/officeDocument/2006/relationships/hyperlink" Target="https://www.reddit.com/r/AskDocs/comments/g27ucu/red_lines_on_feet/" TargetMode="External"/><Relationship Id="rId940" Type="http://schemas.openxmlformats.org/officeDocument/2006/relationships/hyperlink" Target="https://www.reddit.com/r/AskDocs/comments/g62l9h/would_it_be_useful_for_me_to_have_a_home_oxygen/" TargetMode="External"/><Relationship Id="rId1016" Type="http://schemas.openxmlformats.org/officeDocument/2006/relationships/hyperlink" Target="https://www.reddit.com/r/AskDocs/comments/gcawzj/im_worried_please_be_honest/" TargetMode="External"/><Relationship Id="rId165" Type="http://schemas.openxmlformats.org/officeDocument/2006/relationships/hyperlink" Target="https://imgur.com/a/oOuBTF9" TargetMode="External"/><Relationship Id="rId372" Type="http://schemas.openxmlformats.org/officeDocument/2006/relationships/hyperlink" Target="https://www.reddit.com/r/AskDocs/comments/g080li/my_dads_torn_meniscus_keeps_him_up_at_night_but/" TargetMode="External"/><Relationship Id="rId677" Type="http://schemas.openxmlformats.org/officeDocument/2006/relationships/hyperlink" Target="https://www.reddit.com/r/AskDocs/comments/g1vwzx/blood_work_lab_results_with_4_abnormalities/" TargetMode="External"/><Relationship Id="rId800" Type="http://schemas.openxmlformats.org/officeDocument/2006/relationships/hyperlink" Target="https://www.reddit.com/r/AskDocs/comments/g2pxoc/toenail_fungal_problem/" TargetMode="External"/><Relationship Id="rId1223" Type="http://schemas.openxmlformats.org/officeDocument/2006/relationships/hyperlink" Target="https://www.reddit.com/r/AskDocs/comments/gl80yt/14m_i_am_never_hungry_and_dont_eat_a_lot_is_this/" TargetMode="External"/><Relationship Id="rId232" Type="http://schemas.openxmlformats.org/officeDocument/2006/relationships/hyperlink" Target="https://www.reddit.com/r/AskDocs/comments/fxwphy/having_a_hellish_time_on_antibiotics_can_i_stop/" TargetMode="External"/><Relationship Id="rId884" Type="http://schemas.openxmlformats.org/officeDocument/2006/relationships/hyperlink" Target="https://www.reddit.com/r/AskDocs/comments/g3wq6m/asking_for_my_father_here_literal_medical_mystery/" TargetMode="External"/><Relationship Id="rId27" Type="http://schemas.openxmlformats.org/officeDocument/2006/relationships/hyperlink" Target="https://www.reddit.com/r/AskDocs/comments/fpe43e/i_cant_retract_my_foreskin_and_i_feel_a/" TargetMode="External"/><Relationship Id="rId537" Type="http://schemas.openxmlformats.org/officeDocument/2006/relationships/hyperlink" Target="https://www.reddit.com/r/AskDocs/comments/g14n7m/im_not_sure_if_im_high_risk_help/" TargetMode="External"/><Relationship Id="rId744" Type="http://schemas.openxmlformats.org/officeDocument/2006/relationships/hyperlink" Target="https://www.reddit.com/r/AskDocs/comments/g2a703/nsfw_33m_molluscum_contagiosum_in_genitals/" TargetMode="External"/><Relationship Id="rId951" Type="http://schemas.openxmlformats.org/officeDocument/2006/relationships/hyperlink" Target="https://www.reddit.com/r/AskDocs/comments/g672fk/final_hpv_immunization_dose_due_during_pandemic/" TargetMode="External"/><Relationship Id="rId1167" Type="http://schemas.openxmlformats.org/officeDocument/2006/relationships/hyperlink" Target="https://www.reddit.com/r/AskDocs/comments/gkx9qs/real_quick_how_do_i_use_this_saline_nasal_spray/" TargetMode="External"/><Relationship Id="rId80" Type="http://schemas.openxmlformats.org/officeDocument/2006/relationships/hyperlink" Target="https://www.reddit.com/r/AskDocs/comments/frcb0z/i_have_always_had_a_lot_of_difficulty_breathing/" TargetMode="External"/><Relationship Id="rId176" Type="http://schemas.openxmlformats.org/officeDocument/2006/relationships/hyperlink" Target="https://ibb.co/wyqKBMm" TargetMode="External"/><Relationship Id="rId383" Type="http://schemas.openxmlformats.org/officeDocument/2006/relationships/hyperlink" Target="https://www.reddit.com/r/AskDocs/comments/g09cbl/male_18_155_with_an_itchy_rash_in_the_gentian/" TargetMode="External"/><Relationship Id="rId590" Type="http://schemas.openxmlformats.org/officeDocument/2006/relationships/hyperlink" Target="https://www.reddit.com/r/AskDocs/comments/g1g7wp/can_strokes_cause_somebody_to_do_things_they/" TargetMode="External"/><Relationship Id="rId604" Type="http://schemas.openxmlformats.org/officeDocument/2006/relationships/hyperlink" Target="https://www.reddit.com/r/AskDocs/comments/g1hup8/multiple_metatarsal_fractures_near_base/" TargetMode="External"/><Relationship Id="rId811" Type="http://schemas.openxmlformats.org/officeDocument/2006/relationships/hyperlink" Target="https://www.reddit.com/r/AskDocs/comments/g2skph/kidney_stones_really_bothering_me_but_nobody_can/" TargetMode="External"/><Relationship Id="rId1027" Type="http://schemas.openxmlformats.org/officeDocument/2006/relationships/hyperlink" Target="https://www.reddit.com/r/AskDocs/comments/ge3y4s/tooth_infection_affecting_my_brain/" TargetMode="External"/><Relationship Id="rId1234" Type="http://schemas.openxmlformats.org/officeDocument/2006/relationships/hyperlink" Target="https://www.reddit.com/r/AskDocs/comments/gmuhih/canwill_a_general_practitioner_prescribe_me_high/" TargetMode="External"/><Relationship Id="rId243" Type="http://schemas.openxmlformats.org/officeDocument/2006/relationships/hyperlink" Target="https://www.reddit.com/r/AskDocs/comments/fzbeph/could_hepatic_encephalopathy_or_high_ammonia/" TargetMode="External"/><Relationship Id="rId450" Type="http://schemas.openxmlformats.org/officeDocument/2006/relationships/hyperlink" Target="https://imgur.com/a/ro8Kgwu" TargetMode="External"/><Relationship Id="rId688" Type="http://schemas.openxmlformats.org/officeDocument/2006/relationships/hyperlink" Target="https://www.reddit.com/r/AskDocs/comments/g1yya0/strange_ball_next_to_testicle/" TargetMode="External"/><Relationship Id="rId895" Type="http://schemas.openxmlformats.org/officeDocument/2006/relationships/hyperlink" Target="https://www.reddit.com/r/AskDocs/comments/g5i4mi/does_prolonged_fasting_damage_stomach_lining/" TargetMode="External"/><Relationship Id="rId909" Type="http://schemas.openxmlformats.org/officeDocument/2006/relationships/hyperlink" Target="https://www.reddit.com/r/AskDocs/comments/g5lt2c/is_this_hormonal_acne_perioral_dermatitis/" TargetMode="External"/><Relationship Id="rId1080" Type="http://schemas.openxmlformats.org/officeDocument/2006/relationships/hyperlink" Target="https://www.reddit.com/r/AskDocs/comments/ghuxom/i_had_some_blood_work_done_today_and_am_bruising/" TargetMode="External"/><Relationship Id="rId38" Type="http://schemas.openxmlformats.org/officeDocument/2006/relationships/hyperlink" Target="https://www.reddit.com/r/AskDocs/comments/fpib42/24f_chronic_vomiting_and_abdominal_pain/" TargetMode="External"/><Relationship Id="rId103" Type="http://schemas.openxmlformats.org/officeDocument/2006/relationships/hyperlink" Target="https://www.reddit.com/r/AskDocs/comments/fsg3ml/why_do_i_have_a_headache_every_day_of_my_life/" TargetMode="External"/><Relationship Id="rId310" Type="http://schemas.openxmlformats.org/officeDocument/2006/relationships/hyperlink" Target="https://www.reddit.com/r/AskDocs/comments/fztohj/29m_symmetrical_painful_red_patches_on_feet/" TargetMode="External"/><Relationship Id="rId548" Type="http://schemas.openxmlformats.org/officeDocument/2006/relationships/hyperlink" Target="https://www.bulksupplements.com/products/magnesium-citrate-powder" TargetMode="External"/><Relationship Id="rId755" Type="http://schemas.openxmlformats.org/officeDocument/2006/relationships/hyperlink" Target="https://www.reddit.com/r/AskDocs/comments/g2ea7y/pustule_on_my_penis_gp_sexual_health_clinic_or_er/" TargetMode="External"/><Relationship Id="rId962" Type="http://schemas.openxmlformats.org/officeDocument/2006/relationships/hyperlink" Target="https://imgur.com/TVFPDrr" TargetMode="External"/><Relationship Id="rId1178" Type="http://schemas.openxmlformats.org/officeDocument/2006/relationships/hyperlink" Target="https://imgur.com/gallery/LWLzIdN" TargetMode="External"/><Relationship Id="rId91" Type="http://schemas.openxmlformats.org/officeDocument/2006/relationships/hyperlink" Target="https://www.reddit.com/r/AskDocs/comments/frdcqd/coronavirus_and_steroids/" TargetMode="External"/><Relationship Id="rId187" Type="http://schemas.openxmlformats.org/officeDocument/2006/relationships/hyperlink" Target="https://www.reddit.com/r/AskDocs/comments/fvjq88/update_intermittent_fever_for_over_a_month_im/" TargetMode="External"/><Relationship Id="rId394" Type="http://schemas.openxmlformats.org/officeDocument/2006/relationships/hyperlink" Target="https://www.reddit.com/r/AskDocs/comments/g0b29g/33f_57_125lb_strange_pain_and_swelling_in_my_face/" TargetMode="External"/><Relationship Id="rId408" Type="http://schemas.openxmlformats.org/officeDocument/2006/relationships/hyperlink" Target="https://i.redd.it/de2sajsdjgr41.jpg" TargetMode="External"/><Relationship Id="rId615" Type="http://schemas.openxmlformats.org/officeDocument/2006/relationships/hyperlink" Target="https://imgur.com/a/JWkhoyP" TargetMode="External"/><Relationship Id="rId822" Type="http://schemas.openxmlformats.org/officeDocument/2006/relationships/hyperlink" Target="https://www.reddit.com/r/AskDocs/comments/g2vggx/concerned_about_breast_cancer_pics/" TargetMode="External"/><Relationship Id="rId1038" Type="http://schemas.openxmlformats.org/officeDocument/2006/relationships/hyperlink" Target="https://www.reddit.com/r/AskDocs/comments/ge9xrr/not_painful_but_it_looks_concerning/" TargetMode="External"/><Relationship Id="rId1245" Type="http://schemas.openxmlformats.org/officeDocument/2006/relationships/hyperlink" Target="https://www.reddit.com/r/AskDocs/comments/go0k3v/tonsillectomy_nsfw/" TargetMode="External"/><Relationship Id="rId254" Type="http://schemas.openxmlformats.org/officeDocument/2006/relationships/hyperlink" Target="https://www.reddit.com/r/AskDocs/comments/fzfqap/i_have_anal_skin_tags_how_to_shrink_them/" TargetMode="External"/><Relationship Id="rId699" Type="http://schemas.openxmlformats.org/officeDocument/2006/relationships/hyperlink" Target="https://imgur.com/a/1URWUma" TargetMode="External"/><Relationship Id="rId1091" Type="http://schemas.openxmlformats.org/officeDocument/2006/relationships/hyperlink" Target="https://www.reddit.com/r/AskDocs/comments/ghz5f1/help_i_developed_a_painful_lump_under_the_skin/" TargetMode="External"/><Relationship Id="rId1105" Type="http://schemas.openxmlformats.org/officeDocument/2006/relationships/hyperlink" Target="https://www.reddit.com/r/AskDocs/comments/gi1d1p/abs_hurt_after_when_i_wake_up/" TargetMode="External"/><Relationship Id="rId49" Type="http://schemas.openxmlformats.org/officeDocument/2006/relationships/hyperlink" Target="https://www.reddit.com/r/AskDocs/comments/fqp58q/pill_stuck_in_throat/" TargetMode="External"/><Relationship Id="rId114" Type="http://schemas.openxmlformats.org/officeDocument/2006/relationships/hyperlink" Target="https://www.reddit.com/r/AskDocs/comments/fsk13y/my_doctor_called_me_to_visit_office_in_person_to/" TargetMode="External"/><Relationship Id="rId461" Type="http://schemas.openxmlformats.org/officeDocument/2006/relationships/hyperlink" Target="https://imgur.com/gallery/LnVYXof" TargetMode="External"/><Relationship Id="rId559" Type="http://schemas.openxmlformats.org/officeDocument/2006/relationships/hyperlink" Target="https://www.reddit.com/r/AskDocs/comments/g1ajvx/help_male_26_is_skin_thinning_from_hydrocortisone/" TargetMode="External"/><Relationship Id="rId766" Type="http://schemas.openxmlformats.org/officeDocument/2006/relationships/hyperlink" Target="https://www.reddit.com/r/AskDocs/comments/g2hy3d/rectal_prolapse_or_something_else/" TargetMode="External"/><Relationship Id="rId1189" Type="http://schemas.openxmlformats.org/officeDocument/2006/relationships/hyperlink" Target="https://www.reddit.com/r/AskDocs/comments/gl0w52/does_this_sound_like_als/" TargetMode="External"/><Relationship Id="rId198" Type="http://schemas.openxmlformats.org/officeDocument/2006/relationships/hyperlink" Target="https://www.reddit.com/r/AskDocs/comments/fw0ycm/18m_i_think_i_have_an_uti_but_there_is_absolutely/" TargetMode="External"/><Relationship Id="rId321" Type="http://schemas.openxmlformats.org/officeDocument/2006/relationships/hyperlink" Target="https://www.reddit.com/r/AskDocs/comments/fzvdq4/61m_often_having_dyspepsia/" TargetMode="External"/><Relationship Id="rId419" Type="http://schemas.openxmlformats.org/officeDocument/2006/relationships/hyperlink" Target="https://www.reddit.com/r/AskDocs/comments/g0fvsr/do_i_have_covid19/" TargetMode="External"/><Relationship Id="rId626" Type="http://schemas.openxmlformats.org/officeDocument/2006/relationships/hyperlink" Target="https://www.reddit.com/r/AskDocs/comments/g1jpxw/my_testicles_are_sore_when_im_sitting_or_lying/" TargetMode="External"/><Relationship Id="rId973" Type="http://schemas.openxmlformats.org/officeDocument/2006/relationships/hyperlink" Target="http://imgur.com/gallery/8v7wMfC" TargetMode="External"/><Relationship Id="rId1049" Type="http://schemas.openxmlformats.org/officeDocument/2006/relationships/hyperlink" Target="https://www.reddit.com/r/medical%5C_advice/comments/gf96u3/mom%5C_may%5C_be%5C_getting%5C_scammed%5C_by%5C_a%5C_guy%5C_who%5C_says%5C_he/" TargetMode="External"/><Relationship Id="rId833" Type="http://schemas.openxmlformats.org/officeDocument/2006/relationships/hyperlink" Target="https://www.reddit.com/r/AskDocs/comments/g2y4pf/22f_i_have_bumps_down_there/" TargetMode="External"/><Relationship Id="rId1116" Type="http://schemas.openxmlformats.org/officeDocument/2006/relationships/hyperlink" Target="https://imgur.com/a/4XTZX4W" TargetMode="External"/><Relationship Id="rId265" Type="http://schemas.openxmlformats.org/officeDocument/2006/relationships/hyperlink" Target="https://imgur.com/a/wtHnW8F" TargetMode="External"/><Relationship Id="rId472" Type="http://schemas.openxmlformats.org/officeDocument/2006/relationships/hyperlink" Target="https://www.reddit.com/r/AskDocs/comments/g0r5s0/taking_advil_or_tylenol_for_pain/" TargetMode="External"/><Relationship Id="rId900" Type="http://schemas.openxmlformats.org/officeDocument/2006/relationships/hyperlink" Target="https://www.reddit.com/r/AskDocs/comments/g5j22p/18f_bump_on_lip/" TargetMode="External"/><Relationship Id="rId125" Type="http://schemas.openxmlformats.org/officeDocument/2006/relationships/hyperlink" Target="https://www.reddit.com/r/AskDocs/comments/fsnoqo/bovine_ovaryadrenalpituitarythyroid_extract/" TargetMode="External"/><Relationship Id="rId332" Type="http://schemas.openxmlformats.org/officeDocument/2006/relationships/hyperlink" Target="https://www.reddit.com/r/AskDocs/comments/fzx5lz/diabetes_like_symptoms_should_i_got_to_the/" TargetMode="External"/><Relationship Id="rId777" Type="http://schemas.openxmlformats.org/officeDocument/2006/relationships/hyperlink" Target="https://www.reddit.com/r/AskDocs/comments/g2mx9d/wellbutrin_and_strattera_combination/" TargetMode="External"/><Relationship Id="rId984" Type="http://schemas.openxmlformats.org/officeDocument/2006/relationships/hyperlink" Target="https://www.reddit.com/r/AskDocs/comments/g828t6/staph_infection_in_nose/" TargetMode="External"/><Relationship Id="rId637" Type="http://schemas.openxmlformats.org/officeDocument/2006/relationships/hyperlink" Target="https://www.reddit.com/r/AskDocs/comments/g1lyzk/m32_im_getting_desperate_rashes_appearing_on_feet/" TargetMode="External"/><Relationship Id="rId844" Type="http://schemas.openxmlformats.org/officeDocument/2006/relationships/hyperlink" Target="https://www.reddit.com/r/AskDocs/comments/g344eo/possible_diabetes/" TargetMode="External"/><Relationship Id="rId276" Type="http://schemas.openxmlformats.org/officeDocument/2006/relationships/hyperlink" Target="https://www.reddit.com/r/AskDocs/comments/fznzy9/no_appetite/" TargetMode="External"/><Relationship Id="rId483" Type="http://schemas.openxmlformats.org/officeDocument/2006/relationships/hyperlink" Target="https://www.reddit.com/r/AskDocs/comments/g0tggk/wrist_pain_from_a_fall/" TargetMode="External"/><Relationship Id="rId690" Type="http://schemas.openxmlformats.org/officeDocument/2006/relationships/hyperlink" Target="https://ibb.co/8cLPJ5v" TargetMode="External"/><Relationship Id="rId704" Type="http://schemas.openxmlformats.org/officeDocument/2006/relationships/hyperlink" Target="https://www.reddit.com/r/AskDocs/comments/g223l4/toe_growth/" TargetMode="External"/><Relationship Id="rId911" Type="http://schemas.openxmlformats.org/officeDocument/2006/relationships/hyperlink" Target="https://www.reddit.com/r/AskDocs/comments/g5m6mt/my_a1c_is_at_prediabetic_levels_but_my_blood/" TargetMode="External"/><Relationship Id="rId1127" Type="http://schemas.openxmlformats.org/officeDocument/2006/relationships/hyperlink" Target="https://www.reddit.com/r/AskDocs/comments/gjpzb7/do_i_need_stitches/" TargetMode="External"/><Relationship Id="rId40" Type="http://schemas.openxmlformats.org/officeDocument/2006/relationships/hyperlink" Target="https://www.reddit.com/r/AskDocs/comments/fpz3v5/low_creatinine_in_urine/" TargetMode="External"/><Relationship Id="rId136" Type="http://schemas.openxmlformats.org/officeDocument/2006/relationships/hyperlink" Target="https://www.reddit.com/r/AskDocs/comments/fuc76i/is_it_a_bad_idea_for_me_17f_to_go_for_a_walk_am_i/" TargetMode="External"/><Relationship Id="rId343" Type="http://schemas.openxmlformats.org/officeDocument/2006/relationships/hyperlink" Target="https://www.reddit.com/r/AskDocs/comments/g01em0/question_for_anyone_with_concussion_knowledge/" TargetMode="External"/><Relationship Id="rId550" Type="http://schemas.openxmlformats.org/officeDocument/2006/relationships/hyperlink" Target="https://www.reddit.com/r/AskDocs/comments/g18jmh/possible_kidney_stones_and_severe_discomfort/" TargetMode="External"/><Relationship Id="rId788" Type="http://schemas.openxmlformats.org/officeDocument/2006/relationships/hyperlink" Target="https://imgur.com/a/qED4WA4" TargetMode="External"/><Relationship Id="rId995" Type="http://schemas.openxmlformats.org/officeDocument/2006/relationships/hyperlink" Target="https://imgur.com/a/WfbVNQ6" TargetMode="External"/><Relationship Id="rId1180" Type="http://schemas.openxmlformats.org/officeDocument/2006/relationships/hyperlink" Target="https://imgur.com/a/RUNmce8" TargetMode="External"/><Relationship Id="rId203" Type="http://schemas.openxmlformats.org/officeDocument/2006/relationships/hyperlink" Target="https://imgur.com/a/b7pDVFK" TargetMode="External"/><Relationship Id="rId648" Type="http://schemas.openxmlformats.org/officeDocument/2006/relationships/hyperlink" Target="https://www.reddit.com/r/AskDocs/comments/g1nswr/athletes_foot_on_shins_and_calves/" TargetMode="External"/><Relationship Id="rId855" Type="http://schemas.openxmlformats.org/officeDocument/2006/relationships/hyperlink" Target="https://www.reddit.com/r/AskDocs/comments/g38kof/18f_daily_headaches_and_dizziness/" TargetMode="External"/><Relationship Id="rId1040" Type="http://schemas.openxmlformats.org/officeDocument/2006/relationships/hyperlink" Target="https://www.reddit.com/r/AskDocs/comments/gel4ug/my_gf_24f_got_this_circular_thing_on_the_side_of/" TargetMode="External"/><Relationship Id="rId287" Type="http://schemas.openxmlformats.org/officeDocument/2006/relationships/hyperlink" Target="https://photos.app.goo.gl/hpDeAc9AtvQFZ9fQ6" TargetMode="External"/><Relationship Id="rId410" Type="http://schemas.openxmlformats.org/officeDocument/2006/relationships/hyperlink" Target="https://imgur.com/a/6caID94" TargetMode="External"/><Relationship Id="rId494" Type="http://schemas.openxmlformats.org/officeDocument/2006/relationships/hyperlink" Target="https://www.reddit.com/r/AskDocs/comments/g0vbo9/i_25f_have_a_weird_lump_inside_my_ear_pic_link/" TargetMode="External"/><Relationship Id="rId508" Type="http://schemas.openxmlformats.org/officeDocument/2006/relationships/hyperlink" Target="https://www.reddit.com/r/AskDocs/comments/g0y58k/ringworm_like_rash_all_over_body_rapidly_spreading/" TargetMode="External"/><Relationship Id="rId715" Type="http://schemas.openxmlformats.org/officeDocument/2006/relationships/hyperlink" Target="https://www.reddit.com/r/AskDocs/comments/g24pdt/can_anxiety_cause_a_fever_covidrelated/" TargetMode="External"/><Relationship Id="rId922" Type="http://schemas.openxmlformats.org/officeDocument/2006/relationships/hyperlink" Target="https://www.reddit.com/r/AskDocs/comments/g5ne0p/is_it_possible_iv_fluids_will_wash_out_drugs_in/" TargetMode="External"/><Relationship Id="rId1138" Type="http://schemas.openxmlformats.org/officeDocument/2006/relationships/hyperlink" Target="https://www.reddit.com/r/AskDocs/comments/gjvjb1/calcium_level_103_mgdl/" TargetMode="External"/><Relationship Id="rId147" Type="http://schemas.openxmlformats.org/officeDocument/2006/relationships/hyperlink" Target="https://www.reddit.com/r/AskDocs/comments/fuxlrl/need_advice_for_my_mom_had_a_laser_procedure_done/" TargetMode="External"/><Relationship Id="rId354" Type="http://schemas.openxmlformats.org/officeDocument/2006/relationships/hyperlink" Target="https://www.reddit.com/r/AskDocs/comments/g02qlx/presyncope_during_sudden_physical_activity/" TargetMode="External"/><Relationship Id="rId799" Type="http://schemas.openxmlformats.org/officeDocument/2006/relationships/hyperlink" Target="https://www.reddit.com/r/AskDocs/comments/g2pea8/concerned_i_have_colon_cancer_male14/" TargetMode="External"/><Relationship Id="rId1191" Type="http://schemas.openxmlformats.org/officeDocument/2006/relationships/hyperlink" Target="https://www.reddit.com/r/AskDocs/comments/gl1cvv/incorrect_chemo_dosage/" TargetMode="External"/><Relationship Id="rId1205" Type="http://schemas.openxmlformats.org/officeDocument/2006/relationships/hyperlink" Target="https://imgur.com/a/ElynW2v" TargetMode="External"/><Relationship Id="rId51" Type="http://schemas.openxmlformats.org/officeDocument/2006/relationships/hyperlink" Target="https://www.reddit.com/r/AskDocs/comments/fqppqz/can_a_nondiabetics_blood_sugar_get_too_low_or_too/" TargetMode="External"/><Relationship Id="rId561" Type="http://schemas.openxmlformats.org/officeDocument/2006/relationships/hyperlink" Target="https://www.reddit.com/r/AskDocs/comments/g1b1le/help_sister_woke_up_with_weird_red_itchy_bumps/" TargetMode="External"/><Relationship Id="rId659" Type="http://schemas.openxmlformats.org/officeDocument/2006/relationships/hyperlink" Target="https://www.reddit.com/r/AskDocs/comments/g1r3p1/nail_bed_question_dont_want_to_go_to_gp_if_can/" TargetMode="External"/><Relationship Id="rId866" Type="http://schemas.openxmlformats.org/officeDocument/2006/relationships/hyperlink" Target="https://www.reddit.com/r/AskDocs/comments/g3go8a/my_dad49_has_lost_a_large_majority_of_his_taste/" TargetMode="External"/><Relationship Id="rId214" Type="http://schemas.openxmlformats.org/officeDocument/2006/relationships/hyperlink" Target="https://www.reddit.com/r/AskDocs/comments/fxdlyl/if_someone_came_into_the_emergency_room/" TargetMode="External"/><Relationship Id="rId298" Type="http://schemas.openxmlformats.org/officeDocument/2006/relationships/hyperlink" Target="https://imgur.com/a/KIhpuKh" TargetMode="External"/><Relationship Id="rId421" Type="http://schemas.openxmlformats.org/officeDocument/2006/relationships/hyperlink" Target="https://www.reddit.com/r/AskDocs/comments/g0h3xz/blood_vomiting_pain/" TargetMode="External"/><Relationship Id="rId519" Type="http://schemas.openxmlformats.org/officeDocument/2006/relationships/hyperlink" Target="https://www.reddit.com/r/AskDocs/comments/g0zgkv/weird_red_spot_on_my_hand/" TargetMode="External"/><Relationship Id="rId1051" Type="http://schemas.openxmlformats.org/officeDocument/2006/relationships/hyperlink" Target="https://www.reddit.com/r/AskDocs/comments/gfcu52/lumbar_spine_scan_results_is_it_getting_worse/" TargetMode="External"/><Relationship Id="rId1149" Type="http://schemas.openxmlformats.org/officeDocument/2006/relationships/hyperlink" Target="https://www.reddit.com/r/AskDocs/comments/gkfgb4/after_my_grandma_had_the_stroke_she_has_bowel/" TargetMode="External"/><Relationship Id="rId158" Type="http://schemas.openxmlformats.org/officeDocument/2006/relationships/hyperlink" Target="https://www.reddit.com/r/AskDocs/comments/fv15iy/this_appeared_on_my_finger_a_few_days_ago_its/" TargetMode="External"/><Relationship Id="rId726" Type="http://schemas.openxmlformats.org/officeDocument/2006/relationships/hyperlink" Target="https://www.reddit.com/r/AskDocs/comments/g266ha/26m_ive_been_prescribed_clonazepam_for_a_few/" TargetMode="External"/><Relationship Id="rId933" Type="http://schemas.openxmlformats.org/officeDocument/2006/relationships/hyperlink" Target="https://www.reddit.com/r/AskDocs/comments/g61qm6/23m_swallowed_seed/" TargetMode="External"/><Relationship Id="rId1009" Type="http://schemas.openxmlformats.org/officeDocument/2006/relationships/hyperlink" Target="https://www.reddit.com/r/AskDocs/comments/g9pqjy/15f_55_286_lbs_heart_disease_or_panic_attack/" TargetMode="External"/><Relationship Id="rId62" Type="http://schemas.openxmlformats.org/officeDocument/2006/relationships/hyperlink" Target="https://www.reddit.com/r/AskDocs/comments/fqsdyb/high_frequency_hearing_loss_jeopardizing_my/" TargetMode="External"/><Relationship Id="rId365" Type="http://schemas.openxmlformats.org/officeDocument/2006/relationships/hyperlink" Target="https://www.reddit.com/r/AskDocs/comments/g07hko/girlfriend_is_exposed_to_covod_19_and_i_done_know/" TargetMode="External"/><Relationship Id="rId572" Type="http://schemas.openxmlformats.org/officeDocument/2006/relationships/hyperlink" Target="https://www.reddit.com/r/AskDocs/comments/g1d9v5/20f_nonbinary_is_this_just_dry_skin_or_something/" TargetMode="External"/><Relationship Id="rId1216" Type="http://schemas.openxmlformats.org/officeDocument/2006/relationships/hyperlink" Target="https://www.reddit.com/r/AskDocs/comments/gl64bw/addicted_to_antidepressant_and_only_have_one_pill/" TargetMode="External"/><Relationship Id="rId225" Type="http://schemas.openxmlformats.org/officeDocument/2006/relationships/hyperlink" Target="https://www.reddit.com/r/AskDocs/comments/fxi8rr/really_itchy_rash_that_started_around_march_18th/" TargetMode="External"/><Relationship Id="rId432" Type="http://schemas.openxmlformats.org/officeDocument/2006/relationships/hyperlink" Target="https://www.reddit.com/r/AskDocs/comments/g0ku3k/chronic_diarrhea_with_zoloft/" TargetMode="External"/><Relationship Id="rId877" Type="http://schemas.openxmlformats.org/officeDocument/2006/relationships/hyperlink" Target="https://imgur.com/a/WeQPuz1" TargetMode="External"/><Relationship Id="rId1062" Type="http://schemas.openxmlformats.org/officeDocument/2006/relationships/hyperlink" Target="https://imgur.com/gallery/2e37G1v" TargetMode="External"/><Relationship Id="rId737" Type="http://schemas.openxmlformats.org/officeDocument/2006/relationships/hyperlink" Target="https://www.reddit.com/r/AskDocs/comments/g2904h/22f_had_a_lot_of_blood_after_bowel_movement_so_i/" TargetMode="External"/><Relationship Id="rId944" Type="http://schemas.openxmlformats.org/officeDocument/2006/relationships/hyperlink" Target="https://www.reddit.com/r/AskDocs/comments/g64g4y/any_doctors_that_have_diagnosed_marfan_syndrome/" TargetMode="External"/><Relationship Id="rId73" Type="http://schemas.openxmlformats.org/officeDocument/2006/relationships/hyperlink" Target="https://imgur.com/oVHsCtm" TargetMode="External"/><Relationship Id="rId169" Type="http://schemas.openxmlformats.org/officeDocument/2006/relationships/hyperlink" Target="https://www.reddit.com/r/AskDocs/comments/fv44vm/im_a_kidney_donor_am_i_at_risk_for_covid_19/" TargetMode="External"/><Relationship Id="rId376" Type="http://schemas.openxmlformats.org/officeDocument/2006/relationships/hyperlink" Target="https://www.reddit.com/r/AskDocs/comments/g08s5a/kitchen_knife_fell_pointed_edge_down_on_roomies/" TargetMode="External"/><Relationship Id="rId583" Type="http://schemas.openxmlformats.org/officeDocument/2006/relationships/hyperlink" Target="https://www.reddit.com/r/AskDocs/comments/g1fhpj/are_these_moles_skin_cancer/" TargetMode="External"/><Relationship Id="rId790" Type="http://schemas.openxmlformats.org/officeDocument/2006/relationships/hyperlink" Target="https://www.reddit.com/r/AskDocs/comments/g2o53c/did_my_mother_feel_any_pain_or_anxiety_while/" TargetMode="External"/><Relationship Id="rId804" Type="http://schemas.openxmlformats.org/officeDocument/2006/relationships/hyperlink" Target="https://www.reddit.com/r/AskDocs/comments/g2qyb0/could_i_have_a_brain_tumor_20m/" TargetMode="External"/><Relationship Id="rId1227" Type="http://schemas.openxmlformats.org/officeDocument/2006/relationships/hyperlink" Target="https://imgur.com/ypKllAZ" TargetMode="External"/><Relationship Id="rId4" Type="http://schemas.openxmlformats.org/officeDocument/2006/relationships/hyperlink" Target="https://www.reddit.com/r/AskDocs/comments/fh6cne/measuring_body_temperature_without_a_thermometer/" TargetMode="External"/><Relationship Id="rId236" Type="http://schemas.openxmlformats.org/officeDocument/2006/relationships/hyperlink" Target="https://imgur.com/a/7bkeq8c" TargetMode="External"/><Relationship Id="rId443" Type="http://schemas.openxmlformats.org/officeDocument/2006/relationships/hyperlink" Target="http://imgur.com/gallery/M92TSF4" TargetMode="External"/><Relationship Id="rId650" Type="http://schemas.openxmlformats.org/officeDocument/2006/relationships/hyperlink" Target="https://www.reddit.com/r/AskDocs/comments/g1nxqe/15m_rash_on_both_hands_last_few_days/" TargetMode="External"/><Relationship Id="rId888" Type="http://schemas.openxmlformats.org/officeDocument/2006/relationships/hyperlink" Target="https://www.reddit.com/r/AskDocs/comments/g3x5s3/update_to_very_strange_symptoms_diagnosed_f28/" TargetMode="External"/><Relationship Id="rId1073" Type="http://schemas.openxmlformats.org/officeDocument/2006/relationships/hyperlink" Target="https://www.reddit.com/r/AskDocs/comments/ghqdeo/i_saw_blood_on_the_toilet_stool_after_my_dad_used/" TargetMode="External"/><Relationship Id="rId303" Type="http://schemas.openxmlformats.org/officeDocument/2006/relationships/hyperlink" Target="https://www.reddit.com/r/AskDocs/comments/fzsuiy/can_too_many_inhaler_puffs_kill_me_please_help/" TargetMode="External"/><Relationship Id="rId748" Type="http://schemas.openxmlformats.org/officeDocument/2006/relationships/hyperlink" Target="https://imgur.com/a/s82sL7S" TargetMode="External"/><Relationship Id="rId955" Type="http://schemas.openxmlformats.org/officeDocument/2006/relationships/hyperlink" Target="https://www.reddit.com/r/AskDocs/comments/g689c8/what_to_expect_after_intentional_overdose/" TargetMode="External"/><Relationship Id="rId1140" Type="http://schemas.openxmlformats.org/officeDocument/2006/relationships/hyperlink" Target="https://www.reddit.com/r/AskDocs/comments/gjymk0/i_have_a_i_think_lipoma_on_my_back_should_it_be/" TargetMode="External"/><Relationship Id="rId84" Type="http://schemas.openxmlformats.org/officeDocument/2006/relationships/hyperlink" Target="https://imgur.com/a/8Vrdsoz" TargetMode="External"/><Relationship Id="rId387" Type="http://schemas.openxmlformats.org/officeDocument/2006/relationships/hyperlink" Target="https://www.reddit.com/r/AskDocs/comments/g0a5cv/weird_bump_thing_on_my_finger/" TargetMode="External"/><Relationship Id="rId510" Type="http://schemas.openxmlformats.org/officeDocument/2006/relationships/hyperlink" Target="https://www.reddit.com/r/AskDocs/comments/g0ye54/23m_freckle_like_spots_on_wrist/" TargetMode="External"/><Relationship Id="rId594" Type="http://schemas.openxmlformats.org/officeDocument/2006/relationships/hyperlink" Target="https://www.reddit.com/r/AskDocs/comments/g1gg6s/is_it_a_good_idea_to_take_the_antibiotic/" TargetMode="External"/><Relationship Id="rId608" Type="http://schemas.openxmlformats.org/officeDocument/2006/relationships/hyperlink" Target="https://imgur.com/JMHiFN0" TargetMode="External"/><Relationship Id="rId815" Type="http://schemas.openxmlformats.org/officeDocument/2006/relationships/hyperlink" Target="https://www.reddit.com/r/AskDocs/comments/g2ud1h/do_i_have_minor_lead_poisoning_m_22/" TargetMode="External"/><Relationship Id="rId1238" Type="http://schemas.openxmlformats.org/officeDocument/2006/relationships/hyperlink" Target="https://www.reddit.com/r/AskDocs/comments/gmx5yj/i_21f_get_a_vibration_goosebumps_in_the_down/" TargetMode="External"/><Relationship Id="rId247" Type="http://schemas.openxmlformats.org/officeDocument/2006/relationships/hyperlink" Target="https://www.reddit.com/r/AskDocs/comments/fzdevs/ruptured_small_intestine_with_no_diagnose/" TargetMode="External"/><Relationship Id="rId899" Type="http://schemas.openxmlformats.org/officeDocument/2006/relationships/hyperlink" Target="https://www.reddit.com/r/AskDocs/comments/g5ixvb/19m_having_small_water_like_blisters_on_fingers/" TargetMode="External"/><Relationship Id="rId1000" Type="http://schemas.openxmlformats.org/officeDocument/2006/relationships/hyperlink" Target="https://www.reddit.com/r/AskDocs/comments/g998i9/swollen_pea_sized_lump_under_armpit/" TargetMode="External"/><Relationship Id="rId1084" Type="http://schemas.openxmlformats.org/officeDocument/2006/relationships/hyperlink" Target="https://www.reddit.com/r/AskDocs/comments/ghvz2r/19m_testicle_torsion/" TargetMode="External"/><Relationship Id="rId107" Type="http://schemas.openxmlformats.org/officeDocument/2006/relationships/hyperlink" Target="https://www.reddit.com/r/AskDocs/comments/fshn8q/my_friend_15f_has_something_wrong_going_with_her/" TargetMode="External"/><Relationship Id="rId454" Type="http://schemas.openxmlformats.org/officeDocument/2006/relationships/hyperlink" Target="https://imgur.com/1q00bPc" TargetMode="External"/><Relationship Id="rId661" Type="http://schemas.openxmlformats.org/officeDocument/2006/relationships/hyperlink" Target="https://www.reddit.com/r/AskDocs/comments/g1r7p0/paralysis_in_arms_nausea_numbness_in_body/" TargetMode="External"/><Relationship Id="rId759" Type="http://schemas.openxmlformats.org/officeDocument/2006/relationships/hyperlink" Target="https://i.imgur.com/MKgV9bk.jpg" TargetMode="External"/><Relationship Id="rId966" Type="http://schemas.openxmlformats.org/officeDocument/2006/relationships/hyperlink" Target="https://www.reddit.com/r/AskDocs/comments/g7vyxx/can_someone_please_tell_me_what_is_considered/" TargetMode="External"/><Relationship Id="rId11" Type="http://schemas.openxmlformats.org/officeDocument/2006/relationships/hyperlink" Target="https://www.reddit.com/r/AskDocs/comments/fke3hi/brain_eating_amoeba/" TargetMode="External"/><Relationship Id="rId314" Type="http://schemas.openxmlformats.org/officeDocument/2006/relationships/hyperlink" Target="https://www.reddit.com/r/AskDocs/comments/fzue3b/52f_my_mom_spilled_boiling_water_on_her_arm_and/" TargetMode="External"/><Relationship Id="rId398" Type="http://schemas.openxmlformats.org/officeDocument/2006/relationships/hyperlink" Target="https://www.reddit.com/r/AskDocs/comments/g0bzec/cold_sore/" TargetMode="External"/><Relationship Id="rId521" Type="http://schemas.openxmlformats.org/officeDocument/2006/relationships/hyperlink" Target="https://www.reddit.com/r/AskDocs/comments/g0zjyf/immune_compromised_with_weird_rash/" TargetMode="External"/><Relationship Id="rId619" Type="http://schemas.openxmlformats.org/officeDocument/2006/relationships/hyperlink" Target="https://imgur.com/a/st0E2bu" TargetMode="External"/><Relationship Id="rId1151" Type="http://schemas.openxmlformats.org/officeDocument/2006/relationships/hyperlink" Target="https://www.reddit.com/r/AskDocs/comments/gkg56t/19mwhitei_think_im_around_55_to_60kg170m_tall/" TargetMode="External"/><Relationship Id="rId1249" Type="http://schemas.openxmlformats.org/officeDocument/2006/relationships/table" Target="../tables/table1.xml"/><Relationship Id="rId95" Type="http://schemas.openxmlformats.org/officeDocument/2006/relationships/hyperlink" Target="https://www.reddit.com/r/AskDocs/comments/fren35/still_cant_smell_or_taste_its_been_ages_any_advice/" TargetMode="External"/><Relationship Id="rId160" Type="http://schemas.openxmlformats.org/officeDocument/2006/relationships/hyperlink" Target="https://www.reddit.com/r/AskDocs/comments/fv2x7q/hematologists_please/" TargetMode="External"/><Relationship Id="rId826" Type="http://schemas.openxmlformats.org/officeDocument/2006/relationships/hyperlink" Target="https://www.reddit.com/r/AskDocs/comments/g2waox/itch_on_back/" TargetMode="External"/><Relationship Id="rId1011" Type="http://schemas.openxmlformats.org/officeDocument/2006/relationships/hyperlink" Target="https://i.imgur.com/UPFbRab.jpg" TargetMode="External"/><Relationship Id="rId1109" Type="http://schemas.openxmlformats.org/officeDocument/2006/relationships/hyperlink" Target="https://www.reddit.com/r/AskDocs/comments/gi1q5k/do_i_need_stitches/" TargetMode="External"/><Relationship Id="rId258" Type="http://schemas.openxmlformats.org/officeDocument/2006/relationships/hyperlink" Target="https://www.reddit.com/r/AskDocs/comments/fzhqn9/help_with_a_very_bad_bumps_on_both_my_armpits_cyst/" TargetMode="External"/><Relationship Id="rId465" Type="http://schemas.openxmlformats.org/officeDocument/2006/relationships/hyperlink" Target="https://imgur.com/gallery/xW6ClCH" TargetMode="External"/><Relationship Id="rId672" Type="http://schemas.openxmlformats.org/officeDocument/2006/relationships/hyperlink" Target="https://www.reddit.com/r/AskDocs/comments/g1uh4g/cushings_syndrome/" TargetMode="External"/><Relationship Id="rId1095" Type="http://schemas.openxmlformats.org/officeDocument/2006/relationships/hyperlink" Target="https://ibb.co/9Ny17Zm" TargetMode="External"/><Relationship Id="rId22" Type="http://schemas.openxmlformats.org/officeDocument/2006/relationships/hyperlink" Target="https://www.reddit.com/r/AskDocs/comments/flk4bk/what_is_going_on_with_my_finger/" TargetMode="External"/><Relationship Id="rId118" Type="http://schemas.openxmlformats.org/officeDocument/2006/relationships/hyperlink" Target="https://www.reddit.com/r/AskDocs/comments/fskp1r/omeprazole_side_effects/" TargetMode="External"/><Relationship Id="rId325" Type="http://schemas.openxmlformats.org/officeDocument/2006/relationships/hyperlink" Target="https://www.reddit.com/r/AskDocs/comments/fzw3s4/a_strange_rash/" TargetMode="External"/><Relationship Id="rId532" Type="http://schemas.openxmlformats.org/officeDocument/2006/relationships/hyperlink" Target="https://www.reddit.com/r/AskDocs/comments/g10rer/small_bites_appearing_on_skin/" TargetMode="External"/><Relationship Id="rId977" Type="http://schemas.openxmlformats.org/officeDocument/2006/relationships/hyperlink" Target="https://www.reddit.com/r/AskDocs/comments/g80xz6/when_do_i_need_to_go_to_the_doctor_for_a_broken/" TargetMode="External"/><Relationship Id="rId1162" Type="http://schemas.openxmlformats.org/officeDocument/2006/relationships/hyperlink" Target="https://imgur.com/a/cABmDY0" TargetMode="External"/><Relationship Id="rId171" Type="http://schemas.openxmlformats.org/officeDocument/2006/relationships/hyperlink" Target="https://www.reddit.com/r/AskDocs/comments/fvgbwe/severe_abdominal_pain_for_months_desperate_for/" TargetMode="External"/><Relationship Id="rId837" Type="http://schemas.openxmlformats.org/officeDocument/2006/relationships/hyperlink" Target="https://imgur.com/a/6KaYBeb" TargetMode="External"/><Relationship Id="rId1022" Type="http://schemas.openxmlformats.org/officeDocument/2006/relationships/hyperlink" Target="https://imgur.com/a/EaChrqk" TargetMode="External"/><Relationship Id="rId269" Type="http://schemas.openxmlformats.org/officeDocument/2006/relationships/hyperlink" Target="https://www.reddit.com/r/AskDocs/comments/fzjqry/small_white_bumps_on_upper_inside_lip_possobly/" TargetMode="External"/><Relationship Id="rId476" Type="http://schemas.openxmlformats.org/officeDocument/2006/relationships/hyperlink" Target="https://imgur.com/a/po5QW1x" TargetMode="External"/><Relationship Id="rId683" Type="http://schemas.openxmlformats.org/officeDocument/2006/relationships/hyperlink" Target="https://imgur.com/a/yHNW73I" TargetMode="External"/><Relationship Id="rId890" Type="http://schemas.openxmlformats.org/officeDocument/2006/relationships/hyperlink" Target="https://www.reddit.com/r/AskDocs/comments/g5h31m/question_about_anaphylaxis/" TargetMode="External"/><Relationship Id="rId904" Type="http://schemas.openxmlformats.org/officeDocument/2006/relationships/hyperlink" Target="https://www.reddit.com/r/AskDocs/comments/g5k5do/brain_mri_and_permanent_metal_retainer_is_this/" TargetMode="External"/><Relationship Id="rId33" Type="http://schemas.openxmlformats.org/officeDocument/2006/relationships/hyperlink" Target="https://www.reddit.com/r/AskDocs/comments/fpesdc/m24_is_a_new_average_body_temperature_a_concern/" TargetMode="External"/><Relationship Id="rId129" Type="http://schemas.openxmlformats.org/officeDocument/2006/relationships/hyperlink" Target="https://www.reddit.com/r/AskDocs/comments/fsobbo/can_miralax_cause_hormone_changes/" TargetMode="External"/><Relationship Id="rId336" Type="http://schemas.openxmlformats.org/officeDocument/2006/relationships/hyperlink" Target="https://i.imgur.com/5wkJAa0.jpg" TargetMode="External"/><Relationship Id="rId543" Type="http://schemas.openxmlformats.org/officeDocument/2006/relationships/hyperlink" Target="https://www.reddit.com/r/AskDocs/comments/g1711e/running_up_stairs_increase_heart_rate/" TargetMode="External"/><Relationship Id="rId988" Type="http://schemas.openxmlformats.org/officeDocument/2006/relationships/hyperlink" Target="https://www.reddit.com/r/AskDocs/comments/g93rqs/worried_about_possible_bowel_obstruction/" TargetMode="External"/><Relationship Id="rId1173" Type="http://schemas.openxmlformats.org/officeDocument/2006/relationships/hyperlink" Target="https://www.reddit.com/r/AskDocs/comments/gkxi22/22m_cracking_popping_sound_in_many_joints/" TargetMode="External"/><Relationship Id="rId182" Type="http://schemas.openxmlformats.org/officeDocument/2006/relationships/hyperlink" Target="https://www.reddit.com/r/AskDocs/comments/fvj16w/can_straterra_atomoxetine_be_used_for_depression/" TargetMode="External"/><Relationship Id="rId403" Type="http://schemas.openxmlformats.org/officeDocument/2006/relationships/hyperlink" Target="https://www.reddit.com/r/AskDocs/comments/g0cst6/scared_of_pancreatitis/" TargetMode="External"/><Relationship Id="rId750" Type="http://schemas.openxmlformats.org/officeDocument/2006/relationships/hyperlink" Target="https://imgur.com/a/xfkyf5l" TargetMode="External"/><Relationship Id="rId848" Type="http://schemas.openxmlformats.org/officeDocument/2006/relationships/hyperlink" Target="https://www.reddit.com/r/AskDocs/comments/g35xh5/anxiety_or_another_medical_issue/" TargetMode="External"/><Relationship Id="rId1033" Type="http://schemas.openxmlformats.org/officeDocument/2006/relationships/hyperlink" Target="https://www.reddit.com/r/AskDocs/comments/ge79kn/heart_palpitations/" TargetMode="External"/><Relationship Id="rId487" Type="http://schemas.openxmlformats.org/officeDocument/2006/relationships/hyperlink" Target="https://imgur.com/a/SciKjs9" TargetMode="External"/><Relationship Id="rId610" Type="http://schemas.openxmlformats.org/officeDocument/2006/relationships/hyperlink" Target="https://www.reddit.com/r/AskDocs/comments/g1iw93/trapeziectomy/" TargetMode="External"/><Relationship Id="rId694" Type="http://schemas.openxmlformats.org/officeDocument/2006/relationships/hyperlink" Target="https://youtu.be/ZHAAxFWghaQ" TargetMode="External"/><Relationship Id="rId708" Type="http://schemas.openxmlformats.org/officeDocument/2006/relationships/hyperlink" Target="https://www.reddit.com/r/AskDocs/comments/g22pcm/can_covid19_be_dangerous_with_the_medication_im/" TargetMode="External"/><Relationship Id="rId915" Type="http://schemas.openxmlformats.org/officeDocument/2006/relationships/hyperlink" Target="https://www.reddit.com/r/AskDocs/comments/g5mk17/purple_penis_head_erectile_dysfunction_am_i_dying/" TargetMode="External"/><Relationship Id="rId1240" Type="http://schemas.openxmlformats.org/officeDocument/2006/relationships/hyperlink" Target="https://www.reddit.com/r/AskDocs/comments/gnybo6/how_worried_should_i_be_about_my_abdominal_pain/" TargetMode="External"/><Relationship Id="rId347" Type="http://schemas.openxmlformats.org/officeDocument/2006/relationships/hyperlink" Target="https://imgur.com/e0XrHzA" TargetMode="External"/><Relationship Id="rId999" Type="http://schemas.openxmlformats.org/officeDocument/2006/relationships/hyperlink" Target="https://www.reddit.com/r/AskDocs/comments/g99706/do_i_really_need_to_go_to_the_er/" TargetMode="External"/><Relationship Id="rId1100" Type="http://schemas.openxmlformats.org/officeDocument/2006/relationships/hyperlink" Target="https://www.reddit.com/r/AskDocs/comments/ghzuvt/possible_cancerous_growth_in_throat_please_help/" TargetMode="External"/><Relationship Id="rId1184" Type="http://schemas.openxmlformats.org/officeDocument/2006/relationships/hyperlink" Target="https://i.imgur.com/7YO4vCL.jpg" TargetMode="External"/><Relationship Id="rId44" Type="http://schemas.openxmlformats.org/officeDocument/2006/relationships/hyperlink" Target="https://www.reddit.com/r/AskDocs/comments/fq0tcy/help_me_understand_covid19_symptoms_better/" TargetMode="External"/><Relationship Id="rId554" Type="http://schemas.openxmlformats.org/officeDocument/2006/relationships/hyperlink" Target="https://www.reddit.com/r/AskDocs/comments/g19f6r/would_exercise_cause_peak_flow_breathing_values/" TargetMode="External"/><Relationship Id="rId761" Type="http://schemas.openxmlformats.org/officeDocument/2006/relationships/hyperlink" Target="http://hernia.is/" TargetMode="External"/><Relationship Id="rId859" Type="http://schemas.openxmlformats.org/officeDocument/2006/relationships/hyperlink" Target="https://www.reddit.com/r/AskDocs/comments/g39uzg/hearing_discrepancy_how_worried_should_i_be_about/" TargetMode="External"/><Relationship Id="rId193" Type="http://schemas.openxmlformats.org/officeDocument/2006/relationships/hyperlink" Target="https://www.reddit.com/r/AskDocs/comments/fvlawd/should_i_eat_gluten_before_celiac_test/" TargetMode="External"/><Relationship Id="rId207" Type="http://schemas.openxmlformats.org/officeDocument/2006/relationships/hyperlink" Target="https://www.reddit.com/r/AskDocs/comments/fw7t4n/got_hit_in_throat_couldnt_breathe/" TargetMode="External"/><Relationship Id="rId414" Type="http://schemas.openxmlformats.org/officeDocument/2006/relationships/hyperlink" Target="https://www.reddit.com/r/AskDocs/comments/g0ezfy/did_i_have_a_vasovagal_syncope_or_a_seizure/" TargetMode="External"/><Relationship Id="rId498" Type="http://schemas.openxmlformats.org/officeDocument/2006/relationships/hyperlink" Target="https://www.reddit.com/r/AskDocs/comments/g0vrb2/lots_of_bright_red_blood_in_toilet/" TargetMode="External"/><Relationship Id="rId621" Type="http://schemas.openxmlformats.org/officeDocument/2006/relationships/hyperlink" Target="https://www.reddit.com/r/AskDocs/comments/g1j9zx/i_am_20f_should_i_be_worried_about_taking/" TargetMode="External"/><Relationship Id="rId1044" Type="http://schemas.openxmlformats.org/officeDocument/2006/relationships/hyperlink" Target="https://www.reddit.com/r/AskDocs/comments/gf7hma/cause_of_low_estrogen_pituitary_rumor/" TargetMode="External"/><Relationship Id="rId260" Type="http://schemas.openxmlformats.org/officeDocument/2006/relationships/hyperlink" Target="https://imgur.com/a/tdOatIw" TargetMode="External"/><Relationship Id="rId719" Type="http://schemas.openxmlformats.org/officeDocument/2006/relationships/hyperlink" Target="https://www.reddit.com/r/AskDocs/comments/g258zs/ents_of_reddit/" TargetMode="External"/><Relationship Id="rId926" Type="http://schemas.openxmlformats.org/officeDocument/2006/relationships/hyperlink" Target="https://www.reddit.com/r/AskDocs/comments/g5od1q/where_can_i_get_good_hgh_can_be_legal_or_illegal/" TargetMode="External"/><Relationship Id="rId1111" Type="http://schemas.openxmlformats.org/officeDocument/2006/relationships/hyperlink" Target="https://www.reddit.com/r/AskDocs/comments/gi1tpx/will_my_finger_nail_be_okaygrow_back/" TargetMode="External"/><Relationship Id="rId55" Type="http://schemas.openxmlformats.org/officeDocument/2006/relationships/hyperlink" Target="https://www.reddit.com/r/AskDocs/comments/fqrjub/can_you_have_normal_peak_flow_and_oximeter_levels/" TargetMode="External"/><Relationship Id="rId120" Type="http://schemas.openxmlformats.org/officeDocument/2006/relationships/hyperlink" Target="https://www.reddit.com/r/AskDocs/comments/fskyq9/case_study_case_study_for_a_class_any_help_would/" TargetMode="External"/><Relationship Id="rId358" Type="http://schemas.openxmlformats.org/officeDocument/2006/relationships/hyperlink" Target="https://www.reddit.com/r/AskDocs/comments/g04olp/im_an_18yo_male_and_i_think_i_just_lactated/" TargetMode="External"/><Relationship Id="rId565" Type="http://schemas.openxmlformats.org/officeDocument/2006/relationships/hyperlink" Target="https://www.reddit.com/r/AskDocs/comments/g1bvmq/raised_bump_on_leg/" TargetMode="External"/><Relationship Id="rId772" Type="http://schemas.openxmlformats.org/officeDocument/2006/relationships/hyperlink" Target="https://www.reddit.com/r/AskDocs/comments/g2ldxv/suspected_hyperthyroidism_are_these_symptoms/" TargetMode="External"/><Relationship Id="rId1195" Type="http://schemas.openxmlformats.org/officeDocument/2006/relationships/hyperlink" Target="https://ibb.co/dBzxKLy" TargetMode="External"/><Relationship Id="rId1209" Type="http://schemas.openxmlformats.org/officeDocument/2006/relationships/hyperlink" Target="https://imgur.com/a/kzs0UW1" TargetMode="External"/><Relationship Id="rId218" Type="http://schemas.openxmlformats.org/officeDocument/2006/relationships/hyperlink" Target="https://www.reddit.com/r/AskDocs/comments/fxg0p2/low_white_blood_cell_count_and_high_creactive/" TargetMode="External"/><Relationship Id="rId425" Type="http://schemas.openxmlformats.org/officeDocument/2006/relationships/hyperlink" Target="https://www.reddit.com/r/AskDocs/comments/g0jqjn/is_there_anyway_to_treat_uti_female_at_home/" TargetMode="External"/><Relationship Id="rId632" Type="http://schemas.openxmlformats.org/officeDocument/2006/relationships/hyperlink" Target="https://www.reddit.com/r/AskDocs/comments/g1lam1/25m_is_a_resting_heart_rate_of_47_bad/" TargetMode="External"/><Relationship Id="rId1055" Type="http://schemas.openxmlformats.org/officeDocument/2006/relationships/hyperlink" Target="https://www.reddit.com/r/AskDocs/comments/gfef2i/m19_5ft_8_155lbs/" TargetMode="External"/><Relationship Id="rId271" Type="http://schemas.openxmlformats.org/officeDocument/2006/relationships/hyperlink" Target="https://www.reddit.com/r/AskDocs/comments/fzkair/dermatologist_needed_what_could_this_be/" TargetMode="External"/><Relationship Id="rId937" Type="http://schemas.openxmlformats.org/officeDocument/2006/relationships/hyperlink" Target="https://imgur.com/a/AucebSU" TargetMode="External"/><Relationship Id="rId1122" Type="http://schemas.openxmlformats.org/officeDocument/2006/relationships/hyperlink" Target="https://www.reddit.com/r/AskDocs/comments/gjpiql/lab_interpretation/" TargetMode="External"/><Relationship Id="rId66" Type="http://schemas.openxmlformats.org/officeDocument/2006/relationships/hyperlink" Target="https://www.reddit.com/r/AskDocs/comments/fqslp6/insensitive_erogenous_areas_is_it_worth_going_to/" TargetMode="External"/><Relationship Id="rId131" Type="http://schemas.openxmlformats.org/officeDocument/2006/relationships/hyperlink" Target="https://imgur.com/a/ahIHWHd" TargetMode="External"/><Relationship Id="rId369" Type="http://schemas.openxmlformats.org/officeDocument/2006/relationships/hyperlink" Target="https://www.reddit.com/r/AskDocs/comments/g07r98/whats_happening_to_my_skull/" TargetMode="External"/><Relationship Id="rId576" Type="http://schemas.openxmlformats.org/officeDocument/2006/relationships/hyperlink" Target="https://imgur.com/gallery/RDiYw6y" TargetMode="External"/><Relationship Id="rId783" Type="http://schemas.openxmlformats.org/officeDocument/2006/relationships/hyperlink" Target="https://imgur.com/a/TvO9T4a" TargetMode="External"/><Relationship Id="rId990" Type="http://schemas.openxmlformats.org/officeDocument/2006/relationships/hyperlink" Target="https://www.reddit.com/r/AskDocs/comments/g96eip/red_patches_on_center_of_chest/" TargetMode="External"/><Relationship Id="rId229" Type="http://schemas.openxmlformats.org/officeDocument/2006/relationships/hyperlink" Target="https://www.reddit.com/r/AskDocs/comments/fxlfll/is_oxygen_saturation_level_of_88_okay/" TargetMode="External"/><Relationship Id="rId436" Type="http://schemas.openxmlformats.org/officeDocument/2006/relationships/hyperlink" Target="https://www.reddit.com/r/AskDocs/comments/g0lj22/extreme_itch_when_i_walk_or_run/" TargetMode="External"/><Relationship Id="rId643" Type="http://schemas.openxmlformats.org/officeDocument/2006/relationships/hyperlink" Target="https://www.reddit.com/r/AskDocs/comments/g1mofp/18m_i_worry_i_have_joint_problems/" TargetMode="External"/><Relationship Id="rId1066" Type="http://schemas.openxmlformats.org/officeDocument/2006/relationships/hyperlink" Target="https://www.reddit.com/r/AskDocs/comments/ghap62/feeling_defeated_is_this_really_just_in_my_head/" TargetMode="External"/><Relationship Id="rId850" Type="http://schemas.openxmlformats.org/officeDocument/2006/relationships/hyperlink" Target="https://www.reddit.com/r/AskDocs/comments/g36std/gabapentin_and_covid19/" TargetMode="External"/><Relationship Id="rId948" Type="http://schemas.openxmlformats.org/officeDocument/2006/relationships/hyperlink" Target="https://www.reddit.com/r/AskDocs/comments/g66b8t/been_to_the_best_hospitals_in_the_us_still_have/" TargetMode="External"/><Relationship Id="rId1133" Type="http://schemas.openxmlformats.org/officeDocument/2006/relationships/hyperlink" Target="https://www.reddit.com/r/AskDocs/comments/gjscin/help/" TargetMode="External"/><Relationship Id="rId77" Type="http://schemas.openxmlformats.org/officeDocument/2006/relationships/hyperlink" Target="https://imgur.com/a/AZ7Ct5w" TargetMode="External"/><Relationship Id="rId282" Type="http://schemas.openxmlformats.org/officeDocument/2006/relationships/hyperlink" Target="https://www.reddit.com/r/AskDocs/comments/fzoucw/23m_surgical_site_infection/" TargetMode="External"/><Relationship Id="rId503" Type="http://schemas.openxmlformats.org/officeDocument/2006/relationships/hyperlink" Target="https://imgur.com/a/Ov08eCE" TargetMode="External"/><Relationship Id="rId587" Type="http://schemas.openxmlformats.org/officeDocument/2006/relationships/hyperlink" Target="https://www.reddit.com/r/AskDocs/comments/g1fwsf/blood_on_tp_after_wipe_18m/" TargetMode="External"/><Relationship Id="rId710" Type="http://schemas.openxmlformats.org/officeDocument/2006/relationships/hyperlink" Target="https://imgur.com/a/SADqMHL" TargetMode="External"/><Relationship Id="rId808" Type="http://schemas.openxmlformats.org/officeDocument/2006/relationships/hyperlink" Target="https://i.imgur.com/6nsSFyY.jpg?1" TargetMode="External"/><Relationship Id="rId8" Type="http://schemas.openxmlformats.org/officeDocument/2006/relationships/hyperlink" Target="https://www.reddit.com/r/AskDocs/comments/fjtz5z/i_have_wolff_parkinson_white_syndrome_am_i_at/" TargetMode="External"/><Relationship Id="rId142" Type="http://schemas.openxmlformats.org/officeDocument/2006/relationships/hyperlink" Target="http://drugs.com/" TargetMode="External"/><Relationship Id="rId447" Type="http://schemas.openxmlformats.org/officeDocument/2006/relationships/hyperlink" Target="https://www.reddit.com/r/AskDocs/comments/g0n3fx/psoriasis_on_my_head/" TargetMode="External"/><Relationship Id="rId794" Type="http://schemas.openxmlformats.org/officeDocument/2006/relationships/hyperlink" Target="https://www.reddit.com/r/AskDocs/comments/g2osh1/what_are_these_bumps_that_have_always_been_under/" TargetMode="External"/><Relationship Id="rId1077" Type="http://schemas.openxmlformats.org/officeDocument/2006/relationships/hyperlink" Target="https://imgur.com/a/T1wvzoU" TargetMode="External"/><Relationship Id="rId1200" Type="http://schemas.openxmlformats.org/officeDocument/2006/relationships/hyperlink" Target="https://www.reddit.com/r/AskDocs/comments/gl39jo/will_i_get_tetanus_from_this/" TargetMode="External"/><Relationship Id="rId654" Type="http://schemas.openxmlformats.org/officeDocument/2006/relationships/hyperlink" Target="https://ibb.co/XCJQMSW" TargetMode="External"/><Relationship Id="rId861" Type="http://schemas.openxmlformats.org/officeDocument/2006/relationships/hyperlink" Target="https://www.reddit.com/r/AskDocs/comments/g3frd4/i_tend_to_fall_asleep_at_work_but_i_want_to_stay/" TargetMode="External"/><Relationship Id="rId959" Type="http://schemas.openxmlformats.org/officeDocument/2006/relationships/hyperlink" Target="https://www.reddit.com/r/AskDocs/comments/g6agod/having_vaginal_problems/" TargetMode="External"/><Relationship Id="rId293" Type="http://schemas.openxmlformats.org/officeDocument/2006/relationships/hyperlink" Target="https://www.reddit.com/r/AskDocs/comments/fzqu5c/scalding_on_penis/" TargetMode="External"/><Relationship Id="rId307" Type="http://schemas.openxmlformats.org/officeDocument/2006/relationships/hyperlink" Target="https://www.reddit.com/r/AskDocs/comments/fztldz/rash_and_flaking_skin_under_bandaid/" TargetMode="External"/><Relationship Id="rId514" Type="http://schemas.openxmlformats.org/officeDocument/2006/relationships/hyperlink" Target="https://www.reddit.com/r/AskDocs/comments/g0z8bx/silent_migraine_was_this_strength_of_ibuprofen/" TargetMode="External"/><Relationship Id="rId721" Type="http://schemas.openxmlformats.org/officeDocument/2006/relationships/hyperlink" Target="https://www.reddit.com/r/AskDocs/comments/g25lcl/loooongterm_toenail_fungus/" TargetMode="External"/><Relationship Id="rId1144" Type="http://schemas.openxmlformats.org/officeDocument/2006/relationships/hyperlink" Target="https://www.reddit.com/r/AskDocs/comments/gkby1o/19m_sunken_feeling_in_the_middle_of_my_chest_for/" TargetMode="External"/><Relationship Id="rId88" Type="http://schemas.openxmlformats.org/officeDocument/2006/relationships/hyperlink" Target="https://www.reddit.com/r/AskDocs/comments/frcweu/weird_mental_health_experience_need_help/" TargetMode="External"/><Relationship Id="rId153" Type="http://schemas.openxmlformats.org/officeDocument/2006/relationships/hyperlink" Target="https://www.reddit.com/r/AskDocs/comments/fuztor/prolapse_and_vaginal_laxity_will_surgeries_make/" TargetMode="External"/><Relationship Id="rId360" Type="http://schemas.openxmlformats.org/officeDocument/2006/relationships/hyperlink" Target="https://share.icloud.com/photos/0of_6oHi6uNP3QE6tNLOXCFbA" TargetMode="External"/><Relationship Id="rId598" Type="http://schemas.openxmlformats.org/officeDocument/2006/relationships/hyperlink" Target="https://www.reddit.com/r/AskDocs/comments/g1gy0t/can_i_get_hiv_from_cutting_my_finger_on_a_tin_can/" TargetMode="External"/><Relationship Id="rId819" Type="http://schemas.openxmlformats.org/officeDocument/2006/relationships/hyperlink" Target="https://www.reddit.com/r/AskDocs/comments/g2v4kd/20f_positive_for_paraneoplastic_antibodies_neuro/" TargetMode="External"/><Relationship Id="rId1004" Type="http://schemas.openxmlformats.org/officeDocument/2006/relationships/hyperlink" Target="https://imgur.com/gallery/yGJ8rXl" TargetMode="External"/><Relationship Id="rId1211" Type="http://schemas.openxmlformats.org/officeDocument/2006/relationships/hyperlink" Target="https://www.reddit.com/r/AskDocs/comments/gl4gtk/22f_pelvic_pain_discomfort_and_unusual_discharge/" TargetMode="External"/><Relationship Id="rId220" Type="http://schemas.openxmlformats.org/officeDocument/2006/relationships/hyperlink" Target="https://www.reddit.com/r/AskDocs/comments/fxgk97/mystery_illness_going_on_nearly_four_months_now/" TargetMode="External"/><Relationship Id="rId458" Type="http://schemas.openxmlformats.org/officeDocument/2006/relationships/hyperlink" Target="https://www.reddit.com/r/AskDocs/comments/g0p6fm/constant_headaches_could_it_be_csf_leak/" TargetMode="External"/><Relationship Id="rId665" Type="http://schemas.openxmlformats.org/officeDocument/2006/relationships/hyperlink" Target="https://www.reddit.com/r/AskDocs/comments/g1tboi/inherited_blood_types_question/" TargetMode="External"/><Relationship Id="rId872" Type="http://schemas.openxmlformats.org/officeDocument/2006/relationships/hyperlink" Target="https://www.reddit.com/r/AskDocs/comments/g3tbsf/my_m18_parents_just_told_me_i_was_not_vaccinated/" TargetMode="External"/><Relationship Id="rId1088" Type="http://schemas.openxmlformats.org/officeDocument/2006/relationships/hyperlink" Target="https://www.reddit.com/r/AskDocs/comments/ghyn79/19m_please_help_really_freaked_out_torso_became/" TargetMode="External"/><Relationship Id="rId15" Type="http://schemas.openxmlformats.org/officeDocument/2006/relationships/hyperlink" Target="https://www.reddit.com/r/AskDocs/comments/fkx98h/25f_desperate_ten_ingrown_fingernails/" TargetMode="External"/><Relationship Id="rId318" Type="http://schemas.openxmlformats.org/officeDocument/2006/relationships/hyperlink" Target="https://imgur.com/GawI0tJ" TargetMode="External"/><Relationship Id="rId525" Type="http://schemas.openxmlformats.org/officeDocument/2006/relationships/hyperlink" Target="https://imgur.com/a/bAOUVnK" TargetMode="External"/><Relationship Id="rId732" Type="http://schemas.openxmlformats.org/officeDocument/2006/relationships/hyperlink" Target="https://imgur.com/a/TLV1xE7" TargetMode="External"/><Relationship Id="rId1155" Type="http://schemas.openxmlformats.org/officeDocument/2006/relationships/hyperlink" Target="https://www.reddit.com/r/AskDocs/comments/gkhm2t/im_worried_that_ive_ruined_my_future/" TargetMode="External"/><Relationship Id="rId99" Type="http://schemas.openxmlformats.org/officeDocument/2006/relationships/hyperlink" Target="https://www.reddit.com/r/AskDocs/comments/fsfawt/21m_paronychia/" TargetMode="External"/><Relationship Id="rId164" Type="http://schemas.openxmlformats.org/officeDocument/2006/relationships/hyperlink" Target="https://www.reddit.com/r/AskDocs/comments/fv3d0h/concenred_about_white_lumps_on_outer_ear/" TargetMode="External"/><Relationship Id="rId371" Type="http://schemas.openxmlformats.org/officeDocument/2006/relationships/hyperlink" Target="https://www.reddit.com/r/AskDocs/comments/g07udx/uncontrollable_yawning_during_exercise/" TargetMode="External"/><Relationship Id="rId1015" Type="http://schemas.openxmlformats.org/officeDocument/2006/relationships/hyperlink" Target="https://www.reddit.com/r/AskDocs/comments/gcaoh9/purple_dot_on_my_face_for_a_year/" TargetMode="External"/><Relationship Id="rId1222" Type="http://schemas.openxmlformats.org/officeDocument/2006/relationships/hyperlink" Target="https://www.reddit.com/r/AskDocs/comments/gl7ktj/if_there_was_an_issue_with_bloodwork_would_they/" TargetMode="External"/><Relationship Id="rId469" Type="http://schemas.openxmlformats.org/officeDocument/2006/relationships/hyperlink" Target="https://www.reddit.com/r/AskDocs/comments/g0r39a/fell_onto_my_abdomen_on_a_metal_shelf_at_walmart/" TargetMode="External"/><Relationship Id="rId676" Type="http://schemas.openxmlformats.org/officeDocument/2006/relationships/hyperlink" Target="https://imgur.com/gjVdobg" TargetMode="External"/><Relationship Id="rId883" Type="http://schemas.openxmlformats.org/officeDocument/2006/relationships/hyperlink" Target="https://www.reddit.com/r/AskDocs/comments/g3w1fc/18m_i_have_hard_spots_on_the_left_side_of_my_penis/" TargetMode="External"/><Relationship Id="rId1099" Type="http://schemas.openxmlformats.org/officeDocument/2006/relationships/hyperlink" Target="https://imgur.com/gallery/tm1ogVy" TargetMode="External"/><Relationship Id="rId26" Type="http://schemas.openxmlformats.org/officeDocument/2006/relationships/hyperlink" Target="https://www.reddit.com/r/AskDocs/comments/fpdv1z/14m_im_low_on_iron_and_supposed_to_take/" TargetMode="External"/><Relationship Id="rId231" Type="http://schemas.openxmlformats.org/officeDocument/2006/relationships/hyperlink" Target="https://www.reddit.com/r/AskDocs/comments/fxwjbw/pulled_a_muscle_while_stretching_is_that_even/" TargetMode="External"/><Relationship Id="rId329" Type="http://schemas.openxmlformats.org/officeDocument/2006/relationships/hyperlink" Target="https://www.reddit.com/r/AskDocs/comments/fzwyj8/i_accidentally_got_water_up_my_nose_whats_the/" TargetMode="External"/><Relationship Id="rId536" Type="http://schemas.openxmlformats.org/officeDocument/2006/relationships/hyperlink" Target="https://www.reddit.com/r/AskDocs/comments/g13snx/how_does_blood_clot_pain_in_your_arm_feels_like/" TargetMode="External"/><Relationship Id="rId1166" Type="http://schemas.openxmlformats.org/officeDocument/2006/relationships/hyperlink" Target="https://www.reddit.com/r/AskDocs/comments/gkx9pj/i_think_i_might_have_a_kidney_problem/" TargetMode="External"/><Relationship Id="rId175" Type="http://schemas.openxmlformats.org/officeDocument/2006/relationships/hyperlink" Target="https://www.reddit.com/r/AskDocs/comments/fvhr5y/23m_is_it_okay_to_dissolve_raniditine_150mg_in/" TargetMode="External"/><Relationship Id="rId743" Type="http://schemas.openxmlformats.org/officeDocument/2006/relationships/hyperlink" Target="http://imgur.com/a/G5jMlpj" TargetMode="External"/><Relationship Id="rId950" Type="http://schemas.openxmlformats.org/officeDocument/2006/relationships/hyperlink" Target="https://www.reddit.com/r/AskDocs/comments/g66ux6/pain_in_my_neck/" TargetMode="External"/><Relationship Id="rId1026" Type="http://schemas.openxmlformats.org/officeDocument/2006/relationships/hyperlink" Target="https://www.reddit.com/r/AskDocs/comments/ge3xtf/21f_is_there_a_way_to_fix_my_protruding_eyes/" TargetMode="External"/><Relationship Id="rId382" Type="http://schemas.openxmlformats.org/officeDocument/2006/relationships/hyperlink" Target="https://cdn.discordapp.com/attachments/699067713909424203/699068078218149968/image0.jpg" TargetMode="External"/><Relationship Id="rId603" Type="http://schemas.openxmlformats.org/officeDocument/2006/relationships/hyperlink" Target="https://i.imgur.com/YjFK6oS.jpg" TargetMode="External"/><Relationship Id="rId687" Type="http://schemas.openxmlformats.org/officeDocument/2006/relationships/hyperlink" Target="https://www.reddit.com/r/AskDocs/comments/g1yq1r/im_certain_i_have_dementia_at_25_ftd_specifically/" TargetMode="External"/><Relationship Id="rId810" Type="http://schemas.openxmlformats.org/officeDocument/2006/relationships/hyperlink" Target="https://www.reddit.com/r/AskDocs/comments/g2ruta/positive_for_cytomegalovirus_igg_antibodies_what/" TargetMode="External"/><Relationship Id="rId908" Type="http://schemas.openxmlformats.org/officeDocument/2006/relationships/hyperlink" Target="https://i.redd.it/lfccfhk8l7u41.jpg" TargetMode="External"/><Relationship Id="rId1233" Type="http://schemas.openxmlformats.org/officeDocument/2006/relationships/hyperlink" Target="https://www.reddit.com/r/AskDocs/comments/gmsghk/should_i_have_ammonia_levels_checked/" TargetMode="External"/><Relationship Id="rId242" Type="http://schemas.openxmlformats.org/officeDocument/2006/relationships/hyperlink" Target="https://www.reddit.com/r/AskDocs/comments/fzb97o/antibiotics_are_giving_me_servere_diarrhea/" TargetMode="External"/><Relationship Id="rId894" Type="http://schemas.openxmlformats.org/officeDocument/2006/relationships/hyperlink" Target="https://www.reddit.com/r/AskDocs/comments/g5hpsz/i_am_concerned_about_my_exs_21m_health/" TargetMode="External"/><Relationship Id="rId1177" Type="http://schemas.openxmlformats.org/officeDocument/2006/relationships/hyperlink" Target="https://www.reddit.com/r/AskDocs/comments/gky6db/full_head_of_white_hair_at_25/" TargetMode="External"/><Relationship Id="rId37" Type="http://schemas.openxmlformats.org/officeDocument/2006/relationships/hyperlink" Target="https://www.reddit.com/r/AskDocs/comments/fpib3o/why_is_it_hypochondria_and_not_hyperchondria/" TargetMode="External"/><Relationship Id="rId102" Type="http://schemas.openxmlformats.org/officeDocument/2006/relationships/hyperlink" Target="https://www.reddit.com/r/AskDocs/comments/fsg06i/sudden_flaky_skin/" TargetMode="External"/><Relationship Id="rId547" Type="http://schemas.openxmlformats.org/officeDocument/2006/relationships/hyperlink" Target="https://www.reddit.com/r/AskDocs/comments/g1847s/how_useful_could_a_teledoc_session_with_a/" TargetMode="External"/><Relationship Id="rId754" Type="http://schemas.openxmlformats.org/officeDocument/2006/relationships/hyperlink" Target="https://www.reddit.com/r/coolguides/comments/g13798/z/fnkuy94" TargetMode="External"/><Relationship Id="rId961" Type="http://schemas.openxmlformats.org/officeDocument/2006/relationships/hyperlink" Target="https://www.reddit.com/r/AskDocs/comments/g6asfg/32m_strange_reaction_to_sunburn/" TargetMode="External"/><Relationship Id="rId90" Type="http://schemas.openxmlformats.org/officeDocument/2006/relationships/hyperlink" Target="https://www.reddit.com/r/AskDocs/comments/frdbp3/24f_blood_in_stooluti/" TargetMode="External"/><Relationship Id="rId186" Type="http://schemas.openxmlformats.org/officeDocument/2006/relationships/hyperlink" Target="https://www.reddit.com/r/AskDocs/comments/fvjk6s/31m_headache_sore_throat_fatigue_symptoms/" TargetMode="External"/><Relationship Id="rId393" Type="http://schemas.openxmlformats.org/officeDocument/2006/relationships/hyperlink" Target="https://www.reddit.com/r/AskDocs/comments/g0ak3m/bug_bite_identification_request_advice/" TargetMode="External"/><Relationship Id="rId407" Type="http://schemas.openxmlformats.org/officeDocument/2006/relationships/hyperlink" Target="https://www.reddit.com/r/AskDocs/comments/g0da3w/im_worried_that_i_wont_be_able_to_be_prescribed/" TargetMode="External"/><Relationship Id="rId614" Type="http://schemas.openxmlformats.org/officeDocument/2006/relationships/hyperlink" Target="https://www.reddit.com/r/AskDocs/comments/g1j1cs/gerd_and_weird_mucus_balls_in_throat/" TargetMode="External"/><Relationship Id="rId821" Type="http://schemas.openxmlformats.org/officeDocument/2006/relationships/hyperlink" Target="https://imgur.com/a/rPUhez1" TargetMode="External"/><Relationship Id="rId1037" Type="http://schemas.openxmlformats.org/officeDocument/2006/relationships/hyperlink" Target="https://www.reddit.com/r/AskDocs/comments/ge9xnk/is_feeling_nausea_for_more_than_24_hours_normal/" TargetMode="External"/><Relationship Id="rId1244" Type="http://schemas.openxmlformats.org/officeDocument/2006/relationships/hyperlink" Target="https://www.reddit.com/r/AskDocs/comments/go0er5/growth_in_the_mouth/" TargetMode="External"/><Relationship Id="rId253" Type="http://schemas.openxmlformats.org/officeDocument/2006/relationships/hyperlink" Target="https://www.reddit.com/r/AskDocs/comments/fzfhj5/low_resting_heart_rate_and_on_sertraline/" TargetMode="External"/><Relationship Id="rId460" Type="http://schemas.openxmlformats.org/officeDocument/2006/relationships/hyperlink" Target="https://www.reddit.com/r/AskDocs/comments/g0pw59/midwife_suggested_my_wife_32_weeks_pregnant/" TargetMode="External"/><Relationship Id="rId698" Type="http://schemas.openxmlformats.org/officeDocument/2006/relationships/hyperlink" Target="https://www.reddit.com/r/AskDocs/comments/g219ja/why_do_i_constantly_have_bed_dreams/" TargetMode="External"/><Relationship Id="rId919" Type="http://schemas.openxmlformats.org/officeDocument/2006/relationships/hyperlink" Target="https://www.reddit.com/r/AskDocs/comments/g5mtfd/ibs_ibd_something_more_sinister/" TargetMode="External"/><Relationship Id="rId1090" Type="http://schemas.openxmlformats.org/officeDocument/2006/relationships/hyperlink" Target="https://i.imgur.com/OTQqVpk.jpg" TargetMode="External"/><Relationship Id="rId1104" Type="http://schemas.openxmlformats.org/officeDocument/2006/relationships/hyperlink" Target="https://www.reddit.com/r/AskDocs/comments/gi171l/is_my_throat_okay/" TargetMode="External"/><Relationship Id="rId48" Type="http://schemas.openxmlformats.org/officeDocument/2006/relationships/hyperlink" Target="https://www.reddit.com/r/AskDocs/comments/fqo96w/std_concern_red_bumps_on_pelvis/" TargetMode="External"/><Relationship Id="rId113" Type="http://schemas.openxmlformats.org/officeDocument/2006/relationships/hyperlink" Target="https://www.reddit.com/r/AskDocs/comments/fsjq2s/fever_and_bpm/" TargetMode="External"/><Relationship Id="rId320" Type="http://schemas.openxmlformats.org/officeDocument/2006/relationships/hyperlink" Target="https://www.reddit.com/r/AskDocs/comments/fzv5cd/throwing_up_once_a_week_and_extreme_muscle/" TargetMode="External"/><Relationship Id="rId558" Type="http://schemas.openxmlformats.org/officeDocument/2006/relationships/hyperlink" Target="https://www.reddit.com/r/AskDocs/comments/g1afm3/my_20m_nails_have_these_black_lines_in_them/" TargetMode="External"/><Relationship Id="rId765" Type="http://schemas.openxmlformats.org/officeDocument/2006/relationships/hyperlink" Target="https://www.reddit.com/r/AskDocs/comments/g2gun9/early_osteophythic_lipping_of_the_posterior/" TargetMode="External"/><Relationship Id="rId972" Type="http://schemas.openxmlformats.org/officeDocument/2006/relationships/hyperlink" Target="https://www.reddit.com/r/AskDocs/comments/g7zgpt/could_i_have_gi_bleeding/" TargetMode="External"/><Relationship Id="rId1188" Type="http://schemas.openxmlformats.org/officeDocument/2006/relationships/hyperlink" Target="https://www.reddit.com/r/AskDocs/comments/gl0v2u/21m_ive_been_getting_strange_visual_disturbances/" TargetMode="External"/><Relationship Id="rId197" Type="http://schemas.openxmlformats.org/officeDocument/2006/relationships/hyperlink" Target="https://www.reddit.com/r/AskDocs/comments/fvpkvt/delaying_getting_a_potentially_severe_stomach/" TargetMode="External"/><Relationship Id="rId418" Type="http://schemas.openxmlformats.org/officeDocument/2006/relationships/hyperlink" Target="https://www.reddit.com/r/AskDocs/comments/g0fmpl/pain_in_my_ankle_and_cant_completely_push_down_17m/" TargetMode="External"/><Relationship Id="rId625" Type="http://schemas.openxmlformats.org/officeDocument/2006/relationships/hyperlink" Target="https://www.reddit.com/r/AskDocs/comments/g1jn12/36f_whats_up_with_this_white_spot_in_my_nose_pic/" TargetMode="External"/><Relationship Id="rId832" Type="http://schemas.openxmlformats.org/officeDocument/2006/relationships/hyperlink" Target="https://imgur.com/vLFAfYd" TargetMode="External"/><Relationship Id="rId1048" Type="http://schemas.openxmlformats.org/officeDocument/2006/relationships/hyperlink" Target="https://www.reddit.com/r/AskDocs/comments/gf8rzp/what_is_this_piece_of_hanging_flesh_next_to_my/" TargetMode="External"/><Relationship Id="rId264" Type="http://schemas.openxmlformats.org/officeDocument/2006/relationships/hyperlink" Target="https://www.reddit.com/r/AskDocs/comments/fzjgoh/splinter_hemorrhages/" TargetMode="External"/><Relationship Id="rId471" Type="http://schemas.openxmlformats.org/officeDocument/2006/relationships/hyperlink" Target="https://www.reddit.com/r/AskDocs/comments/g0r48u/ekg_question/" TargetMode="External"/><Relationship Id="rId1115" Type="http://schemas.openxmlformats.org/officeDocument/2006/relationships/hyperlink" Target="https://www.reddit.com/r/AskDocs/comments/gjnz31/petechial_rash_no_painno_itch/" TargetMode="External"/><Relationship Id="rId59" Type="http://schemas.openxmlformats.org/officeDocument/2006/relationships/hyperlink" Target="https://www.reddit.com/r/AskDocs/comments/fqrpy5/can_i_be_in_trouble/" TargetMode="External"/><Relationship Id="rId124" Type="http://schemas.openxmlformats.org/officeDocument/2006/relationships/hyperlink" Target="https://www.reddit.com/r/AskDocs/comments/fsn2kz/brain_damage_regarding_cannabis_abuse/" TargetMode="External"/><Relationship Id="rId569" Type="http://schemas.openxmlformats.org/officeDocument/2006/relationships/hyperlink" Target="https://www.reddit.com/r/AskDocs/comments/g1d5kd/big_gross_mole_on_scalp_started_scabbing_not_sure/" TargetMode="External"/><Relationship Id="rId776" Type="http://schemas.openxmlformats.org/officeDocument/2006/relationships/hyperlink" Target="https://www.reddit.com/r/AskDocs/comments/g2mrq2/diagnosis_help/" TargetMode="External"/><Relationship Id="rId983" Type="http://schemas.openxmlformats.org/officeDocument/2006/relationships/hyperlink" Target="https://www.reddit.com/r/AskDocs/comments/g81fxb/when_should_i_worry_about_unintentional_weight/" TargetMode="External"/><Relationship Id="rId1199" Type="http://schemas.openxmlformats.org/officeDocument/2006/relationships/hyperlink" Target="https://www.reddit.com/r/AskDocs/comments/gl36xx/drank_milk_while_on_ciprofloxacin/" TargetMode="External"/><Relationship Id="rId331" Type="http://schemas.openxmlformats.org/officeDocument/2006/relationships/hyperlink" Target="https://www.reddit.com/r/AskDocs/comments/fzx4hi/26f_just_diagnosed_with_a_slap_labrum_tear_in_my/" TargetMode="External"/><Relationship Id="rId429" Type="http://schemas.openxmlformats.org/officeDocument/2006/relationships/hyperlink" Target="https://www.reddit.com/r/AskDocs/comments/g0kgkj/fiance_wants_no_pain_when_losing_virginity/" TargetMode="External"/><Relationship Id="rId636" Type="http://schemas.openxmlformats.org/officeDocument/2006/relationships/hyperlink" Target="https://www.reddit.com/r/AskDocs/comments/g1lspg/hip_labrum_reconstruction/" TargetMode="External"/><Relationship Id="rId1059" Type="http://schemas.openxmlformats.org/officeDocument/2006/relationships/hyperlink" Target="https://www.reddit.com/r/AskDocs/comments/gfusq9/18_male_my_ecg_looks_oddshould_i_get_it_checked/" TargetMode="External"/><Relationship Id="rId843" Type="http://schemas.openxmlformats.org/officeDocument/2006/relationships/hyperlink" Target="https://www.reddit.com/r/AskDocs/comments/g33xds/i_tore_both_my_acls_14_months_apart_still_having/" TargetMode="External"/><Relationship Id="rId1126" Type="http://schemas.openxmlformats.org/officeDocument/2006/relationships/hyperlink" Target="https://imgur.com/a/hTLLErK" TargetMode="External"/><Relationship Id="rId275" Type="http://schemas.openxmlformats.org/officeDocument/2006/relationships/hyperlink" Target="https://www.reddit.com/r/AskDocs/comments/fznbdc/likelihood_h_pylori_infection_and_not_alcoholic/" TargetMode="External"/><Relationship Id="rId482" Type="http://schemas.openxmlformats.org/officeDocument/2006/relationships/hyperlink" Target="https://www.reddit.com/r/AskDocs/comments/g0t6mz/my_inner_thighs_have_been_itching_for_over_6/" TargetMode="External"/><Relationship Id="rId703" Type="http://schemas.openxmlformats.org/officeDocument/2006/relationships/hyperlink" Target="https://ibb.co/8KtgCnC" TargetMode="External"/><Relationship Id="rId910" Type="http://schemas.openxmlformats.org/officeDocument/2006/relationships/hyperlink" Target="https://www.reddit.com/r/AskDocs/comments/g5m080/how_do_i_get_rid_of_eczema_around_my_eyes_for_good/" TargetMode="External"/><Relationship Id="rId135" Type="http://schemas.openxmlformats.org/officeDocument/2006/relationships/hyperlink" Target="https://www.reddit.com/r/AskDocs/comments/fuagi7/pls_educate_me/" TargetMode="External"/><Relationship Id="rId342" Type="http://schemas.openxmlformats.org/officeDocument/2006/relationships/hyperlink" Target="https://www.reddit.com/r/AskDocs/comments/g010o4/array_of_symptoms_that_have_been_constantly/" TargetMode="External"/><Relationship Id="rId787" Type="http://schemas.openxmlformats.org/officeDocument/2006/relationships/hyperlink" Target="https://www.reddit.com/r/AskDocs/comments/g2nl8k/lower_half_itchiness_for_3_weeks_no_rash/" TargetMode="External"/><Relationship Id="rId994" Type="http://schemas.openxmlformats.org/officeDocument/2006/relationships/hyperlink" Target="https://www.reddit.com/r/AskDocs/comments/g97y42/can_perioral_dermatitis_cause_sepsis/" TargetMode="External"/><Relationship Id="rId202" Type="http://schemas.openxmlformats.org/officeDocument/2006/relationships/hyperlink" Target="https://www.reddit.com/r/AskDocs/comments/fw3ybf/unknown_condition_that_has_been_happening_for_a/" TargetMode="External"/><Relationship Id="rId647" Type="http://schemas.openxmlformats.org/officeDocument/2006/relationships/hyperlink" Target="https://www.reddit.com/r/AskDocs/comments/g1nnym/numerous_symptoms_diabetes_at_21_please_give_me/" TargetMode="External"/><Relationship Id="rId854" Type="http://schemas.openxmlformats.org/officeDocument/2006/relationships/hyperlink" Target="https://www.reddit.com/r/AskDocs/comments/g38is9/cant_breathe/" TargetMode="External"/><Relationship Id="rId286" Type="http://schemas.openxmlformats.org/officeDocument/2006/relationships/hyperlink" Target="https://www.reddit.com/r/AskDocs/comments/fzpsvy/lance_boil_or_not_nsfw/" TargetMode="External"/><Relationship Id="rId493" Type="http://schemas.openxmlformats.org/officeDocument/2006/relationships/hyperlink" Target="https://imgur.com/a/bY7Pb3o" TargetMode="External"/><Relationship Id="rId507" Type="http://schemas.openxmlformats.org/officeDocument/2006/relationships/hyperlink" Target="https://www.reddit.com/r/AskDocs/comments/g0y0v9/is_my_burn_infected_17m/" TargetMode="External"/><Relationship Id="rId714" Type="http://schemas.openxmlformats.org/officeDocument/2006/relationships/hyperlink" Target="https://www.reddit.com/r/AskDocs/comments/g24ljc/15m_i_used_sandpaper_on_my_face/" TargetMode="External"/><Relationship Id="rId921" Type="http://schemas.openxmlformats.org/officeDocument/2006/relationships/hyperlink" Target="https://www.reddit.com/r/AskDocs/comments/g5n2sc/canker_sore_or_cold_sore/" TargetMode="External"/><Relationship Id="rId1137" Type="http://schemas.openxmlformats.org/officeDocument/2006/relationships/hyperlink" Target="https://www.reddit.com/r/AskDocs/comments/gjvj8c/sensory_issues/" TargetMode="External"/><Relationship Id="rId50" Type="http://schemas.openxmlformats.org/officeDocument/2006/relationships/hyperlink" Target="https://www.reddit.com/r/AskDocs/comments/fqpevs/i_sweat_too_much/" TargetMode="External"/><Relationship Id="rId146" Type="http://schemas.openxmlformats.org/officeDocument/2006/relationships/hyperlink" Target="https://www.reddit.com/r/AskDocs/comments/fuwpb1/osteoporosis_or_cancer/" TargetMode="External"/><Relationship Id="rId353" Type="http://schemas.openxmlformats.org/officeDocument/2006/relationships/hyperlink" Target="https://www.reddit.com/r/AskDocs/comments/g02hcw/hair_dye_swelling/" TargetMode="External"/><Relationship Id="rId560" Type="http://schemas.openxmlformats.org/officeDocument/2006/relationships/hyperlink" Target="https://imgur.com/CUO4KLl" TargetMode="External"/><Relationship Id="rId798" Type="http://schemas.openxmlformats.org/officeDocument/2006/relationships/hyperlink" Target="https://www.reddit.com/r/AskDocs/comments/g2pbgp/something_is_wrong_with_my_jaw/" TargetMode="External"/><Relationship Id="rId1190" Type="http://schemas.openxmlformats.org/officeDocument/2006/relationships/hyperlink" Target="https://www.reddit.com/r/AskDocs/comments/gl101k/did_i_harm_my_baby/" TargetMode="External"/><Relationship Id="rId1204" Type="http://schemas.openxmlformats.org/officeDocument/2006/relationships/hyperlink" Target="https://www.reddit.com/r/AskDocs/comments/gl3qbc/have_i_developed_chrons_disease_or_some_other/" TargetMode="External"/><Relationship Id="rId213" Type="http://schemas.openxmlformats.org/officeDocument/2006/relationships/hyperlink" Target="https://www.reddit.com/r/AskDocs/comments/fxcjd4/mild_chest_pain_16f/" TargetMode="External"/><Relationship Id="rId420" Type="http://schemas.openxmlformats.org/officeDocument/2006/relationships/hyperlink" Target="https://www.reddit.com/r/AskDocs/comments/g0g21p/glomus_tumor_pain/" TargetMode="External"/><Relationship Id="rId658" Type="http://schemas.openxmlformats.org/officeDocument/2006/relationships/hyperlink" Target="https://imgur.com/a/Qsq9GZv" TargetMode="External"/><Relationship Id="rId865" Type="http://schemas.openxmlformats.org/officeDocument/2006/relationships/hyperlink" Target="https://www.reddit.com/r/AskDocs/comments/g3gezb/bizarre_systems_that_are_making_me_miserable/" TargetMode="External"/><Relationship Id="rId1050" Type="http://schemas.openxmlformats.org/officeDocument/2006/relationships/hyperlink" Target="https://www.reddit.com/r/AskDocs/comments/gf9950/my_mom_might_be_getting_scammed_by_a_guy_who/" TargetMode="External"/><Relationship Id="rId297" Type="http://schemas.openxmlformats.org/officeDocument/2006/relationships/hyperlink" Target="https://www.reddit.com/r/AskDocs/comments/fzrkk0/weird_skin_infection/" TargetMode="External"/><Relationship Id="rId518" Type="http://schemas.openxmlformats.org/officeDocument/2006/relationships/hyperlink" Target="https://www.reddit.com/r/AskDocs/comments/g0zfnu/22m_61_180_lbs_srrange_mole_on_inside_right_calf/" TargetMode="External"/><Relationship Id="rId725" Type="http://schemas.openxmlformats.org/officeDocument/2006/relationships/hyperlink" Target="https://www.reddit.com/r/AskDocs/comments/g25wac/thumb_injury_from_skateboarding/" TargetMode="External"/><Relationship Id="rId932" Type="http://schemas.openxmlformats.org/officeDocument/2006/relationships/hyperlink" Target="https://www.reddit.com/r/AskDocs/comments/g5qdnk/im_a_15m_and_i_think_i_have_gonorrhoea_but_what/" TargetMode="External"/><Relationship Id="rId1148" Type="http://schemas.openxmlformats.org/officeDocument/2006/relationships/hyperlink" Target="https://www.reddit.com/r/AskDocs/comments/gkdzgb/nerve_damage/" TargetMode="External"/><Relationship Id="rId157" Type="http://schemas.openxmlformats.org/officeDocument/2006/relationships/hyperlink" Target="https://imgur.com/a/B3bGIbW" TargetMode="External"/><Relationship Id="rId364" Type="http://schemas.openxmlformats.org/officeDocument/2006/relationships/hyperlink" Target="https://www.reddit.com/r/AskDocs/comments/g07eut/i_might_have_a_new_disease/" TargetMode="External"/><Relationship Id="rId1008" Type="http://schemas.openxmlformats.org/officeDocument/2006/relationships/hyperlink" Target="https://www.reddit.com/r/AskDocs/comments/g9o9mn/odds_that_i_am_the_father_severe_oligozoospermia/" TargetMode="External"/><Relationship Id="rId1215" Type="http://schemas.openxmlformats.org/officeDocument/2006/relationships/hyperlink" Target="https://www.reddit.com/r/AskDocs/comments/gl5ffh/are_these_just_my_ovaries_and_is_it_okay_to_be/" TargetMode="External"/><Relationship Id="rId61" Type="http://schemas.openxmlformats.org/officeDocument/2006/relationships/hyperlink" Target="https://www.reddit.com/r/AskDocs/comments/fqruyl/painful_full_body_rashes/" TargetMode="External"/><Relationship Id="rId571" Type="http://schemas.openxmlformats.org/officeDocument/2006/relationships/hyperlink" Target="https://i.postimg.cc/MHt6tSNf/20200414-152239.jpg" TargetMode="External"/><Relationship Id="rId669" Type="http://schemas.openxmlformats.org/officeDocument/2006/relationships/hyperlink" Target="https://www.reddit.com/r/AskDocs/comments/g1tzo2/cervical_mri_report_need_help_understanding/" TargetMode="External"/><Relationship Id="rId876" Type="http://schemas.openxmlformats.org/officeDocument/2006/relationships/hyperlink" Target="https://www.reddit.com/r/AskDocs/comments/g3ut19/covidcoronavirus_or_flonase_side_effect/" TargetMode="External"/><Relationship Id="rId19" Type="http://schemas.openxmlformats.org/officeDocument/2006/relationships/hyperlink" Target="https://www.reddit.com/r/AskDocs/comments/fljmpg/severe_facial_swelling_22m/" TargetMode="External"/><Relationship Id="rId224" Type="http://schemas.openxmlformats.org/officeDocument/2006/relationships/hyperlink" Target="https://imgur.com/R4753uu" TargetMode="External"/><Relationship Id="rId431" Type="http://schemas.openxmlformats.org/officeDocument/2006/relationships/hyperlink" Target="https://www.reddit.com/r/AskDocs/comments/g0kq7h/i_have_a_torn_muscle_in_my_hand/" TargetMode="External"/><Relationship Id="rId529" Type="http://schemas.openxmlformats.org/officeDocument/2006/relationships/hyperlink" Target="https://www.reddit.com/r/AskDocs/comments/g10kma/19m_itchy_body_after_contact_with_water/" TargetMode="External"/><Relationship Id="rId736" Type="http://schemas.openxmlformats.org/officeDocument/2006/relationships/hyperlink" Target="https://www.reddit.com/r/AskDocs/comments/g28igk/my_dad_54m_has_extremely_low_energy_and_we_dont/" TargetMode="External"/><Relationship Id="rId1061" Type="http://schemas.openxmlformats.org/officeDocument/2006/relationships/hyperlink" Target="https://www.reddit.com/r/AskDocs/comments/gh686m/blood_on_toilet_paper_after_bm/" TargetMode="External"/><Relationship Id="rId1159" Type="http://schemas.openxmlformats.org/officeDocument/2006/relationships/hyperlink" Target="https://www.reddit.com/r/AskDocs/comments/gki7mz/should_i_get_a_colonoscopy/" TargetMode="External"/><Relationship Id="rId168" Type="http://schemas.openxmlformats.org/officeDocument/2006/relationships/hyperlink" Target="https://www.reddit.com/r/AskDocs/comments/fv3kxq/rash_on_knee_of_my_neighbor/" TargetMode="External"/><Relationship Id="rId943" Type="http://schemas.openxmlformats.org/officeDocument/2006/relationships/hyperlink" Target="https://www.reddit.com/r/AskDocs/comments/g649ak/received_a_blood_test_with_low_lipase_levels_doc/" TargetMode="External"/><Relationship Id="rId1019" Type="http://schemas.openxmlformats.org/officeDocument/2006/relationships/hyperlink" Target="https://imgur.com/a/Bw1JaHR" TargetMode="External"/><Relationship Id="rId72" Type="http://schemas.openxmlformats.org/officeDocument/2006/relationships/hyperlink" Target="https://www.reddit.com/r/AskDocs/comments/fra4k5/ive_had_stomach_problems_for_a_long_time_please/" TargetMode="External"/><Relationship Id="rId375" Type="http://schemas.openxmlformats.org/officeDocument/2006/relationships/hyperlink" Target="https://www.reddit.com/r/AskDocs/comments/g08qwb/used_contact_solution_in_my_eyes_instead_of_eye/" TargetMode="External"/><Relationship Id="rId582" Type="http://schemas.openxmlformats.org/officeDocument/2006/relationships/hyperlink" Target="https://imgur.com/a/lyhcncz" TargetMode="External"/><Relationship Id="rId803" Type="http://schemas.openxmlformats.org/officeDocument/2006/relationships/hyperlink" Target="https://www.reddit.com/r/AskDocs/comments/g2qw9y/extremely_itchy_and_flaky_scalp_is_this_just/" TargetMode="External"/><Relationship Id="rId1226" Type="http://schemas.openxmlformats.org/officeDocument/2006/relationships/hyperlink" Target="https://www.reddit.com/r/AskDocs/comments/gmqrv5/np_said_to_take_miralax_everyday_the_bottle_says/" TargetMode="External"/><Relationship Id="rId3" Type="http://schemas.openxmlformats.org/officeDocument/2006/relationships/hyperlink" Target="https://www.reddit.com/r/AskDocs/comments/fh5zpb/should_i_be_concerned_my_symptoms_are_the_corona/" TargetMode="External"/><Relationship Id="rId235" Type="http://schemas.openxmlformats.org/officeDocument/2006/relationships/hyperlink" Target="https://www.reddit.com/r/AskDocs/comments/fxwz3m/skin_suddenly_peeling_on_hands_photos_included/" TargetMode="External"/><Relationship Id="rId442" Type="http://schemas.openxmlformats.org/officeDocument/2006/relationships/hyperlink" Target="https://www.reddit.com/r/AskDocs/comments/g0ma2d/gastroenterology_when_is_black_stool_a_concern/" TargetMode="External"/><Relationship Id="rId887" Type="http://schemas.openxmlformats.org/officeDocument/2006/relationships/hyperlink" Target="https://www.reddit.com/r/AskDocs/comments/foatya/f28%5C_desperateweird%5C_when%5C_driving%5C_i%5C_suddenly%5C_feel/" TargetMode="External"/><Relationship Id="rId1072" Type="http://schemas.openxmlformats.org/officeDocument/2006/relationships/hyperlink" Target="https://www.reddit.com/r/AskDocs/comments/ghq6n2/frequent_urination/" TargetMode="External"/><Relationship Id="rId302" Type="http://schemas.openxmlformats.org/officeDocument/2006/relationships/hyperlink" Target="https://www.reddit.com/r/AskDocs/comments/fzsmna/chronic_vagina_itching_for_half_a_year_end_of_the/" TargetMode="External"/><Relationship Id="rId747" Type="http://schemas.openxmlformats.org/officeDocument/2006/relationships/hyperlink" Target="https://www.reddit.com/r/AskDocs/comments/g2agke/itchy_palms_and_soles/" TargetMode="External"/><Relationship Id="rId954" Type="http://schemas.openxmlformats.org/officeDocument/2006/relationships/hyperlink" Target="https://www.reddit.com/r/AskDocs/comments/g687fp/how_can_i_get_help_from_doctors/" TargetMode="External"/><Relationship Id="rId83" Type="http://schemas.openxmlformats.org/officeDocument/2006/relationships/hyperlink" Target="https://www.reddit.com/r/AskDocs/comments/frcf8l/m19_weight_140_pounds_h5_11_nurses_and_doctors/" TargetMode="External"/><Relationship Id="rId179" Type="http://schemas.openxmlformats.org/officeDocument/2006/relationships/hyperlink" Target="https://www.reddit.com/r/AskDocs/comments/fvisbx/am_i_pregnant_repost_of_a_repost_of_a_repost/" TargetMode="External"/><Relationship Id="rId386" Type="http://schemas.openxmlformats.org/officeDocument/2006/relationships/hyperlink" Target="https://www.reddit.com/r/AskDocs/comments/g09o93/have_no_idea_what_this_could_be/" TargetMode="External"/><Relationship Id="rId593" Type="http://schemas.openxmlformats.org/officeDocument/2006/relationships/hyperlink" Target="https://www.reddit.com/r/AskDocs/comments/g1gg5d/strange_bump_in_scalp/" TargetMode="External"/><Relationship Id="rId607" Type="http://schemas.openxmlformats.org/officeDocument/2006/relationships/hyperlink" Target="https://www.reddit.com/r/AskDocs/comments/g1i9yd/bullseye_rash_disappeared_after_an_hour/" TargetMode="External"/><Relationship Id="rId814" Type="http://schemas.openxmlformats.org/officeDocument/2006/relationships/hyperlink" Target="https://www.reddit.com/r/AskDocs/comments/g2u5pu/my_father_64m_was_released_from_er_today_416_and/" TargetMode="External"/><Relationship Id="rId1237" Type="http://schemas.openxmlformats.org/officeDocument/2006/relationships/hyperlink" Target="https://www.reddit.com/r/AskDocs/comments/gmv40d/nervous_about_leukemia/" TargetMode="External"/><Relationship Id="rId246" Type="http://schemas.openxmlformats.org/officeDocument/2006/relationships/hyperlink" Target="https://www.reddit.com/r/AskDocs/comments/fzctm5/33f_what_could_cause_a_consistent_heart_rate_dip/" TargetMode="External"/><Relationship Id="rId453" Type="http://schemas.openxmlformats.org/officeDocument/2006/relationships/hyperlink" Target="https://www.reddit.com/r/AskDocs/comments/g0o5ix/can_someone_help_me_interpret_ecg_in_er/" TargetMode="External"/><Relationship Id="rId660" Type="http://schemas.openxmlformats.org/officeDocument/2006/relationships/hyperlink" Target="https://www.reddit.com/r/AskDocs/comments/g1r4kd/i_might_have_injested_rubbing_alcohol/" TargetMode="External"/><Relationship Id="rId898" Type="http://schemas.openxmlformats.org/officeDocument/2006/relationships/hyperlink" Target="https://www.reddit.com/r/AskDocs/comments/g5ivok/pregnancy_chances_a_little_paranoid/" TargetMode="External"/><Relationship Id="rId1083" Type="http://schemas.openxmlformats.org/officeDocument/2006/relationships/hyperlink" Target="https://www.reddit.com/r/AskDocs/comments/ghvusy/i_f23_am_low_energy_all_the_time_and_do_not_know/" TargetMode="External"/><Relationship Id="rId106" Type="http://schemas.openxmlformats.org/officeDocument/2006/relationships/hyperlink" Target="https://www.reddit.com/r/AskDocs/comments/fsgs7t/vomiting_blood/" TargetMode="External"/><Relationship Id="rId313" Type="http://schemas.openxmlformats.org/officeDocument/2006/relationships/hyperlink" Target="https://imgur.com/ztHybBm" TargetMode="External"/><Relationship Id="rId758" Type="http://schemas.openxmlformats.org/officeDocument/2006/relationships/hyperlink" Target="https://www.reddit.com/r/AskDocs/comments/g2fsan/24female_dry_cough_for_almost_a_month/" TargetMode="External"/><Relationship Id="rId965" Type="http://schemas.openxmlformats.org/officeDocument/2006/relationships/hyperlink" Target="https://www.reddit.com/r/AskDocs/comments/g79az7/15m_is_it_healthy_to_go_to_bed_around_34_am_and/" TargetMode="External"/><Relationship Id="rId1150" Type="http://schemas.openxmlformats.org/officeDocument/2006/relationships/hyperlink" Target="https://www.reddit.com/r/AskDocs/comments/gkg0vx/esophagus_ulcer/" TargetMode="External"/><Relationship Id="rId10" Type="http://schemas.openxmlformats.org/officeDocument/2006/relationships/hyperlink" Target="https://www.reddit.com/r/AskDocs/comments/fjur81/been_to_the_doctors_twice_regarding_itchiness_in/" TargetMode="External"/><Relationship Id="rId94" Type="http://schemas.openxmlformats.org/officeDocument/2006/relationships/hyperlink" Target="https://www.reddit.com/r/AskDocs/comments/fre1ur/i_tried_jumping_over_a_tennis_court_net_at_full/" TargetMode="External"/><Relationship Id="rId397" Type="http://schemas.openxmlformats.org/officeDocument/2006/relationships/hyperlink" Target="https://www.reddit.com/r/AskDocs/comments/g0by47/extreme_itchiness_with_no_rash/" TargetMode="External"/><Relationship Id="rId520" Type="http://schemas.openxmlformats.org/officeDocument/2006/relationships/hyperlink" Target="https://imgur.com/gallery/uuvQtDJ" TargetMode="External"/><Relationship Id="rId618" Type="http://schemas.openxmlformats.org/officeDocument/2006/relationships/hyperlink" Target="https://www.reddit.com/r/AskDocs/comments/g1j76k/if_taking_antibiotics_for_a_uti_and_a_urinalysis/" TargetMode="External"/><Relationship Id="rId825" Type="http://schemas.openxmlformats.org/officeDocument/2006/relationships/hyperlink" Target="https://www.reddit.com/r/AskDocs/comments/g2w5d4/strange_object_removed_from_wifes_26_belly_button/" TargetMode="External"/><Relationship Id="rId1248" Type="http://schemas.openxmlformats.org/officeDocument/2006/relationships/hyperlink" Target="https://www.reddit.com/r/AskDocs/comments/go1s02/face_ears_and_neck_flushed_for_no_reason_for_the/" TargetMode="External"/><Relationship Id="rId257" Type="http://schemas.openxmlformats.org/officeDocument/2006/relationships/hyperlink" Target="https://imgur.com/a/zd1sExE" TargetMode="External"/><Relationship Id="rId464" Type="http://schemas.openxmlformats.org/officeDocument/2006/relationships/hyperlink" Target="https://www.reddit.com/r/AskDocs/comments/g0qffh/experiencing_long_period_and_large_blood_clots/" TargetMode="External"/><Relationship Id="rId1010" Type="http://schemas.openxmlformats.org/officeDocument/2006/relationships/hyperlink" Target="https://www.reddit.com/r/AskDocs/comments/g9sh6b/how_much_bpm_influence_life_expectation/" TargetMode="External"/><Relationship Id="rId1094" Type="http://schemas.openxmlformats.org/officeDocument/2006/relationships/hyperlink" Target="https://www.reddit.com/r/AskDocs/comments/ghzpec/covid_or_anxiety/" TargetMode="External"/><Relationship Id="rId1108" Type="http://schemas.openxmlformats.org/officeDocument/2006/relationships/hyperlink" Target="https://imgur.com/a/xkP6TTd" TargetMode="External"/><Relationship Id="rId117" Type="http://schemas.openxmlformats.org/officeDocument/2006/relationships/hyperlink" Target="https://www.reddit.com/r/AskDocs/comments/fskhcg/does_coronavirus_make_you_dizzy_tired_and_have/" TargetMode="External"/><Relationship Id="rId671" Type="http://schemas.openxmlformats.org/officeDocument/2006/relationships/hyperlink" Target="https://www.reddit.com/r/AskDocs/comments/g1ufjv/inspecting_family_jewels/" TargetMode="External"/><Relationship Id="rId769" Type="http://schemas.openxmlformats.org/officeDocument/2006/relationships/hyperlink" Target="https://www.reddit.com/r/AskDocs/comments/g2idiz/are_fluctuating_blood_sugar_levels_normal_27_male/" TargetMode="External"/><Relationship Id="rId976" Type="http://schemas.openxmlformats.org/officeDocument/2006/relationships/hyperlink" Target="https://www.reddit.com/r/AskDocs/comments/g7zsgr/could_a_swollenpainful_lymph_be_caused_by_the/" TargetMode="External"/><Relationship Id="rId324" Type="http://schemas.openxmlformats.org/officeDocument/2006/relationships/hyperlink" Target="https://ibb.co/DLHFdPc" TargetMode="External"/><Relationship Id="rId531" Type="http://schemas.openxmlformats.org/officeDocument/2006/relationships/hyperlink" Target="https://imgur.com/REWLJsH" TargetMode="External"/><Relationship Id="rId629" Type="http://schemas.openxmlformats.org/officeDocument/2006/relationships/hyperlink" Target="https://imgur.com/a/OnKjLWK" TargetMode="External"/><Relationship Id="rId1161" Type="http://schemas.openxmlformats.org/officeDocument/2006/relationships/hyperlink" Target="https://www.reddit.com/r/AskDocs/comments/gkixka/i_have_bumps_on_my_nose_they_are_filled_with_pus/" TargetMode="External"/><Relationship Id="rId836" Type="http://schemas.openxmlformats.org/officeDocument/2006/relationships/hyperlink" Target="https://www.reddit.com/r/AskDocs/comments/g2yli5/my_mother_had_chicken_pox_for_the_first_time_when/" TargetMode="External"/><Relationship Id="rId1021" Type="http://schemas.openxmlformats.org/officeDocument/2006/relationships/hyperlink" Target="https://www.reddit.com/r/AskDocs/comments/gdzek6/questions_about_getting_vitamin_d_from_sunlight/" TargetMode="External"/><Relationship Id="rId1119" Type="http://schemas.openxmlformats.org/officeDocument/2006/relationships/hyperlink" Target="https://www.reddit.com/r/AskDocs/comments/gjolyr/18m_worried_about_skin_cancer/" TargetMode="External"/><Relationship Id="rId903" Type="http://schemas.openxmlformats.org/officeDocument/2006/relationships/hyperlink" Target="https://www.reddit.com/r/AskDocs/comments/g5k47w/tingly_weak_arm_feels_like_a_pinched_nerve_do_i/" TargetMode="External"/><Relationship Id="rId32" Type="http://schemas.openxmlformats.org/officeDocument/2006/relationships/hyperlink" Target="https://www.reddit.com/r/AskDocs/comments/fpes0i/can_gastritis_or_an_ulcer_cause_intermittent/" TargetMode="External"/><Relationship Id="rId181" Type="http://schemas.openxmlformats.org/officeDocument/2006/relationships/hyperlink" Target="https://www.reddit.com/r/AskDocs/comments/fvix7u/consistent_blood_in_stool_fatigue_and_minor/" TargetMode="External"/><Relationship Id="rId279" Type="http://schemas.openxmlformats.org/officeDocument/2006/relationships/hyperlink" Target="https://www.reddit.com/r/AskDocs/comments/fzobl8/31f_noncovid_pneumonia_3_weeks_later_still/" TargetMode="External"/><Relationship Id="rId486" Type="http://schemas.openxmlformats.org/officeDocument/2006/relationships/hyperlink" Target="https://www.reddit.com/r/AskDocs/comments/g0uclr/twisted_ankle/" TargetMode="External"/><Relationship Id="rId693" Type="http://schemas.openxmlformats.org/officeDocument/2006/relationships/hyperlink" Target="https://www.reddit.com/r/AskDocs/comments/g203or/red_dry_rash_losartan_allergy_alternative_bp_meds/" TargetMode="External"/><Relationship Id="rId139" Type="http://schemas.openxmlformats.org/officeDocument/2006/relationships/hyperlink" Target="https://www.reddit.com/r/AskDocs/comments/fue6ku/hpvgenital_warts_need_them_removed_urgently_what/" TargetMode="External"/><Relationship Id="rId346" Type="http://schemas.openxmlformats.org/officeDocument/2006/relationships/hyperlink" Target="https://www.reddit.com/r/AskDocs/comments/g01wdd/fears_of_ms/" TargetMode="External"/><Relationship Id="rId553" Type="http://schemas.openxmlformats.org/officeDocument/2006/relationships/hyperlink" Target="https://www.reddit.com/r/AskDocs/comments/g19edt/can_smoking_while_pregnant_cause_cancer_in_a_baby/" TargetMode="External"/><Relationship Id="rId760" Type="http://schemas.openxmlformats.org/officeDocument/2006/relationships/hyperlink" Target="https://www.reddit.com/r/AskDocs/comments/g2fwcf/diagnosis_help/" TargetMode="External"/><Relationship Id="rId998" Type="http://schemas.openxmlformats.org/officeDocument/2006/relationships/hyperlink" Target="https://www.reddit.com/r/AskDocs/comments/g97z1u/red_mark_appeared_on_my_face_about_12_months_ago/" TargetMode="External"/><Relationship Id="rId1183" Type="http://schemas.openxmlformats.org/officeDocument/2006/relationships/hyperlink" Target="https://www.reddit.com/r/AskDocs/comments/gkyy5q/scabies_skin_rash_no_health_insurance/" TargetMode="External"/><Relationship Id="rId206" Type="http://schemas.openxmlformats.org/officeDocument/2006/relationships/hyperlink" Target="https://www.reddit.com/r/AskDocs/comments/fw7bhy/temperature_too_low/" TargetMode="External"/><Relationship Id="rId413" Type="http://schemas.openxmlformats.org/officeDocument/2006/relationships/hyperlink" Target="https://www.reddit.com/r/AskDocs/comments/g0erit/weekly_discussiongeneral_questions_thread_april/" TargetMode="External"/><Relationship Id="rId858" Type="http://schemas.openxmlformats.org/officeDocument/2006/relationships/hyperlink" Target="https://imgur.com/a/dB2VgFn" TargetMode="External"/><Relationship Id="rId1043" Type="http://schemas.openxmlformats.org/officeDocument/2006/relationships/hyperlink" Target="https://www.reddit.com/r/AskDocs/comments/geleo1/dad_is_losing_weight_very_fast/" TargetMode="External"/><Relationship Id="rId620" Type="http://schemas.openxmlformats.org/officeDocument/2006/relationships/hyperlink" Target="https://www.reddit.com/r/AskDocs/comments/g1j9b0/swollen_bump_below_left_eyebrow_21m/" TargetMode="External"/><Relationship Id="rId718" Type="http://schemas.openxmlformats.org/officeDocument/2006/relationships/hyperlink" Target="https://www.reddit.com/r/AskDocs/comments/g2568b/daughter_had_hairs_growing_under_big_toenail/" TargetMode="External"/><Relationship Id="rId925" Type="http://schemas.openxmlformats.org/officeDocument/2006/relationships/hyperlink" Target="https://www.reddit.com/r/AskDocs/comments/g5nz0d/21_yo_malewhite_300lb_rash_appearing_in_random/" TargetMode="External"/><Relationship Id="rId1110" Type="http://schemas.openxmlformats.org/officeDocument/2006/relationships/hyperlink" Target="https://m.imgur.com/a/0jeHPTY" TargetMode="External"/><Relationship Id="rId1208" Type="http://schemas.openxmlformats.org/officeDocument/2006/relationships/hyperlink" Target="https://www.reddit.com/r/AskDocs/comments/gl3xj4/found_ulcer_like_sores_inside_lips_of_my_vulva/" TargetMode="External"/><Relationship Id="rId54" Type="http://schemas.openxmlformats.org/officeDocument/2006/relationships/hyperlink" Target="https://www.reddit.com/r/AskDocs/comments/fqrcq9/dark_red_blood_in_stool/" TargetMode="External"/><Relationship Id="rId270" Type="http://schemas.openxmlformats.org/officeDocument/2006/relationships/hyperlink" Target="https://imgur.com/a/lIyc8w6" TargetMode="External"/><Relationship Id="rId130" Type="http://schemas.openxmlformats.org/officeDocument/2006/relationships/hyperlink" Target="https://www.reddit.com/r/AskDocs/comments/fsohs2/think_im_having_an_allergic_reaction_but_im_not/" TargetMode="External"/><Relationship Id="rId368" Type="http://schemas.openxmlformats.org/officeDocument/2006/relationships/hyperlink" Target="https://www.reddit.com/r/AskDocs/comments/g07i7y/can_obsessively_checking_lymph_nodes_cause_them/" TargetMode="External"/><Relationship Id="rId575" Type="http://schemas.openxmlformats.org/officeDocument/2006/relationships/hyperlink" Target="https://www.reddit.com/r/AskDocs/comments/g1eaxq/update_2_told_that_the_reason_i_pass_out_when_i/" TargetMode="External"/><Relationship Id="rId782" Type="http://schemas.openxmlformats.org/officeDocument/2006/relationships/hyperlink" Target="https://www.reddit.com/r/AskDocs/comments/g2n7xt/need_help_identifying_if_this_is_a/" TargetMode="External"/><Relationship Id="rId228" Type="http://schemas.openxmlformats.org/officeDocument/2006/relationships/hyperlink" Target="https://www.reddit.com/r/AskDocs/comments/fxjull/cheez_its_make_me_sick_doctors_of_reddit_why_do/" TargetMode="External"/><Relationship Id="rId435" Type="http://schemas.openxmlformats.org/officeDocument/2006/relationships/hyperlink" Target="https://www.reddit.com/r/AskDocs/comments/g0l46o/discomfort_on_left_side_of_neck_when_exercising/" TargetMode="External"/><Relationship Id="rId642" Type="http://schemas.openxmlformats.org/officeDocument/2006/relationships/hyperlink" Target="https://www.reddit.com/r/AskDocs/comments/g1mo2f/im_worried_theres_a_gas_leak_in_my_house/" TargetMode="External"/><Relationship Id="rId1065" Type="http://schemas.openxmlformats.org/officeDocument/2006/relationships/hyperlink" Target="https://www.reddit.com/r/AskDocs/comments/gh6zz1/freaking_out_about_dvt_picture_included/" TargetMode="External"/><Relationship Id="rId502" Type="http://schemas.openxmlformats.org/officeDocument/2006/relationships/hyperlink" Target="https://www.reddit.com/r/AskDocs/comments/g0xfit/is_this_part_of_my_bone/" TargetMode="External"/><Relationship Id="rId947" Type="http://schemas.openxmlformats.org/officeDocument/2006/relationships/hyperlink" Target="https://www.reddit.com/r/AskDocs/comments/g668q7/is_something_wrong_with_me_or_am_i_just_missing/" TargetMode="External"/><Relationship Id="rId1132" Type="http://schemas.openxmlformats.org/officeDocument/2006/relationships/hyperlink" Target="https://www.reddit.com/r/AskDocs/comments/gjrma1/higher_than_normal_blood_pressure/" TargetMode="External"/><Relationship Id="rId76" Type="http://schemas.openxmlformats.org/officeDocument/2006/relationships/hyperlink" Target="https://www.reddit.com/r/AskDocs/comments/frbz6l/skin_cancer_or_just_injury/" TargetMode="External"/><Relationship Id="rId807" Type="http://schemas.openxmlformats.org/officeDocument/2006/relationships/hyperlink" Target="https://www.reddit.com/r/AskDocs/comments/g2rkip/i_had_a_hooping_cough_tetanus_vaccine_yesterday/" TargetMode="External"/><Relationship Id="rId292" Type="http://schemas.openxmlformats.org/officeDocument/2006/relationships/hyperlink" Target="https://www.reddit.com/r/AskDocs/comments/fzqnht/subdermal_infection_from_possible_ruptured_cyst/" TargetMode="External"/><Relationship Id="rId597" Type="http://schemas.openxmlformats.org/officeDocument/2006/relationships/hyperlink" Target="https://www.reddit.com/r/AskDocs/comments/g1gsfy/23m_bump_on_head_and_balding/" TargetMode="External"/><Relationship Id="rId152" Type="http://schemas.openxmlformats.org/officeDocument/2006/relationships/hyperlink" Target="https://www.reddit.com/r/AskDocs/comments/fuzo5o/intermittent_fever_for_over_a_month_im_scared/" TargetMode="External"/><Relationship Id="rId457" Type="http://schemas.openxmlformats.org/officeDocument/2006/relationships/hyperlink" Target="https://www.reddit.com/r/AskDocs/comments/g0p3d4/probably_tired_of_these_butpartial_rectum/" TargetMode="External"/><Relationship Id="rId1087" Type="http://schemas.openxmlformats.org/officeDocument/2006/relationships/hyperlink" Target="https://www.reddit.com/r/AskDocs/comments/ghydue/is_it_okay_to_get_my_antibiotics_for_a/" TargetMode="External"/><Relationship Id="rId664" Type="http://schemas.openxmlformats.org/officeDocument/2006/relationships/hyperlink" Target="https://www.reddit.com/r/AskDocs/comments/g1shzx/eye_asymmetrycause_and_treatment/" TargetMode="External"/><Relationship Id="rId871" Type="http://schemas.openxmlformats.org/officeDocument/2006/relationships/hyperlink" Target="https://www.reddit.com/r/AskDocs/comments/g3s73i/how_to_inspect_a_mole_on_my_own/" TargetMode="External"/><Relationship Id="rId969" Type="http://schemas.openxmlformats.org/officeDocument/2006/relationships/hyperlink" Target="https://www.reddit.com/r/AskDocs/comments/g7y68v/are_these_thrombose_external_hemorrhoids_turn/" TargetMode="External"/><Relationship Id="rId317" Type="http://schemas.openxmlformats.org/officeDocument/2006/relationships/hyperlink" Target="https://www.reddit.com/r/AskDocs/comments/fzuupn/should_i_22m_worry_about_fairly_short_ringing_in/" TargetMode="External"/><Relationship Id="rId524" Type="http://schemas.openxmlformats.org/officeDocument/2006/relationships/hyperlink" Target="https://www.reddit.com/r/AskDocs/comments/g0zvsk/fluoxetine_interacting_with_caffeine_and_the/" TargetMode="External"/><Relationship Id="rId731" Type="http://schemas.openxmlformats.org/officeDocument/2006/relationships/hyperlink" Target="https://www.reddit.com/r/AskDocs/comments/g27k4v/am_i_knock_kneed/" TargetMode="External"/><Relationship Id="rId1154" Type="http://schemas.openxmlformats.org/officeDocument/2006/relationships/hyperlink" Target="https://www.reddit.com/r/AskDocs/comments/gkgsoc/gallbladder_removal_recommended/" TargetMode="External"/><Relationship Id="rId98" Type="http://schemas.openxmlformats.org/officeDocument/2006/relationships/hyperlink" Target="https://imgur.com/gallery/WU8SfxC" TargetMode="External"/><Relationship Id="rId829" Type="http://schemas.openxmlformats.org/officeDocument/2006/relationships/hyperlink" Target="https://imgur.com/TIwZexx" TargetMode="External"/><Relationship Id="rId1014" Type="http://schemas.openxmlformats.org/officeDocument/2006/relationships/hyperlink" Target="https://postimg.cc/XG5KKV6b" TargetMode="External"/><Relationship Id="rId1221" Type="http://schemas.openxmlformats.org/officeDocument/2006/relationships/hyperlink" Target="https://www.reddit.com/r/AskDocs/comments/gl7ezr/my_father_49m_has_just_been_took_to_the_er/" TargetMode="External"/><Relationship Id="rId25" Type="http://schemas.openxmlformats.org/officeDocument/2006/relationships/hyperlink" Target="https://www.reddit.com/r/AskDocs/comments/fpdt66/am_i_the_asshole_for_insisting_on_imaging_prior/" TargetMode="External"/><Relationship Id="rId174" Type="http://schemas.openxmlformats.org/officeDocument/2006/relationships/hyperlink" Target="https://www.reddit.com/r/AskDocs/comments/fvh9qb/question_about_my_testies/" TargetMode="External"/><Relationship Id="rId381" Type="http://schemas.openxmlformats.org/officeDocument/2006/relationships/hyperlink" Target="https://www.reddit.com/r/AskDocs/comments/g09ay9/cant_breathe_through_nose_seen_several_doctors/" TargetMode="External"/><Relationship Id="rId241" Type="http://schemas.openxmlformats.org/officeDocument/2006/relationships/hyperlink" Target="https://www.reddit.com/r/AskDocs/comments/fzb6re/my_little_sister_10f_has_weird_bumps_behind_her/" TargetMode="External"/><Relationship Id="rId479" Type="http://schemas.openxmlformats.org/officeDocument/2006/relationships/hyperlink" Target="https://www.reddit.com/r/AskDocs/comments/g0rx97/35m_rash_on_upper_thigh_and_calf_eczema_psoriasis/" TargetMode="External"/><Relationship Id="rId686" Type="http://schemas.openxmlformats.org/officeDocument/2006/relationships/hyperlink" Target="https://www.reddit.com/r/AskDocs/comments/g1ymtf/24f_bloody_cystlike_bump_on_head_for_2_weeks/" TargetMode="External"/><Relationship Id="rId893" Type="http://schemas.openxmlformats.org/officeDocument/2006/relationships/hyperlink" Target="https://imgur.com/GN3KcF0" TargetMode="External"/><Relationship Id="rId339" Type="http://schemas.openxmlformats.org/officeDocument/2006/relationships/hyperlink" Target="https://www.reddit.com/r/AskDocs/comments/g00fnp/22_year_old_with_rash_on_body/" TargetMode="External"/><Relationship Id="rId546" Type="http://schemas.openxmlformats.org/officeDocument/2006/relationships/hyperlink" Target="https://www.reddit.com/r/AskDocs/comments/g1845g/toenail_fungus_remedy/" TargetMode="External"/><Relationship Id="rId753" Type="http://schemas.openxmlformats.org/officeDocument/2006/relationships/hyperlink" Target="https://www.reddit.com/r/AskDocs/comments/g2dh4c/can_a_stroke_or_more_precisely_a_blood_clot_in/" TargetMode="External"/><Relationship Id="rId1176" Type="http://schemas.openxmlformats.org/officeDocument/2006/relationships/hyperlink" Target="https://imgur.com/gallery/fOU4Pnz" TargetMode="External"/><Relationship Id="rId101" Type="http://schemas.openxmlformats.org/officeDocument/2006/relationships/hyperlink" Target="https://imgur.com/a/TQuROpB" TargetMode="External"/><Relationship Id="rId406" Type="http://schemas.openxmlformats.org/officeDocument/2006/relationships/hyperlink" Target="https://www.reddit.com/r/AskDocs/comments/g0d91l/marks_on_scrotum_nsfw/" TargetMode="External"/><Relationship Id="rId960" Type="http://schemas.openxmlformats.org/officeDocument/2006/relationships/hyperlink" Target="https://cdn.discordapp.com/attachments/602385313666695180/702641562403864747/20200422_170933.jpg" TargetMode="External"/><Relationship Id="rId1036" Type="http://schemas.openxmlformats.org/officeDocument/2006/relationships/hyperlink" Target="https://www.reddit.com/r/AskDocs/comments/ge9a8d/20_m_what_is_this_rash_on_my_hand/" TargetMode="External"/><Relationship Id="rId1243" Type="http://schemas.openxmlformats.org/officeDocument/2006/relationships/hyperlink" Target="https://imgur.com/a/kYilsY6" TargetMode="External"/><Relationship Id="rId613" Type="http://schemas.openxmlformats.org/officeDocument/2006/relationships/hyperlink" Target="https://imgur.com/7QeMo7W" TargetMode="External"/><Relationship Id="rId820" Type="http://schemas.openxmlformats.org/officeDocument/2006/relationships/hyperlink" Target="https://www.reddit.com/r/AskDocs/comments/g2vfc3/constipation/" TargetMode="External"/><Relationship Id="rId918" Type="http://schemas.openxmlformats.org/officeDocument/2006/relationships/hyperlink" Target="https://www.reddit.com/r/AskDocs/comments/g5msow/if15_havent_gone_poop_properly_in_a_month_and_my/" TargetMode="External"/><Relationship Id="rId1103" Type="http://schemas.openxmlformats.org/officeDocument/2006/relationships/hyperlink" Target="https://imgur.com/gallery/SgHzTps" TargetMode="External"/><Relationship Id="rId47" Type="http://schemas.openxmlformats.org/officeDocument/2006/relationships/hyperlink" Target="https://imgur.com/a/DpHBgfI" TargetMode="External"/><Relationship Id="rId196" Type="http://schemas.openxmlformats.org/officeDocument/2006/relationships/hyperlink" Target="https://www.reddit.com/r/AskDocs/comments/fvnoav/11_month_fell_from_80cm_height_onto_back/" TargetMode="External"/><Relationship Id="rId263" Type="http://schemas.openxmlformats.org/officeDocument/2006/relationships/hyperlink" Target="https://www.reddit.com/r/AskDocs/comments/fzje5y/any_idea_what_this_could_be_dark_staining_in_web/" TargetMode="External"/><Relationship Id="rId470" Type="http://schemas.openxmlformats.org/officeDocument/2006/relationships/hyperlink" Target="https://imgur.com/gallery/ruU66aC" TargetMode="External"/><Relationship Id="rId123" Type="http://schemas.openxmlformats.org/officeDocument/2006/relationships/hyperlink" Target="https://www.reddit.com/r/AskDocs/comments/fsmmdp/24f_drank_way_too_much_last_night_not_sure_if_i/" TargetMode="External"/><Relationship Id="rId330" Type="http://schemas.openxmlformats.org/officeDocument/2006/relationships/hyperlink" Target="https://www.reddit.com/r/AskDocs/comments/fzx3vi/resting_heart_rate_of_47_bpm_should_i_be_concerned/" TargetMode="External"/><Relationship Id="rId568" Type="http://schemas.openxmlformats.org/officeDocument/2006/relationships/hyperlink" Target="https://imgur.com/a/MNzwJ8Z" TargetMode="External"/><Relationship Id="rId775" Type="http://schemas.openxmlformats.org/officeDocument/2006/relationships/hyperlink" Target="https://www.reddit.com/r/AskDocs/comments/g2m3ei/verruca_treatment_advice/" TargetMode="External"/><Relationship Id="rId982" Type="http://schemas.openxmlformats.org/officeDocument/2006/relationships/hyperlink" Target="https://www.reddit.com/r/AskDocs/comments/g8141d/why_is_my_pulse_pressure_high/" TargetMode="External"/><Relationship Id="rId1198" Type="http://schemas.openxmlformats.org/officeDocument/2006/relationships/hyperlink" Target="https://www.reddit.com/r/AskDocs/comments/gl2yc4/with_pics_bruiselike_spots_on_calves_that_dont_go/" TargetMode="External"/><Relationship Id="rId428" Type="http://schemas.openxmlformats.org/officeDocument/2006/relationships/hyperlink" Target="https://www.reddit.com/r/AskDocs/comments/g0kehl/delayed_puberty_caused_by_undescended_testicle/" TargetMode="External"/><Relationship Id="rId635" Type="http://schemas.openxmlformats.org/officeDocument/2006/relationships/hyperlink" Target="https://www.reddit.com/r/AskDocs/comments/g1lp7x/49m_covid19_transmission_question_answer_for_an/" TargetMode="External"/><Relationship Id="rId842" Type="http://schemas.openxmlformats.org/officeDocument/2006/relationships/hyperlink" Target="https://www.reddit.com/r/AskDocs/comments/g33os5/my_22f_mother_56f_has_just_started_coming_down/" TargetMode="External"/><Relationship Id="rId1058" Type="http://schemas.openxmlformats.org/officeDocument/2006/relationships/hyperlink" Target="https://drive.google.com/file/d/1YQMLZ6IR5Z9gxszXjbQc42hPAErSkwOf/view?usp=drivesdk" TargetMode="External"/><Relationship Id="rId702" Type="http://schemas.openxmlformats.org/officeDocument/2006/relationships/hyperlink" Target="https://www.reddit.com/r/AskDocs/comments/g221uw/should_i_be_on_statins/" TargetMode="External"/><Relationship Id="rId1125" Type="http://schemas.openxmlformats.org/officeDocument/2006/relationships/hyperlink" Target="https://www.reddit.com/r/AskDocs/comments/gjpqd9/is_it_normal_for_a_4_year_old_kid_to_be/" TargetMode="External"/><Relationship Id="rId69" Type="http://schemas.openxmlformats.org/officeDocument/2006/relationships/hyperlink" Target="https://www.reddit.com/r/AskDocs/comments/fqve41/my_neck_is_so_itchy_and_its_killing_me/" TargetMode="External"/><Relationship Id="rId285" Type="http://schemas.openxmlformats.org/officeDocument/2006/relationships/hyperlink" Target="https://imgur.com/a/S4u193w" TargetMode="External"/><Relationship Id="rId492" Type="http://schemas.openxmlformats.org/officeDocument/2006/relationships/hyperlink" Target="https://www.reddit.com/r/AskDocs/comments/g0vb4q/skin_cancer_question/" TargetMode="External"/><Relationship Id="rId797" Type="http://schemas.openxmlformats.org/officeDocument/2006/relationships/hyperlink" Target="https://www.reddit.com/r/AskDocs/comments/g2p9em/m22_wt_180_bed_bugs/" TargetMode="External"/><Relationship Id="rId145" Type="http://schemas.openxmlformats.org/officeDocument/2006/relationships/hyperlink" Target="https://www.reddit.com/r/AskDocs/comments/fufh1d/the_bottom_of_my_legs_have_been_swollenred_for/" TargetMode="External"/><Relationship Id="rId352" Type="http://schemas.openxmlformats.org/officeDocument/2006/relationships/hyperlink" Target="https://www.reddit.com/r/AskDocs/comments/g02drw/is_there_a_risk_in_performing_oral_sex_on_female/" TargetMode="External"/><Relationship Id="rId212" Type="http://schemas.openxmlformats.org/officeDocument/2006/relationships/hyperlink" Target="https://www.reddit.com/r/AskDocs/comments/fxciph/25f_very_painful_armpit_bump_painful_when_i_move/" TargetMode="External"/><Relationship Id="rId657" Type="http://schemas.openxmlformats.org/officeDocument/2006/relationships/hyperlink" Target="https://www.reddit.com/r/AskDocs/comments/g1r3ld/o2_levels_fluctuating/" TargetMode="External"/><Relationship Id="rId864" Type="http://schemas.openxmlformats.org/officeDocument/2006/relationships/hyperlink" Target="https://www.reddit.com/r/AskDocs/comments/g3g60m/can_i_use_my_albuterol_inhaler_everyday_23f/" TargetMode="External"/><Relationship Id="rId517" Type="http://schemas.openxmlformats.org/officeDocument/2006/relationships/hyperlink" Target="https://imgur.com/a/NHvXlzs" TargetMode="External"/><Relationship Id="rId724" Type="http://schemas.openxmlformats.org/officeDocument/2006/relationships/hyperlink" Target="https://www.reddit.com/r/AskDocs/comments/g25spb/can_i_drink_alcohol_16_almost_17_hours_after/" TargetMode="External"/><Relationship Id="rId931" Type="http://schemas.openxmlformats.org/officeDocument/2006/relationships/hyperlink" Target="https://www.reddit.com/r/AskDocs/comments/g5oz1j/34m_160lbs_considering_removing_my_own/" TargetMode="External"/><Relationship Id="rId1147" Type="http://schemas.openxmlformats.org/officeDocument/2006/relationships/hyperlink" Target="https://www.reddit.com/r/AskDocs/comments/gkc0yk/2l_of_water_per_day_or_not/" TargetMode="External"/><Relationship Id="rId60" Type="http://schemas.openxmlformats.org/officeDocument/2006/relationships/hyperlink" Target="https://imgur.com/a/GQBzfDy" TargetMode="External"/><Relationship Id="rId1007" Type="http://schemas.openxmlformats.org/officeDocument/2006/relationships/hyperlink" Target="https://www.sciencedirect.com/topics/neuroscience/semen-analysis" TargetMode="External"/><Relationship Id="rId1214" Type="http://schemas.openxmlformats.org/officeDocument/2006/relationships/hyperlink" Target="https://imgur.com/a/OgNCr2n" TargetMode="External"/><Relationship Id="rId18" Type="http://schemas.openxmlformats.org/officeDocument/2006/relationships/hyperlink" Target="https://i.imgur.com/omN6LU0.jpg" TargetMode="External"/><Relationship Id="rId167" Type="http://schemas.openxmlformats.org/officeDocument/2006/relationships/hyperlink" Target="https://imgur.com/a/4h1A1xW" TargetMode="External"/><Relationship Id="rId374" Type="http://schemas.openxmlformats.org/officeDocument/2006/relationships/hyperlink" Target="https://www.reddit.com/r/AskDocs/comments/g0851y/got_a_thorn_in_finger_pain_days_later/" TargetMode="External"/><Relationship Id="rId581" Type="http://schemas.openxmlformats.org/officeDocument/2006/relationships/hyperlink" Target="https://www.reddit.com/r/AskDocs/comments/g1fguv/i_swallowed_a_bottle_cap/" TargetMode="External"/><Relationship Id="rId234" Type="http://schemas.openxmlformats.org/officeDocument/2006/relationships/hyperlink" Target="https://imgur.com/a/apPlqan" TargetMode="External"/><Relationship Id="rId679" Type="http://schemas.openxmlformats.org/officeDocument/2006/relationships/hyperlink" Target="https://imgur.com/a/cK4il1B" TargetMode="External"/><Relationship Id="rId886" Type="http://schemas.openxmlformats.org/officeDocument/2006/relationships/hyperlink" Target="https://www.reddit.com/r/AskDocs/comments/g3wvd0/concerning_lab_results_covid_positive/" TargetMode="External"/><Relationship Id="rId2" Type="http://schemas.openxmlformats.org/officeDocument/2006/relationships/hyperlink" Target="https://www.reddit.com/r/AskDocs/comments/fh3njv/does_twitching_come_up_on_an_eegis_it_significant/" TargetMode="External"/><Relationship Id="rId441" Type="http://schemas.openxmlformats.org/officeDocument/2006/relationships/hyperlink" Target="https://www.reddit.com/r/AskDocs/comments/g0m3kv/18m_possible_cubital_tunnel_syndrome_in_left_hand/" TargetMode="External"/><Relationship Id="rId539" Type="http://schemas.openxmlformats.org/officeDocument/2006/relationships/hyperlink" Target="https://www.reddit.com/r/AskDocs/comments/g14yts/27m_flonase_fluticasone_corticosteroid_libido/" TargetMode="External"/><Relationship Id="rId746" Type="http://schemas.openxmlformats.org/officeDocument/2006/relationships/hyperlink" Target="http://imgur.com/gallery/I1IG9W5" TargetMode="External"/><Relationship Id="rId1071" Type="http://schemas.openxmlformats.org/officeDocument/2006/relationships/hyperlink" Target="https://www.reddit.com/r/AskDocs/comments/ghq3o9/constant_tension_headaches_at_16/" TargetMode="External"/><Relationship Id="rId1169" Type="http://schemas.openxmlformats.org/officeDocument/2006/relationships/hyperlink" Target="https://www.reddit.com/r/AskDocs/comments/gkxaha/what_are_those_boogers_like_things_that_appear_on/" TargetMode="External"/><Relationship Id="rId301" Type="http://schemas.openxmlformats.org/officeDocument/2006/relationships/hyperlink" Target="https://www.reddit.com/r/AskDocs/comments/fzs07d/constant_itch/" TargetMode="External"/><Relationship Id="rId953" Type="http://schemas.openxmlformats.org/officeDocument/2006/relationships/hyperlink" Target="https://www.reddit.com/r/AskDocs/comments/g686rf/how_to_refuse_help/" TargetMode="External"/><Relationship Id="rId1029" Type="http://schemas.openxmlformats.org/officeDocument/2006/relationships/hyperlink" Target="https://www.reddit.com/r/AskDocs/comments/ge456i/unusual_fatigue_body_heat_weakness_nausea_no/" TargetMode="External"/><Relationship Id="rId1236" Type="http://schemas.openxmlformats.org/officeDocument/2006/relationships/hyperlink" Target="http://imgur.com/gallery/trIwRyL" TargetMode="External"/><Relationship Id="rId82" Type="http://schemas.openxmlformats.org/officeDocument/2006/relationships/hyperlink" Target="https://www.reddit.com/r/AskDocs/comments/frce1z/95_female_dementia_no_medications_stopped_feeding/" TargetMode="External"/><Relationship Id="rId606" Type="http://schemas.openxmlformats.org/officeDocument/2006/relationships/hyperlink" Target="https://www.reddit.com/r/AskDocs/comments/g1i366/15m_here_developing_itchy_red_lumps_on_feet/" TargetMode="External"/><Relationship Id="rId813" Type="http://schemas.openxmlformats.org/officeDocument/2006/relationships/hyperlink" Target="https://www.reddit.com/r/AskDocs/comments/g2sv9o/24m_episodic_rashurticaria_that_occurs_during/" TargetMode="External"/><Relationship Id="rId189" Type="http://schemas.openxmlformats.org/officeDocument/2006/relationships/hyperlink" Target="https://www.reddit.com/r/AskDocs/comments/fvjs9z/32m_do_heart_monitors_show_anyall_issue_a_heart/" TargetMode="External"/><Relationship Id="rId396" Type="http://schemas.openxmlformats.org/officeDocument/2006/relationships/hyperlink" Target="https://www.reddit.com/r/AskDocs/comments/g0b3h1/facial_scalp_folliculitis_lymphadenopath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1"/>
  <sheetViews>
    <sheetView showGridLines="0" tabSelected="1" workbookViewId="0">
      <pane ySplit="1" topLeftCell="A2" activePane="bottomLeft" state="frozen"/>
      <selection pane="bottomLeft" activeCell="P948" sqref="P948"/>
    </sheetView>
  </sheetViews>
  <sheetFormatPr baseColWidth="10" defaultColWidth="8.33203125" defaultRowHeight="13" x14ac:dyDescent="0.15"/>
  <cols>
    <col min="1" max="1" width="7.33203125" style="1" customWidth="1"/>
    <col min="2" max="2" width="73.5" style="13" customWidth="1"/>
    <col min="3" max="3" width="137.33203125" style="13" customWidth="1"/>
    <col min="4" max="4" width="9.1640625" style="1" customWidth="1"/>
    <col min="5" max="5" width="13.83203125" style="1" customWidth="1"/>
    <col min="6" max="6" width="23.83203125" style="1" customWidth="1"/>
    <col min="7" max="7" width="8" style="1" customWidth="1"/>
    <col min="8" max="8" width="7.1640625" style="1" customWidth="1"/>
    <col min="9" max="9" width="15.1640625" style="1" customWidth="1"/>
    <col min="10" max="10" width="15.5" style="1" customWidth="1"/>
    <col min="11" max="11" width="16.83203125" style="1" customWidth="1"/>
    <col min="12" max="12" width="15.83203125" style="1" customWidth="1"/>
    <col min="13" max="13" width="15.1640625" style="1" customWidth="1"/>
    <col min="14" max="14" width="15.33203125" style="1" customWidth="1"/>
    <col min="15" max="15" width="16.1640625" style="1" customWidth="1"/>
    <col min="16" max="16" width="13" style="1" customWidth="1"/>
    <col min="17" max="17" width="21" style="1" customWidth="1"/>
    <col min="18" max="18" width="8.33203125" style="1" customWidth="1"/>
    <col min="19" max="16384" width="8.33203125" style="1"/>
  </cols>
  <sheetData>
    <row r="1" spans="1:17" ht="17" x14ac:dyDescent="0.15">
      <c r="A1" s="28" t="s">
        <v>0</v>
      </c>
      <c r="B1" s="29" t="s">
        <v>1</v>
      </c>
      <c r="C1" s="29" t="s">
        <v>2</v>
      </c>
      <c r="D1" s="30" t="s">
        <v>3</v>
      </c>
      <c r="E1" s="30" t="s">
        <v>4</v>
      </c>
      <c r="F1" s="30" t="s">
        <v>5</v>
      </c>
      <c r="G1" s="30" t="s">
        <v>6</v>
      </c>
      <c r="H1" s="30" t="s">
        <v>7</v>
      </c>
      <c r="I1" s="31" t="s">
        <v>3757</v>
      </c>
      <c r="J1" s="31" t="s">
        <v>3758</v>
      </c>
      <c r="K1" s="31" t="s">
        <v>3759</v>
      </c>
      <c r="L1" s="31" t="s">
        <v>3760</v>
      </c>
      <c r="M1" s="31" t="s">
        <v>3761</v>
      </c>
      <c r="N1" s="31" t="s">
        <v>3762</v>
      </c>
      <c r="O1" s="31" t="s">
        <v>3763</v>
      </c>
      <c r="P1" s="31" t="s">
        <v>3764</v>
      </c>
      <c r="Q1" s="31" t="s">
        <v>3765</v>
      </c>
    </row>
    <row r="2" spans="1:17" ht="356" hidden="1" x14ac:dyDescent="0.15">
      <c r="A2" s="26" t="s">
        <v>8</v>
      </c>
      <c r="B2" s="14" t="s">
        <v>9</v>
      </c>
      <c r="C2" s="2" t="s">
        <v>10</v>
      </c>
      <c r="D2" s="3">
        <v>1</v>
      </c>
      <c r="E2" s="3">
        <v>7</v>
      </c>
      <c r="F2" s="4" t="str">
        <f>HYPERLINK("https://www.reddit.com/r/AskDocs/comments/fh3an0/clear_fluid_from_nose_during_earsinus_infection/")</f>
        <v>https://www.reddit.com/r/AskDocs/comments/fh3an0/clear_fluid_from_nose_during_earsinus_infection/</v>
      </c>
      <c r="G2" s="4" t="s">
        <v>11</v>
      </c>
      <c r="H2" s="4" t="s">
        <v>12</v>
      </c>
      <c r="I2" s="3">
        <v>6.2158704E-4</v>
      </c>
      <c r="J2" s="3">
        <v>0.32526519999999998</v>
      </c>
      <c r="K2" s="3">
        <v>5.3259729999999999E-4</v>
      </c>
      <c r="L2" s="24">
        <v>8.2375100000000004E-5</v>
      </c>
      <c r="M2" s="3">
        <v>4.8146843999999998E-3</v>
      </c>
      <c r="N2" s="3">
        <v>0.21895867999999999</v>
      </c>
      <c r="O2" s="3">
        <v>1.04136765E-2</v>
      </c>
      <c r="P2" s="3" t="s">
        <v>4111</v>
      </c>
      <c r="Q2" s="3"/>
    </row>
    <row r="3" spans="1:17" ht="255" hidden="1" x14ac:dyDescent="0.15">
      <c r="A3" s="27" t="s">
        <v>13</v>
      </c>
      <c r="B3" s="15" t="s">
        <v>14</v>
      </c>
      <c r="C3" s="5" t="s">
        <v>15</v>
      </c>
      <c r="D3" s="6">
        <v>1</v>
      </c>
      <c r="E3" s="6">
        <v>4</v>
      </c>
      <c r="F3" s="7" t="str">
        <f>HYPERLINK("https://www.reddit.com/r/AskDocs/comments/fh3njv/does_twitching_come_up_on_an_eegis_it_significant/")</f>
        <v>https://www.reddit.com/r/AskDocs/comments/fh3njv/does_twitching_come_up_on_an_eegis_it_significant/</v>
      </c>
      <c r="G3" s="7" t="s">
        <v>16</v>
      </c>
      <c r="H3" s="7" t="s">
        <v>12</v>
      </c>
      <c r="I3" s="6">
        <v>2.2680938000000001E-2</v>
      </c>
      <c r="J3" s="6">
        <v>2.4480015000000001E-2</v>
      </c>
      <c r="K3" s="6">
        <v>0.12444313999999999</v>
      </c>
      <c r="L3" s="6">
        <v>2.9007107000000001E-2</v>
      </c>
      <c r="M3" s="6">
        <v>3.8733749999999997E-2</v>
      </c>
      <c r="N3" s="6">
        <v>8.5178019999999997E-4</v>
      </c>
      <c r="O3" s="6">
        <v>1.8641352999999999E-4</v>
      </c>
      <c r="P3" s="3" t="s">
        <v>4111</v>
      </c>
      <c r="Q3" s="6"/>
    </row>
    <row r="4" spans="1:17" ht="136" hidden="1" x14ac:dyDescent="0.15">
      <c r="A4" s="27" t="s">
        <v>17</v>
      </c>
      <c r="B4" s="15" t="s">
        <v>18</v>
      </c>
      <c r="C4" s="5" t="s">
        <v>19</v>
      </c>
      <c r="D4" s="6">
        <v>1</v>
      </c>
      <c r="E4" s="6">
        <v>4</v>
      </c>
      <c r="F4" s="7" t="str">
        <f>HYPERLINK("https://www.reddit.com/r/AskDocs/comments/fh5zpb/should_i_be_concerned_my_symptoms_are_the_corona/")</f>
        <v>https://www.reddit.com/r/AskDocs/comments/fh5zpb/should_i_be_concerned_my_symptoms_are_the_corona/</v>
      </c>
      <c r="G4" s="7" t="s">
        <v>20</v>
      </c>
      <c r="H4" s="7" t="s">
        <v>12</v>
      </c>
      <c r="I4" s="6">
        <v>3.6871433E-4</v>
      </c>
      <c r="J4" s="6">
        <v>0.98534392999999998</v>
      </c>
      <c r="K4" s="6">
        <v>9.7355247E-4</v>
      </c>
      <c r="L4" s="6">
        <v>1.7938017999999999E-4</v>
      </c>
      <c r="M4" s="6">
        <v>7.3409080000000002E-4</v>
      </c>
      <c r="N4" s="6">
        <v>4.8583626999999997E-2</v>
      </c>
      <c r="O4" s="6">
        <v>5.9381129999999996E-4</v>
      </c>
      <c r="P4" s="3" t="s">
        <v>3758</v>
      </c>
      <c r="Q4" s="6"/>
    </row>
    <row r="5" spans="1:17" ht="34" hidden="1" x14ac:dyDescent="0.15">
      <c r="A5" s="27" t="s">
        <v>21</v>
      </c>
      <c r="B5" s="15" t="s">
        <v>22</v>
      </c>
      <c r="C5" s="5" t="s">
        <v>23</v>
      </c>
      <c r="D5" s="6">
        <v>1</v>
      </c>
      <c r="E5" s="6">
        <v>4</v>
      </c>
      <c r="F5" s="7" t="str">
        <f>HYPERLINK("https://www.reddit.com/r/AskDocs/comments/fh6cne/measuring_body_temperature_without_a_thermometer/")</f>
        <v>https://www.reddit.com/r/AskDocs/comments/fh6cne/measuring_body_temperature_without_a_thermometer/</v>
      </c>
      <c r="G5" s="7" t="s">
        <v>24</v>
      </c>
      <c r="H5" s="7" t="s">
        <v>12</v>
      </c>
      <c r="I5" s="6">
        <v>2.5361775999999998E-4</v>
      </c>
      <c r="J5" s="6">
        <v>0.17892116</v>
      </c>
      <c r="K5" s="6">
        <v>9.5151540000000007E-2</v>
      </c>
      <c r="L5" s="6">
        <v>4.9583613999999998E-3</v>
      </c>
      <c r="M5" s="6">
        <v>2.8620659999999999E-3</v>
      </c>
      <c r="N5" s="6">
        <v>5.2352846E-3</v>
      </c>
      <c r="O5" s="6">
        <v>1.3196856E-2</v>
      </c>
      <c r="P5" s="3" t="s">
        <v>4111</v>
      </c>
      <c r="Q5" s="6"/>
    </row>
    <row r="6" spans="1:17" ht="34" hidden="1" x14ac:dyDescent="0.15">
      <c r="A6" s="27" t="s">
        <v>25</v>
      </c>
      <c r="B6" s="15" t="s">
        <v>26</v>
      </c>
      <c r="C6" s="5" t="s">
        <v>27</v>
      </c>
      <c r="D6" s="6">
        <v>1</v>
      </c>
      <c r="E6" s="6">
        <v>9</v>
      </c>
      <c r="F6" s="7" t="str">
        <f>HYPERLINK("https://www.reddit.com/r/AskDocs/comments/fjr7eq/is_there_any_evidence_that_years_of_drinking_out/")</f>
        <v>https://www.reddit.com/r/AskDocs/comments/fjr7eq/is_there_any_evidence_that_years_of_drinking_out/</v>
      </c>
      <c r="G6" s="7" t="s">
        <v>28</v>
      </c>
      <c r="H6" s="7" t="s">
        <v>12</v>
      </c>
      <c r="I6" s="6">
        <v>0.99637010000000004</v>
      </c>
      <c r="J6" s="6">
        <v>3.7592650000000001E-4</v>
      </c>
      <c r="K6" s="8">
        <v>3.4464512000000001E-5</v>
      </c>
      <c r="L6" s="9">
        <v>8.2639439999999993E-6</v>
      </c>
      <c r="M6" s="6">
        <v>2.3533999999999998E-3</v>
      </c>
      <c r="N6" s="6">
        <v>1.0759144999999999E-2</v>
      </c>
      <c r="O6" s="8">
        <v>1.4424002E-5</v>
      </c>
      <c r="P6" s="23" t="s">
        <v>3757</v>
      </c>
      <c r="Q6" s="6"/>
    </row>
    <row r="7" spans="1:17" ht="102" hidden="1" x14ac:dyDescent="0.15">
      <c r="A7" s="27" t="s">
        <v>29</v>
      </c>
      <c r="B7" s="15" t="s">
        <v>30</v>
      </c>
      <c r="C7" s="5" t="s">
        <v>31</v>
      </c>
      <c r="D7" s="6">
        <v>1</v>
      </c>
      <c r="E7" s="6">
        <v>7</v>
      </c>
      <c r="F7" s="7" t="str">
        <f>HYPERLINK("https://www.reddit.com/r/AskDocs/comments/fjraqh/pulse_oximeter_showed_spo2_value_of_90_then_99/")</f>
        <v>https://www.reddit.com/r/AskDocs/comments/fjraqh/pulse_oximeter_showed_spo2_value_of_90_then_99/</v>
      </c>
      <c r="G7" s="7" t="s">
        <v>32</v>
      </c>
      <c r="H7" s="7" t="s">
        <v>12</v>
      </c>
      <c r="I7" s="6">
        <v>5.6477784999999997E-3</v>
      </c>
      <c r="J7" s="6">
        <v>0.92272233999999997</v>
      </c>
      <c r="K7" s="6">
        <v>7.1650859999999997E-2</v>
      </c>
      <c r="L7" s="6">
        <v>2.8718412E-3</v>
      </c>
      <c r="M7" s="6">
        <v>6.6670180000000002E-3</v>
      </c>
      <c r="N7" s="6">
        <v>2.9148160999999998E-3</v>
      </c>
      <c r="O7" s="8">
        <v>9.2654284999999997E-5</v>
      </c>
      <c r="P7" s="3" t="s">
        <v>3758</v>
      </c>
      <c r="Q7" s="6"/>
    </row>
    <row r="8" spans="1:17" ht="221" hidden="1" x14ac:dyDescent="0.15">
      <c r="A8" s="27" t="s">
        <v>33</v>
      </c>
      <c r="B8" s="15" t="s">
        <v>34</v>
      </c>
      <c r="C8" s="5" t="s">
        <v>35</v>
      </c>
      <c r="D8" s="6">
        <v>1</v>
      </c>
      <c r="E8" s="6">
        <v>4</v>
      </c>
      <c r="F8" s="7" t="str">
        <f>HYPERLINK("https://www.reddit.com/r/AskDocs/comments/fjtxna/my_wife_34f_is_33_weeks_pregnant_is_the_best_case/")</f>
        <v>https://www.reddit.com/r/AskDocs/comments/fjtxna/my_wife_34f_is_33_weeks_pregnant_is_the_best_case/</v>
      </c>
      <c r="G8" s="7" t="s">
        <v>36</v>
      </c>
      <c r="H8" s="7" t="s">
        <v>12</v>
      </c>
      <c r="I8" s="6">
        <v>2.5109649E-3</v>
      </c>
      <c r="J8" s="6">
        <v>0.94736089999999995</v>
      </c>
      <c r="K8" s="6">
        <v>1.8713772000000001E-3</v>
      </c>
      <c r="L8" s="6">
        <v>6.1303379999999997E-4</v>
      </c>
      <c r="M8" s="6">
        <v>4.5749544999999997E-4</v>
      </c>
      <c r="N8" s="9">
        <v>8.5475810000000007E-5</v>
      </c>
      <c r="O8" s="6">
        <v>6.0001640000000002E-2</v>
      </c>
      <c r="P8" s="3" t="s">
        <v>3758</v>
      </c>
      <c r="Q8" s="9"/>
    </row>
    <row r="9" spans="1:17" ht="153" hidden="1" x14ac:dyDescent="0.15">
      <c r="A9" s="27" t="s">
        <v>37</v>
      </c>
      <c r="B9" s="15" t="s">
        <v>38</v>
      </c>
      <c r="C9" s="5" t="s">
        <v>39</v>
      </c>
      <c r="D9" s="6">
        <v>1</v>
      </c>
      <c r="E9" s="6">
        <v>10</v>
      </c>
      <c r="F9" s="7" t="str">
        <f>HYPERLINK("https://www.reddit.com/r/AskDocs/comments/fjtz5z/i_have_wolff_parkinson_white_syndrome_am_i_at/")</f>
        <v>https://www.reddit.com/r/AskDocs/comments/fjtz5z/i_have_wolff_parkinson_white_syndrome_am_i_at/</v>
      </c>
      <c r="G9" s="7" t="s">
        <v>40</v>
      </c>
      <c r="H9" s="7" t="s">
        <v>12</v>
      </c>
      <c r="I9" s="6">
        <v>8.5283339999999999E-2</v>
      </c>
      <c r="J9" s="6">
        <v>0.52376690000000004</v>
      </c>
      <c r="K9" s="6">
        <v>7.6198875999999999E-3</v>
      </c>
      <c r="L9" s="6">
        <v>3.3527016999999998E-3</v>
      </c>
      <c r="M9" s="6">
        <v>3.3362240000000001E-2</v>
      </c>
      <c r="N9" s="6">
        <v>9.7647610000000003E-3</v>
      </c>
      <c r="O9" s="6">
        <v>2.2438169000000001E-4</v>
      </c>
      <c r="P9" s="3" t="s">
        <v>3758</v>
      </c>
      <c r="Q9" s="6"/>
    </row>
    <row r="10" spans="1:17" ht="85" hidden="1" x14ac:dyDescent="0.15">
      <c r="A10" s="27" t="s">
        <v>41</v>
      </c>
      <c r="B10" s="15" t="s">
        <v>42</v>
      </c>
      <c r="C10" s="5" t="s">
        <v>3766</v>
      </c>
      <c r="D10" s="6">
        <v>1</v>
      </c>
      <c r="E10" s="6">
        <v>5</v>
      </c>
      <c r="F10" s="7" t="str">
        <f>HYPERLINK("https://www.reddit.com/r/AskDocs/comments/fjur81/been_to_the_doctors_twice_regarding_itchiness_in/")</f>
        <v>https://www.reddit.com/r/AskDocs/comments/fjur81/been_to_the_doctors_twice_regarding_itchiness_in/</v>
      </c>
      <c r="G10" s="7" t="s">
        <v>43</v>
      </c>
      <c r="H10" s="7" t="s">
        <v>12</v>
      </c>
      <c r="I10" s="6">
        <v>3.4305453000000002E-4</v>
      </c>
      <c r="J10" s="6">
        <v>6.3553450000000005E-4</v>
      </c>
      <c r="K10" s="6">
        <v>2.2244453E-4</v>
      </c>
      <c r="L10" s="6">
        <v>0.18909767</v>
      </c>
      <c r="M10" s="6">
        <v>9.7748639999999999E-4</v>
      </c>
      <c r="N10" s="10">
        <v>3.0871699999999998E-5</v>
      </c>
      <c r="O10" s="6">
        <v>0.99036484999999996</v>
      </c>
      <c r="P10" s="3" t="s">
        <v>4111</v>
      </c>
      <c r="Q10" s="10"/>
    </row>
    <row r="11" spans="1:17" ht="85" hidden="1" x14ac:dyDescent="0.15">
      <c r="A11" s="27" t="s">
        <v>44</v>
      </c>
      <c r="B11" s="15" t="s">
        <v>45</v>
      </c>
      <c r="C11" s="5" t="s">
        <v>46</v>
      </c>
      <c r="D11" s="6">
        <v>1</v>
      </c>
      <c r="E11" s="6">
        <v>6</v>
      </c>
      <c r="F11" s="7" t="str">
        <f>HYPERLINK("https://www.reddit.com/r/AskDocs/comments/fke3hi/brain_eating_amoeba/")</f>
        <v>https://www.reddit.com/r/AskDocs/comments/fke3hi/brain_eating_amoeba/</v>
      </c>
      <c r="G11" s="7" t="s">
        <v>47</v>
      </c>
      <c r="H11" s="7" t="s">
        <v>12</v>
      </c>
      <c r="I11" s="6">
        <v>1.8914014E-2</v>
      </c>
      <c r="J11" s="6">
        <v>0.42557270000000003</v>
      </c>
      <c r="K11" s="6">
        <v>4.6485512999999999E-2</v>
      </c>
      <c r="L11" s="6">
        <v>5.7614744000000001E-3</v>
      </c>
      <c r="M11" s="6">
        <v>4.2715670000000004E-3</v>
      </c>
      <c r="N11" s="6">
        <v>1.7017602999999999E-2</v>
      </c>
      <c r="O11" s="6">
        <v>1.6453862000000001E-3</v>
      </c>
      <c r="P11" s="3" t="s">
        <v>4111</v>
      </c>
      <c r="Q11" s="6"/>
    </row>
    <row r="12" spans="1:17" ht="51" hidden="1" x14ac:dyDescent="0.15">
      <c r="A12" s="27" t="s">
        <v>48</v>
      </c>
      <c r="B12" s="15" t="s">
        <v>49</v>
      </c>
      <c r="C12" s="5" t="s">
        <v>50</v>
      </c>
      <c r="D12" s="6">
        <v>2</v>
      </c>
      <c r="E12" s="6">
        <v>6</v>
      </c>
      <c r="F12" s="7" t="str">
        <f>HYPERLINK("https://www.reddit.com/r/AskDocs/comments/fkexxp/is_my_mum_at_high_risk_of_covid19_age_62breast/")</f>
        <v>https://www.reddit.com/r/AskDocs/comments/fkexxp/is_my_mum_at_high_risk_of_covid19_age_62breast/</v>
      </c>
      <c r="G12" s="7" t="s">
        <v>51</v>
      </c>
      <c r="H12" s="7" t="s">
        <v>12</v>
      </c>
      <c r="I12" s="6">
        <v>0.99927913999999995</v>
      </c>
      <c r="J12" s="6">
        <v>2.2027193999999998E-3</v>
      </c>
      <c r="K12" s="6">
        <v>1.1812997999999999E-4</v>
      </c>
      <c r="L12" s="8">
        <v>3.1375628000000002E-5</v>
      </c>
      <c r="M12" s="6">
        <v>2.9721856000000001E-4</v>
      </c>
      <c r="N12" s="8">
        <v>1.3496883E-5</v>
      </c>
      <c r="O12" s="8">
        <v>4.1168659999999998E-6</v>
      </c>
      <c r="P12" s="23" t="s">
        <v>3757</v>
      </c>
      <c r="Q12" s="8"/>
    </row>
    <row r="13" spans="1:17" ht="388" hidden="1" x14ac:dyDescent="0.15">
      <c r="A13" s="27" t="s">
        <v>52</v>
      </c>
      <c r="B13" s="15" t="s">
        <v>53</v>
      </c>
      <c r="C13" s="5" t="s">
        <v>54</v>
      </c>
      <c r="D13" s="6">
        <v>1</v>
      </c>
      <c r="E13" s="6">
        <v>7</v>
      </c>
      <c r="F13" s="7" t="str">
        <f>HYPERLINK("https://www.reddit.com/r/AskDocs/comments/fkuuz5/these_are_worsening_symptoms_since_adolescence_im/")</f>
        <v>https://www.reddit.com/r/AskDocs/comments/fkuuz5/these_are_worsening_symptoms_since_adolescence_im/</v>
      </c>
      <c r="G13" s="7" t="s">
        <v>55</v>
      </c>
      <c r="H13" s="7" t="s">
        <v>12</v>
      </c>
      <c r="I13" s="6">
        <v>7.2699785000000002E-4</v>
      </c>
      <c r="J13" s="6">
        <v>0.46991536</v>
      </c>
      <c r="K13" s="8">
        <v>2.7485525000000001E-5</v>
      </c>
      <c r="L13" s="6">
        <v>1.8799841000000001E-2</v>
      </c>
      <c r="M13" s="6">
        <v>0.49283664999999999</v>
      </c>
      <c r="N13" s="8">
        <v>1.4411365999999999E-5</v>
      </c>
      <c r="O13" s="8">
        <v>7.8866884000000005E-5</v>
      </c>
      <c r="P13" s="16" t="s">
        <v>4111</v>
      </c>
      <c r="Q13" s="8"/>
    </row>
    <row r="14" spans="1:17" ht="409.6" hidden="1" x14ac:dyDescent="0.15">
      <c r="A14" s="27" t="s">
        <v>56</v>
      </c>
      <c r="B14" s="15" t="s">
        <v>57</v>
      </c>
      <c r="C14" s="5" t="s">
        <v>3767</v>
      </c>
      <c r="D14" s="6">
        <v>2</v>
      </c>
      <c r="E14" s="6">
        <v>22</v>
      </c>
      <c r="F14" s="7" t="str">
        <f>HYPERLINK("https://www.reddit.com/r/AskDocs/comments/fkx98h/25f_desperate_ten_ingrown_fingernails/")</f>
        <v>https://www.reddit.com/r/AskDocs/comments/fkx98h/25f_desperate_ten_ingrown_fingernails/</v>
      </c>
      <c r="G14" s="7" t="s">
        <v>58</v>
      </c>
      <c r="H14" s="7" t="s">
        <v>12</v>
      </c>
      <c r="I14" s="6">
        <v>1.3662815E-2</v>
      </c>
      <c r="J14" s="6">
        <v>1.5005171000000001E-3</v>
      </c>
      <c r="K14" s="6">
        <v>1.3443828000000001E-4</v>
      </c>
      <c r="L14" s="6">
        <v>0.97902180000000005</v>
      </c>
      <c r="M14" s="6">
        <v>3.2277107000000002E-3</v>
      </c>
      <c r="N14" s="6">
        <v>5.9947370000000002E-4</v>
      </c>
      <c r="O14" s="6">
        <v>2.3586750000000002E-3</v>
      </c>
      <c r="P14" s="17" t="s">
        <v>4111</v>
      </c>
      <c r="Q14" s="6" t="s">
        <v>4112</v>
      </c>
    </row>
    <row r="15" spans="1:17" ht="187" hidden="1" x14ac:dyDescent="0.15">
      <c r="A15" s="27" t="s">
        <v>59</v>
      </c>
      <c r="B15" s="15" t="s">
        <v>60</v>
      </c>
      <c r="C15" s="5" t="s">
        <v>61</v>
      </c>
      <c r="D15" s="6">
        <v>1</v>
      </c>
      <c r="E15" s="6">
        <v>4</v>
      </c>
      <c r="F15" s="7" t="str">
        <f>HYPERLINK("https://www.reddit.com/r/AskDocs/comments/fkyhek/weird_crusty_skin_flakes_behind_ears_from_some/")</f>
        <v>https://www.reddit.com/r/AskDocs/comments/fkyhek/weird_crusty_skin_flakes_behind_ears_from_some/</v>
      </c>
      <c r="G15" s="7" t="s">
        <v>62</v>
      </c>
      <c r="H15" s="7" t="s">
        <v>12</v>
      </c>
      <c r="I15" s="6">
        <v>9.1519949999999996E-4</v>
      </c>
      <c r="J15" s="6">
        <v>2.2504150000000001E-2</v>
      </c>
      <c r="K15" s="6">
        <v>5.3935349999999996E-3</v>
      </c>
      <c r="L15" s="6">
        <v>9.9566189999999999E-2</v>
      </c>
      <c r="M15" s="6">
        <v>6.2741339999999998E-3</v>
      </c>
      <c r="N15" s="6">
        <v>4.9453079999999998E-3</v>
      </c>
      <c r="O15" s="6">
        <v>2.5221705E-3</v>
      </c>
      <c r="P15" s="3" t="s">
        <v>4111</v>
      </c>
      <c r="Q15" s="6"/>
    </row>
    <row r="16" spans="1:17" ht="34" hidden="1" x14ac:dyDescent="0.15">
      <c r="A16" s="27" t="s">
        <v>63</v>
      </c>
      <c r="B16" s="15" t="s">
        <v>64</v>
      </c>
      <c r="C16" s="5" t="s">
        <v>65</v>
      </c>
      <c r="D16" s="6">
        <v>2</v>
      </c>
      <c r="E16" s="6">
        <v>18</v>
      </c>
      <c r="F16" s="7" t="str">
        <f>HYPERLINK("https://www.reddit.com/r/AskDocs/comments/fli4yd/what_can_i_do_about_shortness_of_breath/")</f>
        <v>https://www.reddit.com/r/AskDocs/comments/fli4yd/what_can_i_do_about_shortness_of_breath/</v>
      </c>
      <c r="G16" s="7" t="s">
        <v>66</v>
      </c>
      <c r="H16" s="7" t="s">
        <v>12</v>
      </c>
      <c r="I16" s="6">
        <v>2.8445422999999999E-3</v>
      </c>
      <c r="J16" s="6">
        <v>0.37058269999999999</v>
      </c>
      <c r="K16" s="6">
        <v>1.2640059E-3</v>
      </c>
      <c r="L16" s="6">
        <v>9.4288589999999995E-4</v>
      </c>
      <c r="M16" s="9">
        <v>7.9585649999999996E-5</v>
      </c>
      <c r="N16" s="6">
        <v>7.5881034E-2</v>
      </c>
      <c r="O16" s="6">
        <v>5.6061149999999998E-4</v>
      </c>
      <c r="P16" s="3" t="s">
        <v>3758</v>
      </c>
      <c r="Q16" s="6"/>
    </row>
    <row r="17" spans="1:17" ht="102" hidden="1" x14ac:dyDescent="0.15">
      <c r="A17" s="27" t="s">
        <v>67</v>
      </c>
      <c r="B17" s="15" t="s">
        <v>68</v>
      </c>
      <c r="C17" s="5" t="s">
        <v>3768</v>
      </c>
      <c r="D17" s="6">
        <v>1</v>
      </c>
      <c r="E17" s="6">
        <v>5</v>
      </c>
      <c r="F17" s="7" t="str">
        <f>HYPERLINK("https://www.reddit.com/r/AskDocs/comments/fljmpg/severe_facial_swelling_22m/")</f>
        <v>https://www.reddit.com/r/AskDocs/comments/fljmpg/severe_facial_swelling_22m/</v>
      </c>
      <c r="G17" s="7" t="s">
        <v>69</v>
      </c>
      <c r="H17" s="7" t="s">
        <v>12</v>
      </c>
      <c r="I17" s="6">
        <v>3.0514597999999998E-4</v>
      </c>
      <c r="J17" s="6">
        <v>6.2984824000000003E-3</v>
      </c>
      <c r="K17" s="6">
        <v>4.490912E-4</v>
      </c>
      <c r="L17" s="6">
        <v>0.32590883999999998</v>
      </c>
      <c r="M17" s="6">
        <v>0.68366139999999997</v>
      </c>
      <c r="N17" s="9">
        <v>7.3323810000000005E-5</v>
      </c>
      <c r="O17" s="6">
        <v>7.6851250000000001E-4</v>
      </c>
      <c r="P17" s="3" t="s">
        <v>3761</v>
      </c>
      <c r="Q17" s="9"/>
    </row>
    <row r="18" spans="1:17" ht="272" hidden="1" x14ac:dyDescent="0.15">
      <c r="A18" s="27" t="s">
        <v>70</v>
      </c>
      <c r="B18" s="15" t="s">
        <v>71</v>
      </c>
      <c r="C18" s="5" t="s">
        <v>72</v>
      </c>
      <c r="D18" s="6">
        <v>1</v>
      </c>
      <c r="E18" s="6">
        <v>9</v>
      </c>
      <c r="F18" s="7" t="str">
        <f>HYPERLINK("https://www.reddit.com/r/AskDocs/comments/fljwjm/19m_why_am_i_losing_my_hearing/")</f>
        <v>https://www.reddit.com/r/AskDocs/comments/fljwjm/19m_why_am_i_losing_my_hearing/</v>
      </c>
      <c r="G18" s="7" t="s">
        <v>73</v>
      </c>
      <c r="H18" s="7" t="s">
        <v>12</v>
      </c>
      <c r="I18" s="6">
        <v>3.0204147000000001E-2</v>
      </c>
      <c r="J18" s="6">
        <v>0.30305409999999999</v>
      </c>
      <c r="K18" s="6">
        <v>0.10764569</v>
      </c>
      <c r="L18" s="6">
        <v>7.7081025000000003E-3</v>
      </c>
      <c r="M18" s="6">
        <v>2.0804047999999999E-2</v>
      </c>
      <c r="N18" s="6">
        <v>4.194677E-4</v>
      </c>
      <c r="O18" s="6">
        <v>2.0718575E-3</v>
      </c>
      <c r="P18" s="3" t="s">
        <v>4111</v>
      </c>
      <c r="Q18" s="6" t="s">
        <v>4065</v>
      </c>
    </row>
    <row r="19" spans="1:17" ht="204" hidden="1" x14ac:dyDescent="0.15">
      <c r="A19" s="27" t="s">
        <v>74</v>
      </c>
      <c r="B19" s="15" t="s">
        <v>75</v>
      </c>
      <c r="C19" s="5" t="s">
        <v>3769</v>
      </c>
      <c r="D19" s="6">
        <v>1</v>
      </c>
      <c r="E19" s="6">
        <v>8</v>
      </c>
      <c r="F19" s="7" t="str">
        <f>HYPERLINK("https://www.reddit.com/r/AskDocs/comments/flk4bk/what_is_going_on_with_my_finger/")</f>
        <v>https://www.reddit.com/r/AskDocs/comments/flk4bk/what_is_going_on_with_my_finger/</v>
      </c>
      <c r="G19" s="7" t="s">
        <v>76</v>
      </c>
      <c r="H19" s="7" t="s">
        <v>12</v>
      </c>
      <c r="I19" s="6">
        <v>3.3539206000000002E-2</v>
      </c>
      <c r="J19" s="6">
        <v>0.122389466</v>
      </c>
      <c r="K19" s="6">
        <v>1.4615326999999999E-2</v>
      </c>
      <c r="L19" s="6">
        <v>0.20300816999999999</v>
      </c>
      <c r="M19" s="6">
        <v>4.6193600000000003E-3</v>
      </c>
      <c r="N19" s="6">
        <v>6.0319900000000001E-4</v>
      </c>
      <c r="O19" s="6">
        <v>5.184892E-2</v>
      </c>
      <c r="P19" s="3" t="s">
        <v>4111</v>
      </c>
      <c r="Q19" s="6"/>
    </row>
    <row r="20" spans="1:17" ht="34" hidden="1" x14ac:dyDescent="0.15">
      <c r="A20" s="27" t="s">
        <v>77</v>
      </c>
      <c r="B20" s="15" t="s">
        <v>78</v>
      </c>
      <c r="C20" s="5" t="s">
        <v>79</v>
      </c>
      <c r="D20" s="6">
        <v>1</v>
      </c>
      <c r="E20" s="6">
        <v>6</v>
      </c>
      <c r="F20" s="7" t="str">
        <f>HYPERLINK("https://www.reddit.com/r/AskDocs/comments/flkjga/had_a_different_coronaviruswill_that_help/")</f>
        <v>https://www.reddit.com/r/AskDocs/comments/flkjga/had_a_different_coronaviruswill_that_help/</v>
      </c>
      <c r="G20" s="7" t="s">
        <v>80</v>
      </c>
      <c r="H20" s="7" t="s">
        <v>12</v>
      </c>
      <c r="I20" s="6">
        <v>5.5425763000000001E-3</v>
      </c>
      <c r="J20" s="6">
        <v>0.94876320000000003</v>
      </c>
      <c r="K20" s="6">
        <v>4.7443032000000003E-2</v>
      </c>
      <c r="L20" s="6">
        <v>1.4663219E-2</v>
      </c>
      <c r="M20" s="6">
        <v>8.055329E-3</v>
      </c>
      <c r="N20" s="9">
        <v>8.780165E-5</v>
      </c>
      <c r="O20" s="6">
        <v>2.6293100000000002E-3</v>
      </c>
      <c r="P20" s="3" t="s">
        <v>3758</v>
      </c>
      <c r="Q20" s="9"/>
    </row>
    <row r="21" spans="1:17" ht="170" hidden="1" x14ac:dyDescent="0.15">
      <c r="A21" s="27" t="s">
        <v>81</v>
      </c>
      <c r="B21" s="15" t="s">
        <v>82</v>
      </c>
      <c r="C21" s="5" t="s">
        <v>83</v>
      </c>
      <c r="D21" s="6">
        <v>1</v>
      </c>
      <c r="E21" s="6">
        <v>5</v>
      </c>
      <c r="F21" s="7" t="str">
        <f>HYPERLINK("https://www.reddit.com/r/AskDocs/comments/fpdl9d/child_weightnutrition/")</f>
        <v>https://www.reddit.com/r/AskDocs/comments/fpdl9d/child_weightnutrition/</v>
      </c>
      <c r="G21" s="7" t="s">
        <v>84</v>
      </c>
      <c r="H21" s="7" t="s">
        <v>12</v>
      </c>
      <c r="I21" s="6">
        <v>5.3615839999999998E-2</v>
      </c>
      <c r="J21" s="6">
        <v>0.23705924</v>
      </c>
      <c r="K21" s="6">
        <v>0.30413854000000001</v>
      </c>
      <c r="L21" s="6">
        <v>3.9976835000000001E-4</v>
      </c>
      <c r="M21" s="6">
        <v>4.6610831999999999E-4</v>
      </c>
      <c r="N21" s="6">
        <v>2.1070540000000001E-3</v>
      </c>
      <c r="O21" s="6">
        <v>3.4838915E-4</v>
      </c>
      <c r="P21" s="3" t="s">
        <v>4111</v>
      </c>
      <c r="Q21" s="6"/>
    </row>
    <row r="22" spans="1:17" ht="204" hidden="1" x14ac:dyDescent="0.15">
      <c r="A22" s="27" t="s">
        <v>85</v>
      </c>
      <c r="B22" s="15" t="s">
        <v>86</v>
      </c>
      <c r="C22" s="5" t="s">
        <v>87</v>
      </c>
      <c r="D22" s="6">
        <v>1</v>
      </c>
      <c r="E22" s="6">
        <v>2</v>
      </c>
      <c r="F22" s="7" t="str">
        <f>HYPERLINK("https://www.reddit.com/r/AskDocs/comments/fpdt66/am_i_the_asshole_for_insisting_on_imaging_prior/")</f>
        <v>https://www.reddit.com/r/AskDocs/comments/fpdt66/am_i_the_asshole_for_insisting_on_imaging_prior/</v>
      </c>
      <c r="G22" s="7" t="s">
        <v>88</v>
      </c>
      <c r="H22" s="7" t="s">
        <v>12</v>
      </c>
      <c r="I22" s="6">
        <v>0.1989398</v>
      </c>
      <c r="J22" s="6">
        <v>0.113757044</v>
      </c>
      <c r="K22" s="6">
        <v>1.7573386E-2</v>
      </c>
      <c r="L22" s="6">
        <v>3.8619936E-3</v>
      </c>
      <c r="M22" s="6">
        <v>8.0192684999999993E-3</v>
      </c>
      <c r="N22" s="6">
        <v>9.8211470000000006E-3</v>
      </c>
      <c r="O22" s="6">
        <v>6.5568090000000005E-4</v>
      </c>
      <c r="P22" s="3" t="s">
        <v>4111</v>
      </c>
      <c r="Q22" s="6"/>
    </row>
    <row r="23" spans="1:17" ht="102" hidden="1" x14ac:dyDescent="0.15">
      <c r="A23" s="27" t="s">
        <v>89</v>
      </c>
      <c r="B23" s="15" t="s">
        <v>90</v>
      </c>
      <c r="C23" s="5" t="s">
        <v>91</v>
      </c>
      <c r="D23" s="6">
        <v>1</v>
      </c>
      <c r="E23" s="6">
        <v>2</v>
      </c>
      <c r="F23" s="7" t="str">
        <f>HYPERLINK("https://www.reddit.com/r/AskDocs/comments/fpdv1z/14m_im_low_on_iron_and_supposed_to_take/")</f>
        <v>https://www.reddit.com/r/AskDocs/comments/fpdv1z/14m_im_low_on_iron_and_supposed_to_take/</v>
      </c>
      <c r="G23" s="7" t="s">
        <v>92</v>
      </c>
      <c r="H23" s="7" t="s">
        <v>12</v>
      </c>
      <c r="I23" s="6">
        <v>2.5987863999999999E-2</v>
      </c>
      <c r="J23" s="6">
        <v>6.6458285000000001E-3</v>
      </c>
      <c r="K23" s="6">
        <v>1.0902970999999999E-2</v>
      </c>
      <c r="L23" s="6">
        <v>2.7490139E-2</v>
      </c>
      <c r="M23" s="6">
        <v>3.9087235999999996E-3</v>
      </c>
      <c r="N23" s="6">
        <v>0.51284249999999998</v>
      </c>
      <c r="O23" s="6">
        <v>3.0457079999999998E-3</v>
      </c>
      <c r="P23" s="3" t="s">
        <v>4111</v>
      </c>
      <c r="Q23" s="6" t="s">
        <v>4062</v>
      </c>
    </row>
    <row r="24" spans="1:17" ht="187" hidden="1" x14ac:dyDescent="0.15">
      <c r="A24" s="27" t="s">
        <v>93</v>
      </c>
      <c r="B24" s="15" t="s">
        <v>94</v>
      </c>
      <c r="C24" s="5" t="s">
        <v>95</v>
      </c>
      <c r="D24" s="6">
        <v>0</v>
      </c>
      <c r="E24" s="6">
        <v>3</v>
      </c>
      <c r="F24" s="7" t="str">
        <f>HYPERLINK("https://www.reddit.com/r/AskDocs/comments/fpe43e/i_cant_retract_my_foreskin_and_i_feel_a/")</f>
        <v>https://www.reddit.com/r/AskDocs/comments/fpe43e/i_cant_retract_my_foreskin_and_i_feel_a/</v>
      </c>
      <c r="G24" s="7" t="s">
        <v>96</v>
      </c>
      <c r="H24" s="7" t="s">
        <v>12</v>
      </c>
      <c r="I24" s="6">
        <v>3.0876905E-2</v>
      </c>
      <c r="J24" s="6">
        <v>2.981466E-2</v>
      </c>
      <c r="K24" s="6">
        <v>1.7943382E-3</v>
      </c>
      <c r="L24" s="6">
        <v>8.696914E-3</v>
      </c>
      <c r="M24" s="6">
        <v>1.0264814E-3</v>
      </c>
      <c r="N24" s="6">
        <v>4.7722459999999998E-4</v>
      </c>
      <c r="O24" s="6">
        <v>0.2917555</v>
      </c>
      <c r="P24" s="3" t="s">
        <v>4111</v>
      </c>
      <c r="Q24" s="6"/>
    </row>
    <row r="25" spans="1:17" ht="272" hidden="1" x14ac:dyDescent="0.15">
      <c r="A25" s="27" t="s">
        <v>97</v>
      </c>
      <c r="B25" s="15" t="s">
        <v>98</v>
      </c>
      <c r="C25" s="5" t="s">
        <v>99</v>
      </c>
      <c r="D25" s="6">
        <v>1</v>
      </c>
      <c r="E25" s="6">
        <v>3</v>
      </c>
      <c r="F25" s="7" t="str">
        <f>HYPERLINK("https://www.reddit.com/r/AskDocs/comments/fpe6lq/orthopedic_question_fractured_capitellum_in_elbow/")</f>
        <v>https://www.reddit.com/r/AskDocs/comments/fpe6lq/orthopedic_question_fractured_capitellum_in_elbow/</v>
      </c>
      <c r="G25" s="7" t="s">
        <v>100</v>
      </c>
      <c r="H25" s="7" t="s">
        <v>12</v>
      </c>
      <c r="I25" s="6">
        <v>1.624602E-2</v>
      </c>
      <c r="J25" s="6">
        <v>2.0898937999999999E-2</v>
      </c>
      <c r="K25" s="6">
        <v>5.014658E-3</v>
      </c>
      <c r="L25" s="6">
        <v>9.5953050000000002E-3</v>
      </c>
      <c r="M25" s="6">
        <v>2.1351278E-3</v>
      </c>
      <c r="N25" s="6">
        <v>1.3476610000000001E-4</v>
      </c>
      <c r="O25" s="6">
        <v>7.2943720000000004E-2</v>
      </c>
      <c r="P25" s="3" t="s">
        <v>4111</v>
      </c>
      <c r="Q25" s="6"/>
    </row>
    <row r="26" spans="1:17" ht="102" hidden="1" x14ac:dyDescent="0.15">
      <c r="A26" s="27" t="s">
        <v>101</v>
      </c>
      <c r="B26" s="15" t="s">
        <v>102</v>
      </c>
      <c r="C26" s="5" t="s">
        <v>103</v>
      </c>
      <c r="D26" s="6">
        <v>1</v>
      </c>
      <c r="E26" s="6">
        <v>5</v>
      </c>
      <c r="F26" s="7" t="str">
        <f>HYPERLINK("https://www.reddit.com/r/AskDocs/comments/fpe7m4/blood_while_in_the_toilet/")</f>
        <v>https://www.reddit.com/r/AskDocs/comments/fpe7m4/blood_while_in_the_toilet/</v>
      </c>
      <c r="G26" s="7" t="s">
        <v>104</v>
      </c>
      <c r="H26" s="7" t="s">
        <v>12</v>
      </c>
      <c r="I26" s="6">
        <v>2.1967827999999998E-2</v>
      </c>
      <c r="J26" s="6">
        <v>6.8971573999999994E-2</v>
      </c>
      <c r="K26" s="6">
        <v>9.6461475000000005E-2</v>
      </c>
      <c r="L26" s="6">
        <v>0.16403091</v>
      </c>
      <c r="M26" s="6">
        <v>1.5283226999999999E-3</v>
      </c>
      <c r="N26" s="6">
        <v>1.9672215000000001E-3</v>
      </c>
      <c r="O26" s="6">
        <v>7.8998509999999994E-3</v>
      </c>
      <c r="P26" s="3" t="s">
        <v>4110</v>
      </c>
      <c r="Q26" s="6"/>
    </row>
    <row r="27" spans="1:17" ht="119" hidden="1" x14ac:dyDescent="0.15">
      <c r="A27" s="27" t="s">
        <v>105</v>
      </c>
      <c r="B27" s="15" t="s">
        <v>106</v>
      </c>
      <c r="C27" s="5" t="s">
        <v>107</v>
      </c>
      <c r="D27" s="6">
        <v>1</v>
      </c>
      <c r="E27" s="6">
        <v>9</v>
      </c>
      <c r="F27" s="7" t="str">
        <f>HYPERLINK("https://www.reddit.com/r/AskDocs/comments/fpecos/do_i_have_diabetes_plz_help/")</f>
        <v>https://www.reddit.com/r/AskDocs/comments/fpecos/do_i_have_diabetes_plz_help/</v>
      </c>
      <c r="G27" s="7" t="s">
        <v>108</v>
      </c>
      <c r="H27" s="7" t="s">
        <v>12</v>
      </c>
      <c r="I27" s="6">
        <v>1.0004405E-4</v>
      </c>
      <c r="J27" s="6">
        <v>3.0701755999999998E-3</v>
      </c>
      <c r="K27" s="6">
        <v>0.88768119999999995</v>
      </c>
      <c r="L27" s="9">
        <v>4.0158919999999997E-6</v>
      </c>
      <c r="M27" s="8">
        <v>2.7357384E-5</v>
      </c>
      <c r="N27" s="9">
        <v>5.9939079999999997E-6</v>
      </c>
      <c r="O27" s="6">
        <v>8.6500289999999994E-2</v>
      </c>
      <c r="P27" s="16" t="s">
        <v>3759</v>
      </c>
      <c r="Q27" s="9"/>
    </row>
    <row r="28" spans="1:17" ht="102" hidden="1" x14ac:dyDescent="0.15">
      <c r="A28" s="27" t="s">
        <v>109</v>
      </c>
      <c r="B28" s="15" t="s">
        <v>110</v>
      </c>
      <c r="C28" s="5" t="s">
        <v>111</v>
      </c>
      <c r="D28" s="6">
        <v>2</v>
      </c>
      <c r="E28" s="6">
        <v>2</v>
      </c>
      <c r="F28" s="7" t="str">
        <f>HYPERLINK("https://www.reddit.com/r/AskDocs/comments/fpeeog/what_could_cause_low_b12/")</f>
        <v>https://www.reddit.com/r/AskDocs/comments/fpeeog/what_could_cause_low_b12/</v>
      </c>
      <c r="G28" s="7" t="s">
        <v>112</v>
      </c>
      <c r="H28" s="7" t="s">
        <v>12</v>
      </c>
      <c r="I28" s="6">
        <v>5.2853227000000003E-2</v>
      </c>
      <c r="J28" s="6">
        <v>0.50279456</v>
      </c>
      <c r="K28" s="6">
        <v>0.12992537000000001</v>
      </c>
      <c r="L28" s="6">
        <v>2.4970472000000001E-3</v>
      </c>
      <c r="M28" s="6">
        <v>1.2317001999999999E-3</v>
      </c>
      <c r="N28" s="6">
        <v>2.126962E-3</v>
      </c>
      <c r="O28" s="6">
        <v>3.4112036E-3</v>
      </c>
      <c r="P28" s="3" t="s">
        <v>4111</v>
      </c>
      <c r="Q28" s="6" t="s">
        <v>4048</v>
      </c>
    </row>
    <row r="29" spans="1:17" ht="187" hidden="1" x14ac:dyDescent="0.15">
      <c r="A29" s="27" t="s">
        <v>113</v>
      </c>
      <c r="B29" s="15" t="s">
        <v>114</v>
      </c>
      <c r="C29" s="5" t="s">
        <v>115</v>
      </c>
      <c r="D29" s="6">
        <v>2</v>
      </c>
      <c r="E29" s="6">
        <v>5</v>
      </c>
      <c r="F29" s="7" t="str">
        <f>HYPERLINK("https://www.reddit.com/r/AskDocs/comments/fpes0i/can_gastritis_or_an_ulcer_cause_intermittent/")</f>
        <v>https://www.reddit.com/r/AskDocs/comments/fpes0i/can_gastritis_or_an_ulcer_cause_intermittent/</v>
      </c>
      <c r="G29" s="7" t="s">
        <v>116</v>
      </c>
      <c r="H29" s="7" t="s">
        <v>12</v>
      </c>
      <c r="I29" s="6">
        <v>3.9127530000000001E-2</v>
      </c>
      <c r="J29" s="6">
        <v>1.8353164E-3</v>
      </c>
      <c r="K29" s="8">
        <v>1.185834E-6</v>
      </c>
      <c r="L29" s="8">
        <v>1.6172200000000001E-6</v>
      </c>
      <c r="M29" s="8">
        <v>7.5298165000000001E-5</v>
      </c>
      <c r="N29" s="6">
        <v>0.96057950000000003</v>
      </c>
      <c r="O29" s="8">
        <v>1.9684161E-5</v>
      </c>
      <c r="P29" s="16" t="s">
        <v>3762</v>
      </c>
      <c r="Q29" s="6"/>
    </row>
    <row r="30" spans="1:17" ht="34" hidden="1" x14ac:dyDescent="0.15">
      <c r="A30" s="27" t="s">
        <v>117</v>
      </c>
      <c r="B30" s="15" t="s">
        <v>118</v>
      </c>
      <c r="C30" s="5" t="s">
        <v>119</v>
      </c>
      <c r="D30" s="6">
        <v>1</v>
      </c>
      <c r="E30" s="6">
        <v>3</v>
      </c>
      <c r="F30" s="7" t="str">
        <f>HYPERLINK("https://www.reddit.com/r/AskDocs/comments/fpesdc/m24_is_a_new_average_body_temperature_a_concern/")</f>
        <v>https://www.reddit.com/r/AskDocs/comments/fpesdc/m24_is_a_new_average_body_temperature_a_concern/</v>
      </c>
      <c r="G30" s="7" t="s">
        <v>120</v>
      </c>
      <c r="H30" s="7" t="s">
        <v>12</v>
      </c>
      <c r="I30" s="6">
        <v>1.147601E-2</v>
      </c>
      <c r="J30" s="6">
        <v>0.21111822</v>
      </c>
      <c r="K30" s="6">
        <v>0.17441016000000001</v>
      </c>
      <c r="L30" s="6">
        <v>1.0240614E-2</v>
      </c>
      <c r="M30" s="6">
        <v>3.9940773999999997E-3</v>
      </c>
      <c r="N30" s="6">
        <v>2.1437704999999999E-3</v>
      </c>
      <c r="O30" s="6">
        <v>2.2027493E-3</v>
      </c>
      <c r="P30" s="3" t="s">
        <v>4111</v>
      </c>
      <c r="Q30" s="6"/>
    </row>
    <row r="31" spans="1:17" ht="34" hidden="1" x14ac:dyDescent="0.15">
      <c r="A31" s="27" t="s">
        <v>121</v>
      </c>
      <c r="B31" s="15" t="s">
        <v>122</v>
      </c>
      <c r="C31" s="5" t="s">
        <v>123</v>
      </c>
      <c r="D31" s="6">
        <v>3</v>
      </c>
      <c r="E31" s="6">
        <v>13</v>
      </c>
      <c r="F31" s="7" t="str">
        <f>HYPERLINK("https://www.reddit.com/r/AskDocs/comments/fpeurl/21m_is_a_resting_heart_rate_of_85bpm_bad/")</f>
        <v>https://www.reddit.com/r/AskDocs/comments/fpeurl/21m_is_a_resting_heart_rate_of_85bpm_bad/</v>
      </c>
      <c r="G31" s="7" t="s">
        <v>124</v>
      </c>
      <c r="H31" s="7" t="s">
        <v>12</v>
      </c>
      <c r="I31" s="6">
        <v>1.149565E-3</v>
      </c>
      <c r="J31" s="6">
        <v>0.49593537999999998</v>
      </c>
      <c r="K31" s="6">
        <v>5.3384899999999998E-4</v>
      </c>
      <c r="L31" s="8">
        <v>3.6141274999999997E-5</v>
      </c>
      <c r="M31" s="6">
        <v>1.4783442E-3</v>
      </c>
      <c r="N31" s="6">
        <v>1.5279651E-2</v>
      </c>
      <c r="O31" s="6">
        <v>1.0742843E-2</v>
      </c>
      <c r="P31" s="3" t="s">
        <v>3758</v>
      </c>
      <c r="Q31" s="6"/>
    </row>
    <row r="32" spans="1:17" ht="388" hidden="1" x14ac:dyDescent="0.15">
      <c r="A32" s="27" t="s">
        <v>125</v>
      </c>
      <c r="B32" s="15" t="s">
        <v>126</v>
      </c>
      <c r="C32" s="5" t="s">
        <v>127</v>
      </c>
      <c r="D32" s="6">
        <v>2</v>
      </c>
      <c r="E32" s="6">
        <v>4</v>
      </c>
      <c r="F32" s="7" t="str">
        <f>HYPERLINK("https://www.reddit.com/r/AskDocs/comments/fpewp6/mystery_stomach_illness_please_help/")</f>
        <v>https://www.reddit.com/r/AskDocs/comments/fpewp6/mystery_stomach_illness_please_help/</v>
      </c>
      <c r="G32" s="7" t="s">
        <v>128</v>
      </c>
      <c r="H32" s="7" t="s">
        <v>12</v>
      </c>
      <c r="I32" s="8">
        <v>1.0795539E-5</v>
      </c>
      <c r="J32" s="6">
        <v>2.6192366999999999E-3</v>
      </c>
      <c r="K32" s="8">
        <v>3.4628814000000001E-5</v>
      </c>
      <c r="L32" s="8">
        <v>1.5864951000000001E-5</v>
      </c>
      <c r="M32" s="6">
        <v>1.1230612E-4</v>
      </c>
      <c r="N32" s="6">
        <v>2.6260912000000002E-3</v>
      </c>
      <c r="O32" s="6">
        <v>0.63592905</v>
      </c>
      <c r="P32" s="3" t="s">
        <v>4111</v>
      </c>
      <c r="Q32" s="6" t="s">
        <v>4023</v>
      </c>
    </row>
    <row r="33" spans="1:17" ht="204" hidden="1" x14ac:dyDescent="0.15">
      <c r="A33" s="27" t="s">
        <v>129</v>
      </c>
      <c r="B33" s="15" t="s">
        <v>130</v>
      </c>
      <c r="C33" s="5" t="s">
        <v>131</v>
      </c>
      <c r="D33" s="6">
        <v>2</v>
      </c>
      <c r="E33" s="6">
        <v>3</v>
      </c>
      <c r="F33" s="7" t="str">
        <f>HYPERLINK("https://www.reddit.com/r/AskDocs/comments/fph4pc/abnormal_blood_tests_every_time/")</f>
        <v>https://www.reddit.com/r/AskDocs/comments/fph4pc/abnormal_blood_tests_every_time/</v>
      </c>
      <c r="G33" s="7" t="s">
        <v>132</v>
      </c>
      <c r="H33" s="7" t="s">
        <v>12</v>
      </c>
      <c r="I33" s="6">
        <v>3.6419629999999998E-3</v>
      </c>
      <c r="J33" s="6">
        <v>1.436919E-3</v>
      </c>
      <c r="K33" s="6">
        <v>1.3646483E-4</v>
      </c>
      <c r="L33" s="6">
        <v>7.9035759999999998E-4</v>
      </c>
      <c r="M33" s="6">
        <v>1.08920714E-4</v>
      </c>
      <c r="N33" s="6">
        <v>1.5334785E-3</v>
      </c>
      <c r="O33" s="6">
        <v>0.88234259999999998</v>
      </c>
      <c r="P33" s="3" t="s">
        <v>3763</v>
      </c>
      <c r="Q33" s="19"/>
    </row>
    <row r="34" spans="1:17" ht="51" hidden="1" x14ac:dyDescent="0.15">
      <c r="A34" s="27" t="s">
        <v>133</v>
      </c>
      <c r="B34" s="15" t="s">
        <v>134</v>
      </c>
      <c r="C34" s="5" t="s">
        <v>135</v>
      </c>
      <c r="D34" s="6">
        <v>1</v>
      </c>
      <c r="E34" s="6">
        <v>4</v>
      </c>
      <c r="F34" s="7" t="str">
        <f>HYPERLINK("https://www.reddit.com/r/AskDocs/comments/fpib3o/why_is_it_hypochondria_and_not_hyperchondria/")</f>
        <v>https://www.reddit.com/r/AskDocs/comments/fpib3o/why_is_it_hypochondria_and_not_hyperchondria/</v>
      </c>
      <c r="G34" s="7" t="s">
        <v>136</v>
      </c>
      <c r="H34" s="7" t="s">
        <v>12</v>
      </c>
      <c r="I34" s="6">
        <v>2.6173740000000001E-2</v>
      </c>
      <c r="J34" s="6">
        <v>0.29550453999999998</v>
      </c>
      <c r="K34" s="6">
        <v>4.7366917000000001E-3</v>
      </c>
      <c r="L34" s="6">
        <v>1.1029035E-2</v>
      </c>
      <c r="M34" s="6">
        <v>1.8455595000000002E-2</v>
      </c>
      <c r="N34" s="6">
        <v>0.28441119999999998</v>
      </c>
      <c r="O34" s="6">
        <v>1.8588661999999999E-2</v>
      </c>
      <c r="P34" s="3" t="s">
        <v>4111</v>
      </c>
      <c r="Q34" s="6"/>
    </row>
    <row r="35" spans="1:17" ht="409.6" hidden="1" x14ac:dyDescent="0.15">
      <c r="A35" s="27" t="s">
        <v>137</v>
      </c>
      <c r="B35" s="15" t="s">
        <v>138</v>
      </c>
      <c r="C35" s="5" t="s">
        <v>139</v>
      </c>
      <c r="D35" s="6">
        <v>1</v>
      </c>
      <c r="E35" s="6">
        <v>5</v>
      </c>
      <c r="F35" s="7" t="str">
        <f>HYPERLINK("https://www.reddit.com/r/AskDocs/comments/fpib42/24f_chronic_vomiting_and_abdominal_pain/")</f>
        <v>https://www.reddit.com/r/AskDocs/comments/fpib42/24f_chronic_vomiting_and_abdominal_pain/</v>
      </c>
      <c r="G35" s="7" t="s">
        <v>140</v>
      </c>
      <c r="H35" s="7" t="s">
        <v>12</v>
      </c>
      <c r="I35" s="6">
        <v>9.6873940000000002E-3</v>
      </c>
      <c r="J35" s="6">
        <v>6.5156520000000002E-3</v>
      </c>
      <c r="K35" s="8">
        <v>2.8482168999999998E-5</v>
      </c>
      <c r="L35" s="8">
        <v>3.4983800000000001E-6</v>
      </c>
      <c r="M35" s="6">
        <v>2.5099516000000002E-4</v>
      </c>
      <c r="N35" s="6">
        <v>0.97087573999999999</v>
      </c>
      <c r="O35" s="8">
        <v>2.7931610000000002E-6</v>
      </c>
      <c r="P35" s="16" t="s">
        <v>3762</v>
      </c>
      <c r="Q35" s="6"/>
    </row>
    <row r="36" spans="1:17" ht="372" hidden="1" x14ac:dyDescent="0.15">
      <c r="A36" s="27" t="s">
        <v>141</v>
      </c>
      <c r="B36" s="15" t="s">
        <v>142</v>
      </c>
      <c r="C36" s="5" t="s">
        <v>143</v>
      </c>
      <c r="D36" s="6">
        <v>1</v>
      </c>
      <c r="E36" s="6">
        <v>6</v>
      </c>
      <c r="F36" s="7" t="str">
        <f>HYPERLINK("https://www.reddit.com/r/AskDocs/comments/fpiqks/purple_glans_after_bm/")</f>
        <v>https://www.reddit.com/r/AskDocs/comments/fpiqks/purple_glans_after_bm/</v>
      </c>
      <c r="G36" s="7" t="s">
        <v>144</v>
      </c>
      <c r="H36" s="7" t="s">
        <v>12</v>
      </c>
      <c r="I36" s="6">
        <v>8.4915460000000009E-3</v>
      </c>
      <c r="J36" s="6">
        <v>4.4407337999999998E-2</v>
      </c>
      <c r="K36" s="6">
        <v>2.5779010000000002E-4</v>
      </c>
      <c r="L36" s="9">
        <v>4.7345159999999999E-5</v>
      </c>
      <c r="M36" s="6">
        <v>2.5563329999999999E-2</v>
      </c>
      <c r="N36" s="6">
        <v>6.0280263000000002E-3</v>
      </c>
      <c r="O36" s="6">
        <v>0.39652399999999999</v>
      </c>
      <c r="P36" s="3" t="s">
        <v>4111</v>
      </c>
      <c r="Q36" s="6"/>
    </row>
    <row r="37" spans="1:17" ht="255" hidden="1" x14ac:dyDescent="0.15">
      <c r="A37" s="27" t="s">
        <v>145</v>
      </c>
      <c r="B37" s="15" t="s">
        <v>146</v>
      </c>
      <c r="C37" s="5" t="s">
        <v>147</v>
      </c>
      <c r="D37" s="6">
        <v>1</v>
      </c>
      <c r="E37" s="6">
        <v>2</v>
      </c>
      <c r="F37" s="7" t="str">
        <f>HYPERLINK("https://www.reddit.com/r/AskDocs/comments/fpz3v5/low_creatinine_in_urine/")</f>
        <v>https://www.reddit.com/r/AskDocs/comments/fpz3v5/low_creatinine_in_urine/</v>
      </c>
      <c r="G37" s="7" t="s">
        <v>148</v>
      </c>
      <c r="H37" s="7" t="s">
        <v>12</v>
      </c>
      <c r="I37" s="6">
        <v>1.4998913E-3</v>
      </c>
      <c r="J37" s="6">
        <v>3.5977960000000003E-2</v>
      </c>
      <c r="K37" s="6">
        <v>0.90006315999999997</v>
      </c>
      <c r="L37" s="6">
        <v>6.4745544999999995E-4</v>
      </c>
      <c r="M37" s="6">
        <v>2.7740896000000002E-3</v>
      </c>
      <c r="N37" s="6">
        <v>4.3444633000000003E-3</v>
      </c>
      <c r="O37" s="6">
        <v>2.5950431999999999E-2</v>
      </c>
      <c r="P37" s="16" t="s">
        <v>3759</v>
      </c>
      <c r="Q37" s="6"/>
    </row>
    <row r="38" spans="1:17" ht="221" hidden="1" x14ac:dyDescent="0.15">
      <c r="A38" s="27" t="s">
        <v>149</v>
      </c>
      <c r="B38" s="15" t="s">
        <v>150</v>
      </c>
      <c r="C38" s="5" t="s">
        <v>151</v>
      </c>
      <c r="D38" s="6">
        <v>1</v>
      </c>
      <c r="E38" s="6">
        <v>6</v>
      </c>
      <c r="F38" s="7" t="str">
        <f>HYPERLINK("https://www.reddit.com/r/AskDocs/comments/fpz5y2/58_f_white_130_lbs_53_usa_unexplained_chest_pain/")</f>
        <v>https://www.reddit.com/r/AskDocs/comments/fpz5y2/58_f_white_130_lbs_53_usa_unexplained_chest_pain/</v>
      </c>
      <c r="G38" s="7" t="s">
        <v>152</v>
      </c>
      <c r="H38" s="7" t="s">
        <v>12</v>
      </c>
      <c r="I38" s="6">
        <v>2.4080872999999998E-3</v>
      </c>
      <c r="J38" s="6">
        <v>0.99883973999999998</v>
      </c>
      <c r="K38" s="6">
        <v>1.4376640000000001E-4</v>
      </c>
      <c r="L38" s="6">
        <v>1.4212728E-4</v>
      </c>
      <c r="M38" s="6">
        <v>6.2692165000000002E-4</v>
      </c>
      <c r="N38" s="6">
        <v>1.9425154E-4</v>
      </c>
      <c r="O38" s="6">
        <v>7.8932640000000005E-3</v>
      </c>
      <c r="P38" s="3" t="s">
        <v>3758</v>
      </c>
      <c r="Q38" s="6"/>
    </row>
    <row r="39" spans="1:17" ht="409.6" hidden="1" x14ac:dyDescent="0.15">
      <c r="A39" s="27" t="s">
        <v>153</v>
      </c>
      <c r="B39" s="15" t="s">
        <v>154</v>
      </c>
      <c r="C39" s="5" t="s">
        <v>155</v>
      </c>
      <c r="D39" s="6">
        <v>3</v>
      </c>
      <c r="E39" s="6">
        <v>11</v>
      </c>
      <c r="F39" s="7" t="str">
        <f>HYPERLINK("https://www.reddit.com/r/AskDocs/comments/fpzfmx/should_i_cancel_my_doctors_appointment_to_make/")</f>
        <v>https://www.reddit.com/r/AskDocs/comments/fpzfmx/should_i_cancel_my_doctors_appointment_to_make/</v>
      </c>
      <c r="G39" s="7" t="s">
        <v>156</v>
      </c>
      <c r="H39" s="7" t="s">
        <v>12</v>
      </c>
      <c r="I39" s="6">
        <v>4.8097670000000004E-3</v>
      </c>
      <c r="J39" s="6">
        <v>2.9671192000000002E-4</v>
      </c>
      <c r="K39" s="6">
        <v>0.93728374999999997</v>
      </c>
      <c r="L39" s="9">
        <v>7.4753380000000004E-7</v>
      </c>
      <c r="M39" s="8">
        <v>2.9094524999999999E-5</v>
      </c>
      <c r="N39" s="10">
        <v>8.6484599999999996E-7</v>
      </c>
      <c r="O39" s="8">
        <v>1.7988303E-5</v>
      </c>
      <c r="P39" s="3" t="s">
        <v>3758</v>
      </c>
      <c r="Q39" s="10"/>
    </row>
    <row r="40" spans="1:17" ht="409.6" hidden="1" x14ac:dyDescent="0.15">
      <c r="A40" s="27" t="s">
        <v>157</v>
      </c>
      <c r="B40" s="15" t="s">
        <v>158</v>
      </c>
      <c r="C40" s="5" t="s">
        <v>159</v>
      </c>
      <c r="D40" s="6">
        <v>1</v>
      </c>
      <c r="E40" s="6">
        <v>3</v>
      </c>
      <c r="F40" s="7" t="str">
        <f>HYPERLINK("https://www.reddit.com/r/AskDocs/comments/fq0p0h/how_to_calculate_mortality_rate_what_is_the/")</f>
        <v>https://www.reddit.com/r/AskDocs/comments/fq0p0h/how_to_calculate_mortality_rate_what_is_the/</v>
      </c>
      <c r="G40" s="7" t="s">
        <v>160</v>
      </c>
      <c r="H40" s="7" t="s">
        <v>12</v>
      </c>
      <c r="I40" s="6">
        <v>6.2719285000000001E-3</v>
      </c>
      <c r="J40" s="6">
        <v>0.99169850000000004</v>
      </c>
      <c r="K40" s="6">
        <v>4.339838E-2</v>
      </c>
      <c r="L40" s="6">
        <v>9.9220870000000009E-4</v>
      </c>
      <c r="M40" s="6">
        <v>6.0581565E-3</v>
      </c>
      <c r="N40" s="8">
        <v>3.9728226999999997E-5</v>
      </c>
      <c r="O40" s="6">
        <v>8.1643459999999998E-4</v>
      </c>
      <c r="P40" s="3" t="s">
        <v>3758</v>
      </c>
      <c r="Q40" s="8"/>
    </row>
    <row r="41" spans="1:17" ht="221" hidden="1" x14ac:dyDescent="0.15">
      <c r="A41" s="27" t="s">
        <v>161</v>
      </c>
      <c r="B41" s="15" t="s">
        <v>162</v>
      </c>
      <c r="C41" s="5" t="s">
        <v>163</v>
      </c>
      <c r="D41" s="6">
        <v>1</v>
      </c>
      <c r="E41" s="6">
        <v>4</v>
      </c>
      <c r="F41" s="7" t="str">
        <f>HYPERLINK("https://www.reddit.com/r/AskDocs/comments/fq0tcy/help_me_understand_covid19_symptoms_better/")</f>
        <v>https://www.reddit.com/r/AskDocs/comments/fq0tcy/help_me_understand_covid19_symptoms_better/</v>
      </c>
      <c r="G41" s="7" t="s">
        <v>164</v>
      </c>
      <c r="H41" s="7" t="s">
        <v>12</v>
      </c>
      <c r="I41" s="6">
        <v>1.4999509000000001E-4</v>
      </c>
      <c r="J41" s="6">
        <v>0.98718620000000001</v>
      </c>
      <c r="K41" s="6">
        <v>1.8158555E-4</v>
      </c>
      <c r="L41" s="6">
        <v>6.3014029999999995E-4</v>
      </c>
      <c r="M41" s="6">
        <v>3.0493736E-4</v>
      </c>
      <c r="N41" s="6">
        <v>0.10818708</v>
      </c>
      <c r="O41" s="6">
        <v>1.896888E-3</v>
      </c>
      <c r="P41" s="3" t="s">
        <v>3758</v>
      </c>
      <c r="Q41" s="6"/>
    </row>
    <row r="42" spans="1:17" ht="255" hidden="1" x14ac:dyDescent="0.15">
      <c r="A42" s="27" t="s">
        <v>165</v>
      </c>
      <c r="B42" s="15" t="s">
        <v>166</v>
      </c>
      <c r="C42" s="5" t="s">
        <v>167</v>
      </c>
      <c r="D42" s="6">
        <v>1</v>
      </c>
      <c r="E42" s="6">
        <v>9</v>
      </c>
      <c r="F42" s="7" t="str">
        <f>HYPERLINK("https://www.reddit.com/r/AskDocs/comments/fq0vkv/should_we_still_go_to_urgent_cares_if_we_have/")</f>
        <v>https://www.reddit.com/r/AskDocs/comments/fq0vkv/should_we_still_go_to_urgent_cares_if_we_have/</v>
      </c>
      <c r="G42" s="7" t="s">
        <v>168</v>
      </c>
      <c r="H42" s="7" t="s">
        <v>12</v>
      </c>
      <c r="I42" s="6">
        <v>1.821518E-4</v>
      </c>
      <c r="J42" s="6">
        <v>0.62037646999999996</v>
      </c>
      <c r="K42" s="6">
        <v>1.9231439E-4</v>
      </c>
      <c r="L42" s="10">
        <v>5.9369099999999997E-6</v>
      </c>
      <c r="M42" s="6">
        <v>9.2216429999999999E-3</v>
      </c>
      <c r="N42" s="6">
        <v>4.0365428000000002E-2</v>
      </c>
      <c r="O42" s="6">
        <v>2.6231408000000002E-3</v>
      </c>
      <c r="P42" s="3" t="s">
        <v>3758</v>
      </c>
      <c r="Q42" s="6"/>
    </row>
    <row r="43" spans="1:17" ht="238" hidden="1" x14ac:dyDescent="0.15">
      <c r="A43" s="27" t="s">
        <v>169</v>
      </c>
      <c r="B43" s="15" t="s">
        <v>170</v>
      </c>
      <c r="C43" s="5" t="s">
        <v>171</v>
      </c>
      <c r="D43" s="6">
        <v>1</v>
      </c>
      <c r="E43" s="6">
        <v>4</v>
      </c>
      <c r="F43" s="7" t="str">
        <f>HYPERLINK("https://www.reddit.com/r/AskDocs/comments/fq2evt/daily_bouts_of_headache_and_fatigue_lasting_6/")</f>
        <v>https://www.reddit.com/r/AskDocs/comments/fq2evt/daily_bouts_of_headache_and_fatigue_lasting_6/</v>
      </c>
      <c r="G43" s="7" t="s">
        <v>172</v>
      </c>
      <c r="H43" s="7" t="s">
        <v>12</v>
      </c>
      <c r="I43" s="6">
        <v>5.045384E-3</v>
      </c>
      <c r="J43" s="6">
        <v>0.99941086999999995</v>
      </c>
      <c r="K43" s="6">
        <v>1.5484393000000001E-3</v>
      </c>
      <c r="L43" s="6">
        <v>2.7075409999999998E-4</v>
      </c>
      <c r="M43" s="6">
        <v>1.9695759000000002E-3</v>
      </c>
      <c r="N43" s="6">
        <v>2.0976066999999999E-3</v>
      </c>
      <c r="O43" s="6">
        <v>2.6965140000000001E-4</v>
      </c>
      <c r="P43" s="3" t="s">
        <v>3758</v>
      </c>
      <c r="Q43" s="6"/>
    </row>
    <row r="44" spans="1:17" ht="68" hidden="1" x14ac:dyDescent="0.15">
      <c r="A44" s="27" t="s">
        <v>173</v>
      </c>
      <c r="B44" s="15" t="s">
        <v>174</v>
      </c>
      <c r="C44" s="5" t="s">
        <v>3770</v>
      </c>
      <c r="D44" s="6">
        <v>1</v>
      </c>
      <c r="E44" s="6">
        <v>3</v>
      </c>
      <c r="F44" s="7" t="str">
        <f>HYPERLINK("https://www.reddit.com/r/AskDocs/comments/fqo96w/std_concern_red_bumps_on_pelvis/")</f>
        <v>https://www.reddit.com/r/AskDocs/comments/fqo96w/std_concern_red_bumps_on_pelvis/</v>
      </c>
      <c r="G44" s="7" t="s">
        <v>175</v>
      </c>
      <c r="H44" s="7" t="s">
        <v>12</v>
      </c>
      <c r="I44" s="6">
        <v>1.7499924E-4</v>
      </c>
      <c r="J44" s="6">
        <v>1.19921046E-4</v>
      </c>
      <c r="K44" s="9">
        <v>3.4765940000000001E-5</v>
      </c>
      <c r="L44" s="8">
        <v>2.2374617000000001E-5</v>
      </c>
      <c r="M44" s="6">
        <v>2.7352570999999998E-4</v>
      </c>
      <c r="N44" s="8">
        <v>2.4124946999999999E-5</v>
      </c>
      <c r="O44" s="6">
        <v>0.99998385000000001</v>
      </c>
      <c r="P44" s="3" t="s">
        <v>3763</v>
      </c>
      <c r="Q44" s="8"/>
    </row>
    <row r="45" spans="1:17" ht="34" hidden="1" x14ac:dyDescent="0.15">
      <c r="A45" s="27" t="s">
        <v>176</v>
      </c>
      <c r="B45" s="15" t="s">
        <v>177</v>
      </c>
      <c r="C45" s="5" t="s">
        <v>178</v>
      </c>
      <c r="D45" s="6">
        <v>2</v>
      </c>
      <c r="E45" s="6">
        <v>5</v>
      </c>
      <c r="F45" s="7" t="str">
        <f>HYPERLINK("https://www.reddit.com/r/AskDocs/comments/fqp58q/pill_stuck_in_throat/")</f>
        <v>https://www.reddit.com/r/AskDocs/comments/fqp58q/pill_stuck_in_throat/</v>
      </c>
      <c r="G45" s="7" t="s">
        <v>179</v>
      </c>
      <c r="H45" s="7" t="s">
        <v>12</v>
      </c>
      <c r="I45" s="6">
        <v>6.6021085000000001E-4</v>
      </c>
      <c r="J45" s="6">
        <v>2.8623968E-2</v>
      </c>
      <c r="K45" s="6">
        <v>9.0384483000000005E-4</v>
      </c>
      <c r="L45" s="6">
        <v>2.8033852999999999E-3</v>
      </c>
      <c r="M45" s="6">
        <v>8.2054733999999997E-4</v>
      </c>
      <c r="N45" s="6">
        <v>0.99206059999999996</v>
      </c>
      <c r="O45" s="6">
        <v>1.7843246000000001E-3</v>
      </c>
      <c r="P45" s="3" t="s">
        <v>4111</v>
      </c>
      <c r="Q45" s="6" t="s">
        <v>4028</v>
      </c>
    </row>
    <row r="46" spans="1:17" ht="221" hidden="1" x14ac:dyDescent="0.15">
      <c r="A46" s="27" t="s">
        <v>180</v>
      </c>
      <c r="B46" s="15" t="s">
        <v>181</v>
      </c>
      <c r="C46" s="5" t="s">
        <v>182</v>
      </c>
      <c r="D46" s="6">
        <v>1</v>
      </c>
      <c r="E46" s="6">
        <v>3</v>
      </c>
      <c r="F46" s="7" t="str">
        <f>HYPERLINK("https://www.reddit.com/r/AskDocs/comments/fqpevs/i_sweat_too_much/")</f>
        <v>https://www.reddit.com/r/AskDocs/comments/fqpevs/i_sweat_too_much/</v>
      </c>
      <c r="G46" s="7" t="s">
        <v>183</v>
      </c>
      <c r="H46" s="7" t="s">
        <v>12</v>
      </c>
      <c r="I46" s="6">
        <v>0.18587630999999999</v>
      </c>
      <c r="J46" s="6">
        <v>0.23403862</v>
      </c>
      <c r="K46" s="6">
        <v>3.4737259999999999E-2</v>
      </c>
      <c r="L46" s="6">
        <v>0.55436920000000001</v>
      </c>
      <c r="M46" s="6">
        <v>1.5521348E-3</v>
      </c>
      <c r="N46" s="6">
        <v>9.2869996999999998E-4</v>
      </c>
      <c r="O46" s="6">
        <v>7.7965855999999995E-4</v>
      </c>
      <c r="P46" s="3" t="s">
        <v>4111</v>
      </c>
      <c r="Q46" s="6"/>
    </row>
    <row r="47" spans="1:17" ht="187" hidden="1" x14ac:dyDescent="0.15">
      <c r="A47" s="27" t="s">
        <v>184</v>
      </c>
      <c r="B47" s="15" t="s">
        <v>185</v>
      </c>
      <c r="C47" s="5" t="s">
        <v>186</v>
      </c>
      <c r="D47" s="6">
        <v>1</v>
      </c>
      <c r="E47" s="6">
        <v>3</v>
      </c>
      <c r="F47" s="7" t="str">
        <f>HYPERLINK("https://www.reddit.com/r/AskDocs/comments/fqppqz/can_a_nondiabetics_blood_sugar_get_too_low_or_too/")</f>
        <v>https://www.reddit.com/r/AskDocs/comments/fqppqz/can_a_nondiabetics_blood_sugar_get_too_low_or_too/</v>
      </c>
      <c r="G47" s="7" t="s">
        <v>187</v>
      </c>
      <c r="H47" s="7" t="s">
        <v>12</v>
      </c>
      <c r="I47" s="6">
        <v>1.9839405999999999E-4</v>
      </c>
      <c r="J47" s="6">
        <v>2.4724899999999999E-3</v>
      </c>
      <c r="K47" s="6">
        <v>0.99990000000000001</v>
      </c>
      <c r="L47" s="9">
        <v>2.911362E-5</v>
      </c>
      <c r="M47" s="8">
        <v>2.1669828E-5</v>
      </c>
      <c r="N47" s="8">
        <v>2.9891958999999999E-5</v>
      </c>
      <c r="O47" s="8">
        <v>1.320659E-6</v>
      </c>
      <c r="P47" s="16" t="s">
        <v>3759</v>
      </c>
      <c r="Q47" s="8"/>
    </row>
    <row r="48" spans="1:17" ht="34" hidden="1" x14ac:dyDescent="0.15">
      <c r="A48" s="27" t="s">
        <v>188</v>
      </c>
      <c r="B48" s="15" t="s">
        <v>189</v>
      </c>
      <c r="C48" s="5" t="s">
        <v>190</v>
      </c>
      <c r="D48" s="6">
        <v>0</v>
      </c>
      <c r="E48" s="6">
        <v>7</v>
      </c>
      <c r="F48" s="7" t="str">
        <f>HYPERLINK("https://www.reddit.com/r/AskDocs/comments/fqqn6r/i_popped_a_pimple_in_the_danger_triangle/")</f>
        <v>https://www.reddit.com/r/AskDocs/comments/fqqn6r/i_popped_a_pimple_in_the_danger_triangle/</v>
      </c>
      <c r="G48" s="7" t="s">
        <v>191</v>
      </c>
      <c r="H48" s="7" t="s">
        <v>12</v>
      </c>
      <c r="I48" s="6">
        <v>8.4284780000000004E-2</v>
      </c>
      <c r="J48" s="6">
        <v>6.0743093000000003E-4</v>
      </c>
      <c r="K48" s="6">
        <v>1.3872802E-2</v>
      </c>
      <c r="L48" s="6">
        <v>9.7674819999999996E-2</v>
      </c>
      <c r="M48" s="6">
        <v>7.0732534E-3</v>
      </c>
      <c r="N48" s="6">
        <v>0.18042059999999999</v>
      </c>
      <c r="O48" s="6">
        <v>0.9246588</v>
      </c>
      <c r="P48" s="3" t="s">
        <v>4111</v>
      </c>
      <c r="Q48" s="18" t="s">
        <v>4014</v>
      </c>
    </row>
    <row r="49" spans="1:17" ht="102" hidden="1" x14ac:dyDescent="0.15">
      <c r="A49" s="27" t="s">
        <v>192</v>
      </c>
      <c r="B49" s="15" t="s">
        <v>193</v>
      </c>
      <c r="C49" s="5" t="s">
        <v>194</v>
      </c>
      <c r="D49" s="6">
        <v>1</v>
      </c>
      <c r="E49" s="6">
        <v>4</v>
      </c>
      <c r="F49" s="7" t="str">
        <f>HYPERLINK("https://www.reddit.com/r/AskDocs/comments/fqr355/one_nostril_is_always_clogged/")</f>
        <v>https://www.reddit.com/r/AskDocs/comments/fqr355/one_nostril_is_always_clogged/</v>
      </c>
      <c r="G49" s="7" t="s">
        <v>195</v>
      </c>
      <c r="H49" s="7" t="s">
        <v>12</v>
      </c>
      <c r="I49" s="6">
        <v>3.6180913E-3</v>
      </c>
      <c r="J49" s="6">
        <v>0.49001724000000002</v>
      </c>
      <c r="K49" s="6">
        <v>5.6672096000000001E-4</v>
      </c>
      <c r="L49" s="6">
        <v>1.2694894999999999E-3</v>
      </c>
      <c r="M49" s="6">
        <v>2.0715058000000001E-2</v>
      </c>
      <c r="N49" s="6">
        <v>7.2987676000000001E-2</v>
      </c>
      <c r="O49" s="6">
        <v>9.3239546000000004E-4</v>
      </c>
      <c r="P49" s="3" t="s">
        <v>4111</v>
      </c>
      <c r="Q49" s="6"/>
    </row>
    <row r="50" spans="1:17" ht="102" hidden="1" x14ac:dyDescent="0.15">
      <c r="A50" s="27" t="s">
        <v>196</v>
      </c>
      <c r="B50" s="15" t="s">
        <v>197</v>
      </c>
      <c r="C50" s="5" t="s">
        <v>198</v>
      </c>
      <c r="D50" s="6">
        <v>2</v>
      </c>
      <c r="E50" s="6">
        <v>7</v>
      </c>
      <c r="F50" s="7" t="str">
        <f>HYPERLINK("https://www.reddit.com/r/AskDocs/comments/fqrcq9/dark_red_blood_in_stool/")</f>
        <v>https://www.reddit.com/r/AskDocs/comments/fqrcq9/dark_red_blood_in_stool/</v>
      </c>
      <c r="G50" s="7" t="s">
        <v>199</v>
      </c>
      <c r="H50" s="7" t="s">
        <v>12</v>
      </c>
      <c r="I50" s="6">
        <v>3.2274127000000001E-3</v>
      </c>
      <c r="J50" s="6">
        <v>0.44685584</v>
      </c>
      <c r="K50" s="6">
        <v>1.0949670999999999E-3</v>
      </c>
      <c r="L50" s="8">
        <v>5.0257502000000003E-5</v>
      </c>
      <c r="M50" s="6">
        <v>7.2309375E-4</v>
      </c>
      <c r="N50" s="6">
        <v>1.0657728E-2</v>
      </c>
      <c r="O50" s="6">
        <v>0.45724657000000002</v>
      </c>
      <c r="P50" s="3" t="s">
        <v>4111</v>
      </c>
      <c r="Q50" s="6"/>
    </row>
    <row r="51" spans="1:17" ht="238" hidden="1" x14ac:dyDescent="0.15">
      <c r="A51" s="27" t="s">
        <v>200</v>
      </c>
      <c r="B51" s="15" t="s">
        <v>201</v>
      </c>
      <c r="C51" s="5" t="s">
        <v>202</v>
      </c>
      <c r="D51" s="6">
        <v>1</v>
      </c>
      <c r="E51" s="6">
        <v>4</v>
      </c>
      <c r="F51" s="7" t="str">
        <f>HYPERLINK("https://www.reddit.com/r/AskDocs/comments/fqrjub/can_you_have_normal_peak_flow_and_oximeter_levels/")</f>
        <v>https://www.reddit.com/r/AskDocs/comments/fqrjub/can_you_have_normal_peak_flow_and_oximeter_levels/</v>
      </c>
      <c r="G51" s="7" t="s">
        <v>203</v>
      </c>
      <c r="H51" s="7" t="s">
        <v>12</v>
      </c>
      <c r="I51" s="6">
        <v>1.5741586999999999E-4</v>
      </c>
      <c r="J51" s="6">
        <v>0.99728863999999995</v>
      </c>
      <c r="K51" s="6">
        <v>5.2994489999999995E-4</v>
      </c>
      <c r="L51" s="6">
        <v>2.5278330000000002E-4</v>
      </c>
      <c r="M51" s="6">
        <v>3.6615132999999998E-4</v>
      </c>
      <c r="N51" s="6">
        <v>4.6430826E-3</v>
      </c>
      <c r="O51" s="6">
        <v>1.4042853999999999E-4</v>
      </c>
      <c r="P51" s="3" t="s">
        <v>3758</v>
      </c>
      <c r="Q51" s="6"/>
    </row>
    <row r="52" spans="1:17" ht="119" hidden="1" x14ac:dyDescent="0.15">
      <c r="A52" s="27" t="s">
        <v>204</v>
      </c>
      <c r="B52" s="15" t="s">
        <v>205</v>
      </c>
      <c r="C52" s="5" t="s">
        <v>3771</v>
      </c>
      <c r="D52" s="6">
        <v>1</v>
      </c>
      <c r="E52" s="6">
        <v>7</v>
      </c>
      <c r="F52" s="7" t="str">
        <f>HYPERLINK("https://www.reddit.com/r/AskDocs/comments/fqrnue/have_recently_noticed_these_small_circular/")</f>
        <v>https://www.reddit.com/r/AskDocs/comments/fqrnue/have_recently_noticed_these_small_circular/</v>
      </c>
      <c r="G52" s="7" t="s">
        <v>206</v>
      </c>
      <c r="H52" s="7" t="s">
        <v>12</v>
      </c>
      <c r="I52" s="6">
        <v>9.6775890000000003E-3</v>
      </c>
      <c r="J52" s="6">
        <v>6.7707690000000001E-2</v>
      </c>
      <c r="K52" s="6">
        <v>8.9919570000000001E-4</v>
      </c>
      <c r="L52" s="6">
        <v>0.7084608</v>
      </c>
      <c r="M52" s="6">
        <v>5.9404373000000003E-3</v>
      </c>
      <c r="N52" s="6">
        <v>6.1821939999999996E-4</v>
      </c>
      <c r="O52" s="6">
        <v>7.0796610000000001E-3</v>
      </c>
      <c r="P52" s="17" t="s">
        <v>3760</v>
      </c>
      <c r="Q52" s="6"/>
    </row>
    <row r="53" spans="1:17" ht="238" hidden="1" x14ac:dyDescent="0.15">
      <c r="A53" s="27" t="s">
        <v>207</v>
      </c>
      <c r="B53" s="15" t="s">
        <v>208</v>
      </c>
      <c r="C53" s="5" t="s">
        <v>209</v>
      </c>
      <c r="D53" s="6">
        <v>1</v>
      </c>
      <c r="E53" s="6">
        <v>2</v>
      </c>
      <c r="F53" s="7" t="str">
        <f>HYPERLINK("https://www.reddit.com/r/AskDocs/comments/fqrpkl/could_this_be_gluten_intoleranceceliac/")</f>
        <v>https://www.reddit.com/r/AskDocs/comments/fqrpkl/could_this_be_gluten_intoleranceceliac/</v>
      </c>
      <c r="G53" s="7" t="s">
        <v>210</v>
      </c>
      <c r="H53" s="7" t="s">
        <v>12</v>
      </c>
      <c r="I53" s="6">
        <v>1.6525984000000001E-3</v>
      </c>
      <c r="J53" s="6">
        <v>1.6074149999999999E-2</v>
      </c>
      <c r="K53" s="6">
        <v>7.2109699999999997E-4</v>
      </c>
      <c r="L53" s="6">
        <v>3.0738293999999999E-2</v>
      </c>
      <c r="M53" s="6">
        <v>5.1254033999999996E-4</v>
      </c>
      <c r="N53" s="6">
        <v>0.37738080000000002</v>
      </c>
      <c r="O53" s="6">
        <v>1.0284781E-3</v>
      </c>
      <c r="P53" s="3" t="s">
        <v>4111</v>
      </c>
      <c r="Q53" s="6"/>
    </row>
    <row r="54" spans="1:17" ht="34" hidden="1" x14ac:dyDescent="0.15">
      <c r="A54" s="27" t="s">
        <v>211</v>
      </c>
      <c r="B54" s="15" t="s">
        <v>212</v>
      </c>
      <c r="C54" s="5" t="s">
        <v>213</v>
      </c>
      <c r="D54" s="6">
        <v>0</v>
      </c>
      <c r="E54" s="6">
        <v>2</v>
      </c>
      <c r="F54" s="7" t="str">
        <f>HYPERLINK("https://www.reddit.com/r/AskDocs/comments/fqrpy5/can_i_be_in_trouble/")</f>
        <v>https://www.reddit.com/r/AskDocs/comments/fqrpy5/can_i_be_in_trouble/</v>
      </c>
      <c r="G54" s="7" t="s">
        <v>214</v>
      </c>
      <c r="H54" s="7" t="s">
        <v>12</v>
      </c>
      <c r="I54" s="6">
        <v>4.8128366000000002E-3</v>
      </c>
      <c r="J54" s="6">
        <v>0.26347642999999998</v>
      </c>
      <c r="K54" s="6">
        <v>1.2733281000000001E-2</v>
      </c>
      <c r="L54" s="6">
        <v>0.10949150000000001</v>
      </c>
      <c r="M54" s="6">
        <v>1.4409511999999999E-2</v>
      </c>
      <c r="N54" s="6">
        <v>7.5538754E-3</v>
      </c>
      <c r="O54" s="6">
        <v>0.10462858999999999</v>
      </c>
      <c r="P54" s="3" t="s">
        <v>4111</v>
      </c>
      <c r="Q54" s="6"/>
    </row>
    <row r="55" spans="1:17" ht="409.6" hidden="1" x14ac:dyDescent="0.15">
      <c r="A55" s="27" t="s">
        <v>215</v>
      </c>
      <c r="B55" s="15" t="s">
        <v>216</v>
      </c>
      <c r="C55" s="5" t="s">
        <v>3772</v>
      </c>
      <c r="D55" s="6">
        <v>1</v>
      </c>
      <c r="E55" s="6">
        <v>6</v>
      </c>
      <c r="F55" s="7" t="str">
        <f>HYPERLINK("https://www.reddit.com/r/AskDocs/comments/fqruyl/painful_full_body_rashes/")</f>
        <v>https://www.reddit.com/r/AskDocs/comments/fqruyl/painful_full_body_rashes/</v>
      </c>
      <c r="G55" s="7" t="s">
        <v>217</v>
      </c>
      <c r="H55" s="7" t="s">
        <v>12</v>
      </c>
      <c r="I55" s="6">
        <v>4.0930509999999998E-4</v>
      </c>
      <c r="J55" s="6">
        <v>3.7412435000000001E-2</v>
      </c>
      <c r="K55" s="6">
        <v>6.4671040000000002E-4</v>
      </c>
      <c r="L55" s="6">
        <v>0.84525967000000002</v>
      </c>
      <c r="M55" s="6">
        <v>3.7768482999999997E-4</v>
      </c>
      <c r="N55" s="6">
        <v>8.2644819999999999E-4</v>
      </c>
      <c r="O55" s="6">
        <v>1.8781691999999999E-2</v>
      </c>
      <c r="P55" s="17" t="s">
        <v>3760</v>
      </c>
      <c r="Q55" s="6"/>
    </row>
    <row r="56" spans="1:17" ht="409.6" hidden="1" x14ac:dyDescent="0.15">
      <c r="A56" s="27" t="s">
        <v>218</v>
      </c>
      <c r="B56" s="15" t="s">
        <v>219</v>
      </c>
      <c r="C56" s="5" t="s">
        <v>220</v>
      </c>
      <c r="D56" s="6">
        <v>1</v>
      </c>
      <c r="E56" s="6">
        <v>21</v>
      </c>
      <c r="F56" s="7" t="str">
        <f>HYPERLINK("https://www.reddit.com/r/AskDocs/comments/fqsdyb/high_frequency_hearing_loss_jeopardizing_my/")</f>
        <v>https://www.reddit.com/r/AskDocs/comments/fqsdyb/high_frequency_hearing_loss_jeopardizing_my/</v>
      </c>
      <c r="G56" s="7" t="s">
        <v>221</v>
      </c>
      <c r="H56" s="7" t="s">
        <v>12</v>
      </c>
      <c r="I56" s="6">
        <v>4.5478105999999997E-2</v>
      </c>
      <c r="J56" s="6">
        <v>0.66842716999999996</v>
      </c>
      <c r="K56" s="6">
        <v>2.4954766E-2</v>
      </c>
      <c r="L56" s="6">
        <v>2.3539960000000001E-3</v>
      </c>
      <c r="M56" s="6">
        <v>1.5841423999999999E-3</v>
      </c>
      <c r="N56" s="6">
        <v>4.7948955999999997E-4</v>
      </c>
      <c r="O56" s="6">
        <v>9.0935826000000002E-4</v>
      </c>
      <c r="P56" s="3" t="s">
        <v>4111</v>
      </c>
      <c r="Q56" s="6" t="s">
        <v>4065</v>
      </c>
    </row>
    <row r="57" spans="1:17" ht="136" hidden="1" x14ac:dyDescent="0.15">
      <c r="A57" s="27" t="s">
        <v>222</v>
      </c>
      <c r="B57" s="15" t="s">
        <v>223</v>
      </c>
      <c r="C57" s="5" t="s">
        <v>224</v>
      </c>
      <c r="D57" s="6">
        <v>1</v>
      </c>
      <c r="E57" s="6">
        <v>2</v>
      </c>
      <c r="F57" s="7" t="str">
        <f>HYPERLINK("https://www.reddit.com/r/AskDocs/comments/fqsdz4/can_illness_be_transmitted_through_secondhand/")</f>
        <v>https://www.reddit.com/r/AskDocs/comments/fqsdz4/can_illness_be_transmitted_through_secondhand/</v>
      </c>
      <c r="G57" s="7" t="s">
        <v>225</v>
      </c>
      <c r="H57" s="7" t="s">
        <v>12</v>
      </c>
      <c r="I57" s="6">
        <v>1.4304817E-3</v>
      </c>
      <c r="J57" s="6">
        <v>0.98157870000000003</v>
      </c>
      <c r="K57" s="8">
        <v>1.5208305E-5</v>
      </c>
      <c r="L57" s="6">
        <v>1.3747811000000001E-4</v>
      </c>
      <c r="M57" s="6">
        <v>3.6513805E-4</v>
      </c>
      <c r="N57" s="6">
        <v>1.0845958999999999E-3</v>
      </c>
      <c r="O57" s="6">
        <v>5.5917144000000002E-2</v>
      </c>
      <c r="P57" s="3" t="s">
        <v>3758</v>
      </c>
      <c r="Q57" s="6"/>
    </row>
    <row r="58" spans="1:17" ht="409.6" hidden="1" x14ac:dyDescent="0.15">
      <c r="A58" s="27" t="s">
        <v>226</v>
      </c>
      <c r="B58" s="15" t="s">
        <v>227</v>
      </c>
      <c r="C58" s="5" t="s">
        <v>3773</v>
      </c>
      <c r="D58" s="6">
        <v>1</v>
      </c>
      <c r="E58" s="6">
        <v>4</v>
      </c>
      <c r="F58" s="7" t="str">
        <f>HYPERLINK("https://www.reddit.com/r/AskDocs/comments/fqsjsg/cravings_are_getting_worse_reposting_due_to_no/")</f>
        <v>https://www.reddit.com/r/AskDocs/comments/fqsjsg/cravings_are_getting_worse_reposting_due_to_no/</v>
      </c>
      <c r="G58" s="7" t="s">
        <v>228</v>
      </c>
      <c r="H58" s="7" t="s">
        <v>12</v>
      </c>
      <c r="I58" s="6">
        <v>0.11122927000000001</v>
      </c>
      <c r="J58" s="6">
        <v>9.0763419999999997E-2</v>
      </c>
      <c r="K58" s="6">
        <v>2.7461320000000001E-2</v>
      </c>
      <c r="L58" s="6">
        <v>6.0968995E-3</v>
      </c>
      <c r="M58" s="6">
        <v>5.5623054999999998E-4</v>
      </c>
      <c r="N58" s="6">
        <v>3.2935680000000002E-2</v>
      </c>
      <c r="O58" s="6">
        <v>2.4964213000000001E-3</v>
      </c>
      <c r="P58" s="3" t="s">
        <v>4111</v>
      </c>
      <c r="Q58" s="6"/>
    </row>
    <row r="59" spans="1:17" ht="272" hidden="1" x14ac:dyDescent="0.15">
      <c r="A59" s="27" t="s">
        <v>229</v>
      </c>
      <c r="B59" s="15" t="s">
        <v>230</v>
      </c>
      <c r="C59" s="5" t="s">
        <v>231</v>
      </c>
      <c r="D59" s="6">
        <v>3</v>
      </c>
      <c r="E59" s="6">
        <v>5</v>
      </c>
      <c r="F59" s="7" t="str">
        <f>HYPERLINK("https://www.reddit.com/r/AskDocs/comments/fqslp6/insensitive_erogenous_areas_is_it_worth_going_to/")</f>
        <v>https://www.reddit.com/r/AskDocs/comments/fqslp6/insensitive_erogenous_areas_is_it_worth_going_to/</v>
      </c>
      <c r="G59" s="7" t="s">
        <v>232</v>
      </c>
      <c r="H59" s="7" t="s">
        <v>12</v>
      </c>
      <c r="I59" s="6">
        <v>1.3433695E-3</v>
      </c>
      <c r="J59" s="8">
        <v>2.0450786999999999E-5</v>
      </c>
      <c r="K59" s="6">
        <v>4.3907761999999997E-4</v>
      </c>
      <c r="L59" s="8">
        <v>4.091933E-6</v>
      </c>
      <c r="M59" s="6">
        <v>8.7994930000000002E-3</v>
      </c>
      <c r="N59" s="6">
        <v>5.1269500000000003E-2</v>
      </c>
      <c r="O59" s="6">
        <v>0.48985124000000002</v>
      </c>
      <c r="P59" s="3" t="s">
        <v>4111</v>
      </c>
      <c r="Q59" s="6"/>
    </row>
    <row r="60" spans="1:17" ht="51" hidden="1" x14ac:dyDescent="0.15">
      <c r="A60" s="27" t="s">
        <v>233</v>
      </c>
      <c r="B60" s="15" t="s">
        <v>234</v>
      </c>
      <c r="C60" s="5" t="s">
        <v>235</v>
      </c>
      <c r="D60" s="6">
        <v>2</v>
      </c>
      <c r="E60" s="6">
        <v>18</v>
      </c>
      <c r="F60" s="7" t="str">
        <f>HYPERLINK("https://www.reddit.com/r/AskDocs/comments/fqsx77/keep_testing_for_low_iron_with_anemia_symptoms/")</f>
        <v>https://www.reddit.com/r/AskDocs/comments/fqsx77/keep_testing_for_low_iron_with_anemia_symptoms/</v>
      </c>
      <c r="G60" s="7" t="s">
        <v>236</v>
      </c>
      <c r="H60" s="7" t="s">
        <v>12</v>
      </c>
      <c r="I60" s="6">
        <v>2.3981332999999999E-3</v>
      </c>
      <c r="J60" s="6">
        <v>0.64374489999999995</v>
      </c>
      <c r="K60" s="6">
        <v>8.0621810000000002E-2</v>
      </c>
      <c r="L60" s="6">
        <v>4.8481523999999998E-3</v>
      </c>
      <c r="M60" s="6">
        <v>7.074475E-4</v>
      </c>
      <c r="N60" s="6">
        <v>6.041813E-2</v>
      </c>
      <c r="O60" s="8">
        <v>1.2588015E-5</v>
      </c>
      <c r="P60" s="3" t="s">
        <v>4111</v>
      </c>
      <c r="Q60" s="6" t="s">
        <v>4062</v>
      </c>
    </row>
    <row r="61" spans="1:17" ht="187" hidden="1" x14ac:dyDescent="0.15">
      <c r="A61" s="27" t="s">
        <v>237</v>
      </c>
      <c r="B61" s="15" t="s">
        <v>238</v>
      </c>
      <c r="C61" s="5" t="s">
        <v>3774</v>
      </c>
      <c r="D61" s="6">
        <v>1</v>
      </c>
      <c r="E61" s="6">
        <v>3</v>
      </c>
      <c r="F61" s="7" t="str">
        <f>HYPERLINK("https://www.reddit.com/r/AskDocs/comments/fqve41/my_neck_is_so_itchy_and_its_killing_me/")</f>
        <v>https://www.reddit.com/r/AskDocs/comments/fqve41/my_neck_is_so_itchy_and_its_killing_me/</v>
      </c>
      <c r="G61" s="7" t="s">
        <v>239</v>
      </c>
      <c r="H61" s="7" t="s">
        <v>12</v>
      </c>
      <c r="I61" s="6">
        <v>5.1286816999999995E-4</v>
      </c>
      <c r="J61" s="6">
        <v>3.4890144999999997E-2</v>
      </c>
      <c r="K61" s="6">
        <v>3.3086538000000001E-4</v>
      </c>
      <c r="L61" s="6">
        <v>0.97889554999999995</v>
      </c>
      <c r="M61" s="6">
        <v>2.7760863000000002E-4</v>
      </c>
      <c r="N61" s="6">
        <v>1.1608600999999999E-3</v>
      </c>
      <c r="O61" s="6">
        <v>2.2451281999999999E-3</v>
      </c>
      <c r="P61" s="17" t="s">
        <v>3760</v>
      </c>
      <c r="Q61" s="6"/>
    </row>
    <row r="62" spans="1:17" ht="136" hidden="1" x14ac:dyDescent="0.15">
      <c r="A62" s="27" t="s">
        <v>240</v>
      </c>
      <c r="B62" s="15" t="s">
        <v>241</v>
      </c>
      <c r="C62" s="5" t="s">
        <v>242</v>
      </c>
      <c r="D62" s="6">
        <v>1</v>
      </c>
      <c r="E62" s="6">
        <v>3</v>
      </c>
      <c r="F62" s="7" t="str">
        <f>HYPERLINK("https://www.reddit.com/r/AskDocs/comments/fr9sme/nightscratcher/")</f>
        <v>https://www.reddit.com/r/AskDocs/comments/fr9sme/nightscratcher/</v>
      </c>
      <c r="G62" s="7" t="s">
        <v>243</v>
      </c>
      <c r="H62" s="7" t="s">
        <v>12</v>
      </c>
      <c r="I62" s="6">
        <v>2.8560757999999999E-3</v>
      </c>
      <c r="J62" s="6">
        <v>1.8811822E-3</v>
      </c>
      <c r="K62" s="6">
        <v>5.676955E-3</v>
      </c>
      <c r="L62" s="6">
        <v>0.98443029999999998</v>
      </c>
      <c r="M62" s="6">
        <v>5.8993700000000001E-4</v>
      </c>
      <c r="N62" s="6">
        <v>9.8463890000000001E-4</v>
      </c>
      <c r="O62" s="6">
        <v>3.7444829999999998E-3</v>
      </c>
      <c r="P62" s="17" t="s">
        <v>3760</v>
      </c>
      <c r="Q62" s="19"/>
    </row>
    <row r="63" spans="1:17" ht="409.6" hidden="1" x14ac:dyDescent="0.15">
      <c r="A63" s="27" t="s">
        <v>244</v>
      </c>
      <c r="B63" s="15" t="s">
        <v>245</v>
      </c>
      <c r="C63" s="5" t="s">
        <v>246</v>
      </c>
      <c r="D63" s="6">
        <v>3</v>
      </c>
      <c r="E63" s="6">
        <v>27</v>
      </c>
      <c r="F63" s="7" t="str">
        <f>HYPERLINK("https://www.reddit.com/r/AskDocs/comments/fr9tzf/unknown_lesion_on_the_shaft_of_my_penis/")</f>
        <v>https://www.reddit.com/r/AskDocs/comments/fr9tzf/unknown_lesion_on_the_shaft_of_my_penis/</v>
      </c>
      <c r="G63" s="7" t="s">
        <v>247</v>
      </c>
      <c r="H63" s="7" t="s">
        <v>12</v>
      </c>
      <c r="I63" s="6">
        <v>3.2919645000000002E-4</v>
      </c>
      <c r="J63" s="10">
        <v>8.9610299999999998E-6</v>
      </c>
      <c r="K63" s="8">
        <v>6.1713755999999998E-5</v>
      </c>
      <c r="L63" s="6">
        <v>1.1719224E-4</v>
      </c>
      <c r="M63" s="9">
        <v>9.2157170000000004E-5</v>
      </c>
      <c r="N63" s="8">
        <v>6.2512929999999998E-6</v>
      </c>
      <c r="O63" s="6">
        <v>0.99998390000000004</v>
      </c>
      <c r="P63" s="3" t="s">
        <v>3763</v>
      </c>
      <c r="Q63" s="8"/>
    </row>
    <row r="64" spans="1:17" ht="323" hidden="1" x14ac:dyDescent="0.15">
      <c r="A64" s="27" t="s">
        <v>248</v>
      </c>
      <c r="B64" s="15" t="s">
        <v>249</v>
      </c>
      <c r="C64" s="5" t="s">
        <v>250</v>
      </c>
      <c r="D64" s="6">
        <v>1</v>
      </c>
      <c r="E64" s="6">
        <v>3</v>
      </c>
      <c r="F64" s="7" t="str">
        <f>HYPERLINK("https://www.reddit.com/r/AskDocs/comments/fra4k5/ive_had_stomach_problems_for_a_long_time_please/")</f>
        <v>https://www.reddit.com/r/AskDocs/comments/fra4k5/ive_had_stomach_problems_for_a_long_time_please/</v>
      </c>
      <c r="G64" s="7" t="s">
        <v>251</v>
      </c>
      <c r="H64" s="7" t="s">
        <v>12</v>
      </c>
      <c r="I64" s="6">
        <v>0.16176641</v>
      </c>
      <c r="J64" s="6">
        <v>1.2253523E-3</v>
      </c>
      <c r="K64" s="8">
        <v>1.1719542E-5</v>
      </c>
      <c r="L64" s="9">
        <v>8.879297E-6</v>
      </c>
      <c r="M64" s="9">
        <v>8.5151420000000001E-5</v>
      </c>
      <c r="N64" s="6">
        <v>0.67452836000000005</v>
      </c>
      <c r="O64" s="8">
        <v>2.2900480000000002E-6</v>
      </c>
      <c r="P64" s="16" t="s">
        <v>3762</v>
      </c>
      <c r="Q64" s="6"/>
    </row>
    <row r="65" spans="1:17" ht="409.6" hidden="1" x14ac:dyDescent="0.15">
      <c r="A65" s="27" t="s">
        <v>252</v>
      </c>
      <c r="B65" s="15" t="s">
        <v>253</v>
      </c>
      <c r="C65" s="5" t="s">
        <v>3775</v>
      </c>
      <c r="D65" s="6">
        <v>1</v>
      </c>
      <c r="E65" s="6">
        <v>3</v>
      </c>
      <c r="F65" s="7" t="str">
        <f>HYPERLINK("https://www.reddit.com/r/AskDocs/comments/frbxt9/26_m_are_these_worms_in_my_stool/")</f>
        <v>https://www.reddit.com/r/AskDocs/comments/frbxt9/26_m_are_these_worms_in_my_stool/</v>
      </c>
      <c r="G65" s="7" t="s">
        <v>254</v>
      </c>
      <c r="H65" s="7" t="s">
        <v>12</v>
      </c>
      <c r="I65" s="6">
        <v>2.7340650000000003E-4</v>
      </c>
      <c r="J65" s="6">
        <v>8.8253886000000004E-2</v>
      </c>
      <c r="K65" s="6">
        <v>7.8654289999999997E-4</v>
      </c>
      <c r="L65" s="6">
        <v>3.5944879999999998E-3</v>
      </c>
      <c r="M65" s="6">
        <v>2.1513998999999999E-3</v>
      </c>
      <c r="N65" s="6">
        <v>0.11204055</v>
      </c>
      <c r="O65" s="6">
        <v>3.7193E-3</v>
      </c>
      <c r="P65" s="3" t="s">
        <v>4111</v>
      </c>
      <c r="Q65" s="6"/>
    </row>
    <row r="66" spans="1:17" ht="102" hidden="1" x14ac:dyDescent="0.15">
      <c r="A66" s="27" t="s">
        <v>255</v>
      </c>
      <c r="B66" s="15" t="s">
        <v>256</v>
      </c>
      <c r="C66" s="5" t="s">
        <v>3776</v>
      </c>
      <c r="D66" s="6">
        <v>1</v>
      </c>
      <c r="E66" s="6">
        <v>3</v>
      </c>
      <c r="F66" s="7" t="str">
        <f>HYPERLINK("https://www.reddit.com/r/AskDocs/comments/frbz6l/skin_cancer_or_just_injury/")</f>
        <v>https://www.reddit.com/r/AskDocs/comments/frbz6l/skin_cancer_or_just_injury/</v>
      </c>
      <c r="G66" s="7" t="s">
        <v>257</v>
      </c>
      <c r="H66" s="7" t="s">
        <v>12</v>
      </c>
      <c r="I66" s="6">
        <v>0.96432660000000003</v>
      </c>
      <c r="J66" s="6">
        <v>5.5626034999999995E-4</v>
      </c>
      <c r="K66" s="6">
        <v>1.2339626999999999E-4</v>
      </c>
      <c r="L66" s="6">
        <v>5.7852863999999999E-3</v>
      </c>
      <c r="M66" s="6">
        <v>1.1884526E-4</v>
      </c>
      <c r="N66" s="8">
        <v>2.4974499E-5</v>
      </c>
      <c r="O66" s="6">
        <v>6.0871242999999998E-4</v>
      </c>
      <c r="P66" s="23" t="s">
        <v>3757</v>
      </c>
      <c r="Q66" s="22"/>
    </row>
    <row r="67" spans="1:17" ht="187" hidden="1" x14ac:dyDescent="0.15">
      <c r="A67" s="27" t="s">
        <v>258</v>
      </c>
      <c r="B67" s="15" t="s">
        <v>259</v>
      </c>
      <c r="C67" s="5" t="s">
        <v>3777</v>
      </c>
      <c r="D67" s="6">
        <v>1</v>
      </c>
      <c r="E67" s="6">
        <v>2</v>
      </c>
      <c r="F67" s="7" t="str">
        <f>HYPERLINK("https://www.reddit.com/r/AskDocs/comments/frc0yb/do_i_have_hemorrhoids_or_something_else_going_on/")</f>
        <v>https://www.reddit.com/r/AskDocs/comments/frc0yb/do_i_have_hemorrhoids_or_something_else_going_on/</v>
      </c>
      <c r="G67" s="7" t="s">
        <v>260</v>
      </c>
      <c r="H67" s="7" t="s">
        <v>12</v>
      </c>
      <c r="I67" s="6">
        <v>4.6256185000000003E-3</v>
      </c>
      <c r="J67" s="6">
        <v>1.7977059E-3</v>
      </c>
      <c r="K67" s="6">
        <v>4.7118070000000001E-3</v>
      </c>
      <c r="L67" s="6">
        <v>3.7179798E-2</v>
      </c>
      <c r="M67" s="6">
        <v>2.0988584E-3</v>
      </c>
      <c r="N67" s="6">
        <v>1.7890215000000001E-2</v>
      </c>
      <c r="O67" s="6">
        <v>0.2078796</v>
      </c>
      <c r="P67" s="3" t="s">
        <v>4111</v>
      </c>
      <c r="Q67" s="6" t="s">
        <v>4073</v>
      </c>
    </row>
    <row r="68" spans="1:17" ht="187" hidden="1" x14ac:dyDescent="0.15">
      <c r="A68" s="27" t="s">
        <v>261</v>
      </c>
      <c r="B68" s="15" t="s">
        <v>262</v>
      </c>
      <c r="C68" s="5" t="s">
        <v>263</v>
      </c>
      <c r="D68" s="6">
        <v>1</v>
      </c>
      <c r="E68" s="6">
        <v>8</v>
      </c>
      <c r="F68" s="7" t="str">
        <f>HYPERLINK("https://www.reddit.com/r/AskDocs/comments/frc5rq/difficult_to_answer_heart_question/")</f>
        <v>https://www.reddit.com/r/AskDocs/comments/frc5rq/difficult_to_answer_heart_question/</v>
      </c>
      <c r="G68" s="7" t="s">
        <v>264</v>
      </c>
      <c r="H68" s="7" t="s">
        <v>12</v>
      </c>
      <c r="I68" s="6">
        <v>3.1175107000000001E-2</v>
      </c>
      <c r="J68" s="6">
        <v>0.45275631999999999</v>
      </c>
      <c r="K68" s="6">
        <v>1.1951923E-2</v>
      </c>
      <c r="L68" s="6">
        <v>1.3291835999999999E-4</v>
      </c>
      <c r="M68" s="6">
        <v>1.5914142E-3</v>
      </c>
      <c r="N68" s="6">
        <v>7.1957320000000005E-2</v>
      </c>
      <c r="O68" s="6">
        <v>2.4240314999999998E-3</v>
      </c>
      <c r="P68" s="3" t="s">
        <v>4111</v>
      </c>
      <c r="Q68" s="6"/>
    </row>
    <row r="69" spans="1:17" ht="409.6" hidden="1" x14ac:dyDescent="0.15">
      <c r="A69" s="27" t="s">
        <v>265</v>
      </c>
      <c r="B69" s="15" t="s">
        <v>266</v>
      </c>
      <c r="C69" s="5" t="s">
        <v>267</v>
      </c>
      <c r="D69" s="6">
        <v>2</v>
      </c>
      <c r="E69" s="6">
        <v>3</v>
      </c>
      <c r="F69" s="7" t="str">
        <f>HYPERLINK("https://www.reddit.com/r/AskDocs/comments/frcb0z/i_have_always_had_a_lot_of_difficulty_breathing/")</f>
        <v>https://www.reddit.com/r/AskDocs/comments/frcb0z/i_have_always_had_a_lot_of_difficulty_breathing/</v>
      </c>
      <c r="G69" s="7" t="s">
        <v>268</v>
      </c>
      <c r="H69" s="7" t="s">
        <v>12</v>
      </c>
      <c r="I69" s="6">
        <v>2.0801723E-3</v>
      </c>
      <c r="J69" s="6">
        <v>0.89808209999999999</v>
      </c>
      <c r="K69" s="6">
        <v>3.9517879999999999E-4</v>
      </c>
      <c r="L69" s="6">
        <v>5.7739019999999996E-4</v>
      </c>
      <c r="M69" s="6">
        <v>1.2084365E-2</v>
      </c>
      <c r="N69" s="6">
        <v>1.5560985000000001E-3</v>
      </c>
      <c r="O69" s="6">
        <v>3.1968950000000002E-4</v>
      </c>
      <c r="P69" s="3" t="s">
        <v>3758</v>
      </c>
      <c r="Q69" s="6"/>
    </row>
    <row r="70" spans="1:17" ht="51" hidden="1" x14ac:dyDescent="0.15">
      <c r="A70" s="27" t="s">
        <v>269</v>
      </c>
      <c r="B70" s="15" t="s">
        <v>270</v>
      </c>
      <c r="C70" s="5" t="s">
        <v>271</v>
      </c>
      <c r="D70" s="6">
        <v>1</v>
      </c>
      <c r="E70" s="6">
        <v>2</v>
      </c>
      <c r="F70" s="7" t="str">
        <f>HYPERLINK("https://www.reddit.com/r/AskDocs/comments/frcbvv/is_it_safe_to_masturbate_post_concussion_of_a/")</f>
        <v>https://www.reddit.com/r/AskDocs/comments/frcbvv/is_it_safe_to_masturbate_post_concussion_of_a/</v>
      </c>
      <c r="G70" s="7" t="s">
        <v>272</v>
      </c>
      <c r="H70" s="7" t="s">
        <v>12</v>
      </c>
      <c r="I70" s="6">
        <v>3.0481814999999999E-4</v>
      </c>
      <c r="J70" s="6">
        <v>0.90030849999999996</v>
      </c>
      <c r="K70" s="6">
        <v>1.5199809999999999E-2</v>
      </c>
      <c r="L70" s="6">
        <v>1.1988579999999999E-3</v>
      </c>
      <c r="M70" s="6">
        <v>1.6689003E-3</v>
      </c>
      <c r="N70" s="6">
        <v>2.307117E-3</v>
      </c>
      <c r="O70" s="6">
        <v>0.20521590000000001</v>
      </c>
      <c r="P70" s="3" t="s">
        <v>4111</v>
      </c>
      <c r="Q70" s="6"/>
    </row>
    <row r="71" spans="1:17" ht="409.6" hidden="1" x14ac:dyDescent="0.15">
      <c r="A71" s="27" t="s">
        <v>273</v>
      </c>
      <c r="B71" s="15" t="s">
        <v>274</v>
      </c>
      <c r="C71" s="5" t="s">
        <v>275</v>
      </c>
      <c r="D71" s="6">
        <v>2</v>
      </c>
      <c r="E71" s="6">
        <v>17</v>
      </c>
      <c r="F71" s="7" t="str">
        <f>HYPERLINK("https://www.reddit.com/r/AskDocs/comments/frce1z/95_female_dementia_no_medications_stopped_feeding/")</f>
        <v>https://www.reddit.com/r/AskDocs/comments/frce1z/95_female_dementia_no_medications_stopped_feeding/</v>
      </c>
      <c r="G71" s="7" t="s">
        <v>276</v>
      </c>
      <c r="H71" s="7" t="s">
        <v>12</v>
      </c>
      <c r="I71" s="6">
        <v>0.50519376999999999</v>
      </c>
      <c r="J71" s="6">
        <v>1.952833E-2</v>
      </c>
      <c r="K71" s="6">
        <v>3.4628808000000001E-3</v>
      </c>
      <c r="L71" s="6">
        <v>1.2632281E-2</v>
      </c>
      <c r="M71" s="6">
        <v>4.9972533999999996E-4</v>
      </c>
      <c r="N71" s="6">
        <v>3.1727254000000001E-3</v>
      </c>
      <c r="O71" s="6">
        <v>3.3819675000000001E-4</v>
      </c>
      <c r="P71" s="3" t="s">
        <v>4111</v>
      </c>
      <c r="Q71" s="6"/>
    </row>
    <row r="72" spans="1:17" ht="51" hidden="1" x14ac:dyDescent="0.15">
      <c r="A72" s="27" t="s">
        <v>277</v>
      </c>
      <c r="B72" s="15" t="s">
        <v>278</v>
      </c>
      <c r="C72" s="5" t="s">
        <v>279</v>
      </c>
      <c r="D72" s="6">
        <v>2</v>
      </c>
      <c r="E72" s="6">
        <v>3</v>
      </c>
      <c r="F72" s="7" t="str">
        <f>HYPERLINK("https://www.reddit.com/r/AskDocs/comments/frcf8l/m19_weight_140_pounds_h5_11_nurses_and_doctors/")</f>
        <v>https://www.reddit.com/r/AskDocs/comments/frcf8l/m19_weight_140_pounds_h5_11_nurses_and_doctors/</v>
      </c>
      <c r="G72" s="7" t="s">
        <v>280</v>
      </c>
      <c r="H72" s="7" t="s">
        <v>12</v>
      </c>
      <c r="I72" s="6">
        <v>3.4983753999999999E-3</v>
      </c>
      <c r="J72" s="6">
        <v>4.3299644999999998E-2</v>
      </c>
      <c r="K72" s="6">
        <v>1.9511819E-2</v>
      </c>
      <c r="L72" s="6">
        <v>0.37419269999999999</v>
      </c>
      <c r="M72" s="6">
        <v>9.7727779999999998E-4</v>
      </c>
      <c r="N72" s="6">
        <v>3.3642352000000002E-3</v>
      </c>
      <c r="O72" s="6">
        <v>3.8424134000000001E-4</v>
      </c>
      <c r="P72" s="3" t="s">
        <v>4111</v>
      </c>
      <c r="Q72" s="6"/>
    </row>
    <row r="73" spans="1:17" ht="409.6" hidden="1" x14ac:dyDescent="0.15">
      <c r="A73" s="27" t="s">
        <v>281</v>
      </c>
      <c r="B73" s="15" t="s">
        <v>282</v>
      </c>
      <c r="C73" s="5" t="s">
        <v>3778</v>
      </c>
      <c r="D73" s="6">
        <v>1</v>
      </c>
      <c r="E73" s="6">
        <v>5</v>
      </c>
      <c r="F73" s="7" t="str">
        <f>HYPERLINK("https://www.reddit.com/r/AskDocs/comments/frcfp6/nails_changing_concerned/")</f>
        <v>https://www.reddit.com/r/AskDocs/comments/frcfp6/nails_changing_concerned/</v>
      </c>
      <c r="G73" s="7" t="s">
        <v>283</v>
      </c>
      <c r="H73" s="7" t="s">
        <v>12</v>
      </c>
      <c r="I73" s="6">
        <v>0.13661029999999999</v>
      </c>
      <c r="J73" s="6">
        <v>8.4682285999999996E-2</v>
      </c>
      <c r="K73" s="8">
        <v>3.1556064999999999E-5</v>
      </c>
      <c r="L73" s="6">
        <v>1.7186999999999999E-4</v>
      </c>
      <c r="M73" s="6">
        <v>2.3823976999999999E-4</v>
      </c>
      <c r="N73" s="6">
        <v>2.2837221999999998E-3</v>
      </c>
      <c r="O73" s="8">
        <v>1.8333089999999999E-6</v>
      </c>
      <c r="P73" s="3" t="s">
        <v>4111</v>
      </c>
      <c r="Q73" s="19" t="s">
        <v>4056</v>
      </c>
    </row>
    <row r="74" spans="1:17" ht="409.6" hidden="1" x14ac:dyDescent="0.15">
      <c r="A74" s="27" t="s">
        <v>284</v>
      </c>
      <c r="B74" s="15" t="s">
        <v>285</v>
      </c>
      <c r="C74" s="5" t="s">
        <v>286</v>
      </c>
      <c r="D74" s="6">
        <v>3</v>
      </c>
      <c r="E74" s="6">
        <v>7</v>
      </c>
      <c r="F74" s="7" t="str">
        <f>HYPERLINK("https://www.reddit.com/r/AskDocs/comments/frcmo2/doc_says_go_to_er_not_covid/")</f>
        <v>https://www.reddit.com/r/AskDocs/comments/frcmo2/doc_says_go_to_er_not_covid/</v>
      </c>
      <c r="G74" s="7" t="s">
        <v>287</v>
      </c>
      <c r="H74" s="7" t="s">
        <v>12</v>
      </c>
      <c r="I74" s="6">
        <v>5.881697E-3</v>
      </c>
      <c r="J74" s="6">
        <v>2.9242039000000001E-3</v>
      </c>
      <c r="K74" s="6">
        <v>3.0693411999999998E-4</v>
      </c>
      <c r="L74" s="6">
        <v>5.0603747000000001E-3</v>
      </c>
      <c r="M74" s="6">
        <v>6.0247182999999998E-3</v>
      </c>
      <c r="N74" s="6">
        <v>9.9560620000000008E-4</v>
      </c>
      <c r="O74" s="6">
        <v>2.1133720000000001E-3</v>
      </c>
      <c r="P74" s="3" t="s">
        <v>4111</v>
      </c>
      <c r="Q74" s="6"/>
    </row>
    <row r="75" spans="1:17" ht="238" hidden="1" x14ac:dyDescent="0.15">
      <c r="A75" s="27" t="s">
        <v>288</v>
      </c>
      <c r="B75" s="15" t="s">
        <v>289</v>
      </c>
      <c r="C75" s="5" t="s">
        <v>290</v>
      </c>
      <c r="D75" s="6">
        <v>3</v>
      </c>
      <c r="E75" s="6">
        <v>8</v>
      </c>
      <c r="F75" s="7" t="str">
        <f>HYPERLINK("https://www.reddit.com/r/AskDocs/comments/frcr0b/baby_coughingchoking_and_fussing_at_night_time/")</f>
        <v>https://www.reddit.com/r/AskDocs/comments/frcr0b/baby_coughingchoking_and_fussing_at_night_time/</v>
      </c>
      <c r="G75" s="7" t="s">
        <v>291</v>
      </c>
      <c r="H75" s="7" t="s">
        <v>12</v>
      </c>
      <c r="I75" s="6">
        <v>6.6694620000000004E-4</v>
      </c>
      <c r="J75" s="6">
        <v>0.77012700000000001</v>
      </c>
      <c r="K75" s="9">
        <v>6.354962E-5</v>
      </c>
      <c r="L75" s="6">
        <v>4.2602420000000001E-4</v>
      </c>
      <c r="M75" s="6">
        <v>1.1140703999999999E-3</v>
      </c>
      <c r="N75" s="6">
        <v>5.8758169999999998E-2</v>
      </c>
      <c r="O75" s="6">
        <v>1.0366469999999999E-2</v>
      </c>
      <c r="P75" s="3" t="s">
        <v>3758</v>
      </c>
      <c r="Q75" s="6"/>
    </row>
    <row r="76" spans="1:17" ht="340" hidden="1" x14ac:dyDescent="0.15">
      <c r="A76" s="27" t="s">
        <v>292</v>
      </c>
      <c r="B76" s="15" t="s">
        <v>293</v>
      </c>
      <c r="C76" s="5" t="s">
        <v>294</v>
      </c>
      <c r="D76" s="6">
        <v>1</v>
      </c>
      <c r="E76" s="6">
        <v>2</v>
      </c>
      <c r="F76" s="7" t="str">
        <f>HYPERLINK("https://www.reddit.com/r/AskDocs/comments/frcweu/weird_mental_health_experience_need_help/")</f>
        <v>https://www.reddit.com/r/AskDocs/comments/frcweu/weird_mental_health_experience_need_help/</v>
      </c>
      <c r="G76" s="7" t="s">
        <v>295</v>
      </c>
      <c r="H76" s="7" t="s">
        <v>12</v>
      </c>
      <c r="I76" s="6">
        <v>2.426058E-3</v>
      </c>
      <c r="J76" s="6">
        <v>0.57128774999999998</v>
      </c>
      <c r="K76" s="6">
        <v>1.8221438000000001E-3</v>
      </c>
      <c r="L76" s="6">
        <v>2.7407527000000001E-2</v>
      </c>
      <c r="M76" s="6">
        <v>4.6450199999999997E-3</v>
      </c>
      <c r="N76" s="6">
        <v>5.7457090000000002E-2</v>
      </c>
      <c r="O76" s="6">
        <v>1.2775659999999999E-3</v>
      </c>
      <c r="P76" s="3" t="s">
        <v>4111</v>
      </c>
      <c r="Q76" s="6" t="s">
        <v>4049</v>
      </c>
    </row>
    <row r="77" spans="1:17" ht="68" hidden="1" x14ac:dyDescent="0.15">
      <c r="A77" s="27" t="s">
        <v>296</v>
      </c>
      <c r="B77" s="15" t="s">
        <v>297</v>
      </c>
      <c r="C77" s="5" t="s">
        <v>298</v>
      </c>
      <c r="D77" s="6">
        <v>1</v>
      </c>
      <c r="E77" s="6">
        <v>8</v>
      </c>
      <c r="F77" s="7" t="str">
        <f>HYPERLINK("https://www.reddit.com/r/AskDocs/comments/frd6sn/meloxicam_vs_naproxen/")</f>
        <v>https://www.reddit.com/r/AskDocs/comments/frd6sn/meloxicam_vs_naproxen/</v>
      </c>
      <c r="G77" s="7" t="s">
        <v>299</v>
      </c>
      <c r="H77" s="7" t="s">
        <v>12</v>
      </c>
      <c r="I77" s="6">
        <v>1.2429595E-2</v>
      </c>
      <c r="J77" s="6">
        <v>0.12518275000000001</v>
      </c>
      <c r="K77" s="6">
        <v>1.4011562E-3</v>
      </c>
      <c r="L77" s="6">
        <v>5.9927195000000003E-2</v>
      </c>
      <c r="M77" s="6">
        <v>4.5364139999999997E-2</v>
      </c>
      <c r="N77" s="6">
        <v>9.0844389999999997E-2</v>
      </c>
      <c r="O77" s="6">
        <v>1.3822317000000001E-4</v>
      </c>
      <c r="P77" s="3" t="s">
        <v>4111</v>
      </c>
      <c r="Q77" s="6"/>
    </row>
    <row r="78" spans="1:17" ht="221" hidden="1" x14ac:dyDescent="0.15">
      <c r="A78" s="27" t="s">
        <v>300</v>
      </c>
      <c r="B78" s="15" t="s">
        <v>301</v>
      </c>
      <c r="C78" s="5" t="s">
        <v>302</v>
      </c>
      <c r="D78" s="6">
        <v>1</v>
      </c>
      <c r="E78" s="6">
        <v>7</v>
      </c>
      <c r="F78" s="7" t="str">
        <f>HYPERLINK("https://www.reddit.com/r/AskDocs/comments/frdbp3/24f_blood_in_stooluti/")</f>
        <v>https://www.reddit.com/r/AskDocs/comments/frdbp3/24f_blood_in_stooluti/</v>
      </c>
      <c r="G78" s="7" t="s">
        <v>303</v>
      </c>
      <c r="H78" s="7" t="s">
        <v>12</v>
      </c>
      <c r="I78" s="6">
        <v>3.4624160000000001E-2</v>
      </c>
      <c r="J78" s="6">
        <v>5.1017970000000003E-2</v>
      </c>
      <c r="K78" s="6">
        <v>3.1932799999999997E-2</v>
      </c>
      <c r="L78" s="6">
        <v>1.0362565999999999E-3</v>
      </c>
      <c r="M78" s="6">
        <v>2.6583373999999999E-3</v>
      </c>
      <c r="N78" s="6">
        <v>2.7604103000000001E-3</v>
      </c>
      <c r="O78" s="6">
        <v>0.3131854</v>
      </c>
      <c r="P78" s="3" t="s">
        <v>4111</v>
      </c>
      <c r="Q78" s="6"/>
    </row>
    <row r="79" spans="1:17" ht="51" hidden="1" x14ac:dyDescent="0.15">
      <c r="A79" s="27" t="s">
        <v>304</v>
      </c>
      <c r="B79" s="15" t="s">
        <v>305</v>
      </c>
      <c r="C79" s="5" t="s">
        <v>306</v>
      </c>
      <c r="D79" s="6">
        <v>1</v>
      </c>
      <c r="E79" s="6">
        <v>5</v>
      </c>
      <c r="F79" s="7" t="str">
        <f>HYPERLINK("https://www.reddit.com/r/AskDocs/comments/frdcqd/coronavirus_and_steroids/")</f>
        <v>https://www.reddit.com/r/AskDocs/comments/frdcqd/coronavirus_and_steroids/</v>
      </c>
      <c r="G79" s="7" t="s">
        <v>307</v>
      </c>
      <c r="H79" s="7" t="s">
        <v>12</v>
      </c>
      <c r="I79" s="6">
        <v>4.2245685999999999E-3</v>
      </c>
      <c r="J79" s="6">
        <v>0.98913074000000001</v>
      </c>
      <c r="K79" s="6">
        <v>6.3416359999999997E-4</v>
      </c>
      <c r="L79" s="6">
        <v>4.9718916000000002E-3</v>
      </c>
      <c r="M79" s="6">
        <v>1.3256073E-4</v>
      </c>
      <c r="N79" s="6">
        <v>1.2409985000000001E-3</v>
      </c>
      <c r="O79" s="6">
        <v>1.1208902000000001E-4</v>
      </c>
      <c r="P79" s="3" t="s">
        <v>3758</v>
      </c>
      <c r="Q79" s="6"/>
    </row>
    <row r="80" spans="1:17" ht="204" hidden="1" x14ac:dyDescent="0.15">
      <c r="A80" s="27" t="s">
        <v>308</v>
      </c>
      <c r="B80" s="15" t="s">
        <v>309</v>
      </c>
      <c r="C80" s="5" t="s">
        <v>310</v>
      </c>
      <c r="D80" s="6">
        <v>1</v>
      </c>
      <c r="E80" s="6">
        <v>16</v>
      </c>
      <c r="F80" s="7" t="str">
        <f>HYPERLINK("https://www.reddit.com/r/AskDocs/comments/frdndz/can_antipsychotics_kill_me/")</f>
        <v>https://www.reddit.com/r/AskDocs/comments/frdndz/can_antipsychotics_kill_me/</v>
      </c>
      <c r="G80" s="7" t="s">
        <v>311</v>
      </c>
      <c r="H80" s="7" t="s">
        <v>12</v>
      </c>
      <c r="I80" s="6">
        <v>0.75474059999999998</v>
      </c>
      <c r="J80" s="6">
        <v>8.4843724999999995E-2</v>
      </c>
      <c r="K80" s="6">
        <v>1.064828E-2</v>
      </c>
      <c r="L80" s="6">
        <v>3.1681955000000001E-3</v>
      </c>
      <c r="M80" s="6">
        <v>9.3975959999999994E-3</v>
      </c>
      <c r="N80" s="6">
        <v>6.1335564000000002E-3</v>
      </c>
      <c r="O80" s="6">
        <v>3.9446354000000003E-3</v>
      </c>
      <c r="P80" s="3" t="s">
        <v>4111</v>
      </c>
      <c r="Q80" s="6" t="s">
        <v>4092</v>
      </c>
    </row>
    <row r="81" spans="1:17" ht="204" hidden="1" x14ac:dyDescent="0.15">
      <c r="A81" s="27" t="s">
        <v>312</v>
      </c>
      <c r="B81" s="15" t="s">
        <v>313</v>
      </c>
      <c r="C81" s="5" t="s">
        <v>314</v>
      </c>
      <c r="D81" s="6">
        <v>1</v>
      </c>
      <c r="E81" s="6">
        <v>3</v>
      </c>
      <c r="F81" s="7" t="str">
        <f>HYPERLINK("https://www.reddit.com/r/AskDocs/comments/frdnyb/my_doctor_recently_told_me_i_had_borderline/")</f>
        <v>https://www.reddit.com/r/AskDocs/comments/frdnyb/my_doctor_recently_told_me_i_had_borderline/</v>
      </c>
      <c r="G81" s="7" t="s">
        <v>315</v>
      </c>
      <c r="H81" s="7" t="s">
        <v>12</v>
      </c>
      <c r="I81" s="6">
        <v>8.5828299999999996E-3</v>
      </c>
      <c r="J81" s="6">
        <v>0.92585170000000006</v>
      </c>
      <c r="K81" s="6">
        <v>1.0941236999999999E-2</v>
      </c>
      <c r="L81" s="6">
        <v>1.2101143999999999E-2</v>
      </c>
      <c r="M81" s="6">
        <v>1.9084811000000001E-3</v>
      </c>
      <c r="N81" s="6">
        <v>2.9993057000000001E-4</v>
      </c>
      <c r="O81" s="9">
        <v>6.1966229999999998E-5</v>
      </c>
      <c r="P81" s="3" t="s">
        <v>4111</v>
      </c>
      <c r="Q81" s="6" t="s">
        <v>4033</v>
      </c>
    </row>
    <row r="82" spans="1:17" ht="51" hidden="1" x14ac:dyDescent="0.15">
      <c r="A82" s="27" t="s">
        <v>316</v>
      </c>
      <c r="B82" s="15" t="s">
        <v>317</v>
      </c>
      <c r="C82" s="5" t="s">
        <v>318</v>
      </c>
      <c r="D82" s="6">
        <v>1</v>
      </c>
      <c r="E82" s="6">
        <v>6</v>
      </c>
      <c r="F82" s="7" t="str">
        <f>HYPERLINK("https://www.reddit.com/r/AskDocs/comments/fre1ur/i_tried_jumping_over_a_tennis_court_net_at_full/")</f>
        <v>https://www.reddit.com/r/AskDocs/comments/fre1ur/i_tried_jumping_over_a_tennis_court_net_at_full/</v>
      </c>
      <c r="G82" s="7" t="s">
        <v>319</v>
      </c>
      <c r="H82" s="7" t="s">
        <v>12</v>
      </c>
      <c r="I82" s="6">
        <v>2.110064E-2</v>
      </c>
      <c r="J82" s="6">
        <v>1.8476784E-2</v>
      </c>
      <c r="K82" s="6">
        <v>0.33928612000000002</v>
      </c>
      <c r="L82" s="6">
        <v>0.12782657</v>
      </c>
      <c r="M82" s="6">
        <v>1.843363E-3</v>
      </c>
      <c r="N82" s="6">
        <v>7.6520442999999999E-3</v>
      </c>
      <c r="O82" s="6">
        <v>2.751404E-2</v>
      </c>
      <c r="P82" s="3" t="s">
        <v>4111</v>
      </c>
      <c r="Q82" s="6"/>
    </row>
    <row r="83" spans="1:17" ht="356" hidden="1" x14ac:dyDescent="0.15">
      <c r="A83" s="27" t="s">
        <v>320</v>
      </c>
      <c r="B83" s="15" t="s">
        <v>321</v>
      </c>
      <c r="C83" s="5" t="s">
        <v>322</v>
      </c>
      <c r="D83" s="6">
        <v>3</v>
      </c>
      <c r="E83" s="6">
        <v>11</v>
      </c>
      <c r="F83" s="7" t="str">
        <f>HYPERLINK("https://www.reddit.com/r/AskDocs/comments/fren35/still_cant_smell_or_taste_its_been_ages_any_advice/")</f>
        <v>https://www.reddit.com/r/AskDocs/comments/fren35/still_cant_smell_or_taste_its_been_ages_any_advice/</v>
      </c>
      <c r="G83" s="7" t="s">
        <v>323</v>
      </c>
      <c r="H83" s="7" t="s">
        <v>12</v>
      </c>
      <c r="I83" s="6">
        <v>1.2586117E-3</v>
      </c>
      <c r="J83" s="6">
        <v>0.99988043000000004</v>
      </c>
      <c r="K83" s="6">
        <v>2.8842688E-4</v>
      </c>
      <c r="L83" s="9">
        <v>5.6744070000000002E-5</v>
      </c>
      <c r="M83" s="6">
        <v>2.3669003999999999E-4</v>
      </c>
      <c r="N83" s="6">
        <v>1.8736720000000001E-4</v>
      </c>
      <c r="O83" s="8">
        <v>7.0414050000000004E-6</v>
      </c>
      <c r="P83" s="3" t="s">
        <v>3758</v>
      </c>
      <c r="Q83" s="6"/>
    </row>
    <row r="84" spans="1:17" ht="119" hidden="1" x14ac:dyDescent="0.15">
      <c r="A84" s="27" t="s">
        <v>324</v>
      </c>
      <c r="B84" s="15" t="s">
        <v>325</v>
      </c>
      <c r="C84" s="5" t="s">
        <v>326</v>
      </c>
      <c r="D84" s="6">
        <v>3</v>
      </c>
      <c r="E84" s="6">
        <v>13</v>
      </c>
      <c r="F84" s="7" t="str">
        <f>HYPERLINK("https://www.reddit.com/r/AskDocs/comments/frfzc7/broken_pinky_toe_gone_septic_please_help/")</f>
        <v>https://www.reddit.com/r/AskDocs/comments/frfzc7/broken_pinky_toe_gone_septic_please_help/</v>
      </c>
      <c r="G84" s="7" t="s">
        <v>327</v>
      </c>
      <c r="H84" s="7" t="s">
        <v>12</v>
      </c>
      <c r="I84" s="6">
        <v>1.9359319999999999E-2</v>
      </c>
      <c r="J84" s="6">
        <v>8.1249769999999999E-2</v>
      </c>
      <c r="K84" s="6">
        <v>0.11326757</v>
      </c>
      <c r="L84" s="6">
        <v>4.6098201999999998E-2</v>
      </c>
      <c r="M84" s="6">
        <v>3.1833053000000001E-3</v>
      </c>
      <c r="N84" s="6">
        <v>1.6117989999999999E-3</v>
      </c>
      <c r="O84" s="6">
        <v>5.0050378E-2</v>
      </c>
      <c r="P84" s="3" t="s">
        <v>4111</v>
      </c>
      <c r="Q84" s="6"/>
    </row>
    <row r="85" spans="1:17" ht="289" hidden="1" x14ac:dyDescent="0.15">
      <c r="A85" s="27" t="s">
        <v>328</v>
      </c>
      <c r="B85" s="15" t="s">
        <v>329</v>
      </c>
      <c r="C85" s="5" t="s">
        <v>330</v>
      </c>
      <c r="D85" s="6">
        <v>1</v>
      </c>
      <c r="E85" s="6">
        <v>3</v>
      </c>
      <c r="F85" s="7" t="str">
        <f>HYPERLINK("https://www.reddit.com/r/AskDocs/comments/fse9y9/17m_infrequent_blood_in_urine_every_few_months/")</f>
        <v>https://www.reddit.com/r/AskDocs/comments/fse9y9/17m_infrequent_blood_in_urine_every_few_months/</v>
      </c>
      <c r="G85" s="7" t="s">
        <v>331</v>
      </c>
      <c r="H85" s="7" t="s">
        <v>12</v>
      </c>
      <c r="I85" s="6">
        <v>1.3089389E-2</v>
      </c>
      <c r="J85" s="8">
        <v>5.5036853E-5</v>
      </c>
      <c r="K85" s="6">
        <v>1.9627809999999999E-4</v>
      </c>
      <c r="L85" s="8">
        <v>2.0212721000000001E-5</v>
      </c>
      <c r="M85" s="6">
        <v>5.6019424999999995E-4</v>
      </c>
      <c r="N85" s="6">
        <v>0.13501409</v>
      </c>
      <c r="O85" s="6">
        <v>0.42861470000000002</v>
      </c>
      <c r="P85" s="3" t="s">
        <v>4111</v>
      </c>
      <c r="Q85" s="6"/>
    </row>
    <row r="86" spans="1:17" ht="153" hidden="1" x14ac:dyDescent="0.15">
      <c r="A86" s="27" t="s">
        <v>332</v>
      </c>
      <c r="B86" s="15" t="s">
        <v>333</v>
      </c>
      <c r="C86" s="5" t="s">
        <v>3779</v>
      </c>
      <c r="D86" s="6">
        <v>1</v>
      </c>
      <c r="E86" s="6">
        <v>3</v>
      </c>
      <c r="F86" s="7" t="str">
        <f>HYPERLINK("https://www.reddit.com/r/AskDocs/comments/fsfawt/21m_paronychia/")</f>
        <v>https://www.reddit.com/r/AskDocs/comments/fsfawt/21m_paronychia/</v>
      </c>
      <c r="G86" s="7" t="s">
        <v>334</v>
      </c>
      <c r="H86" s="7" t="s">
        <v>12</v>
      </c>
      <c r="I86" s="6">
        <v>6.5484940000000002E-3</v>
      </c>
      <c r="J86" s="6">
        <v>0.47446775000000002</v>
      </c>
      <c r="K86" s="6">
        <v>1.6073585000000001E-3</v>
      </c>
      <c r="L86" s="6">
        <v>0.12564489000000001</v>
      </c>
      <c r="M86" s="6">
        <v>3.1098425E-3</v>
      </c>
      <c r="N86" s="6">
        <v>9.7158550000000002E-4</v>
      </c>
      <c r="O86" s="6">
        <v>3.7727117999999997E-2</v>
      </c>
      <c r="P86" s="3" t="s">
        <v>4111</v>
      </c>
      <c r="Q86" s="6"/>
    </row>
    <row r="87" spans="1:17" ht="221" hidden="1" x14ac:dyDescent="0.15">
      <c r="A87" s="27" t="s">
        <v>335</v>
      </c>
      <c r="B87" s="15" t="s">
        <v>336</v>
      </c>
      <c r="C87" s="5" t="s">
        <v>337</v>
      </c>
      <c r="D87" s="6">
        <v>1</v>
      </c>
      <c r="E87" s="6">
        <v>3</v>
      </c>
      <c r="F87" s="7" t="str">
        <f>HYPERLINK("https://www.reddit.com/r/AskDocs/comments/fsfci8/teeth_staining_with_doxyclycline/")</f>
        <v>https://www.reddit.com/r/AskDocs/comments/fsfci8/teeth_staining_with_doxyclycline/</v>
      </c>
      <c r="G87" s="7" t="s">
        <v>338</v>
      </c>
      <c r="H87" s="7" t="s">
        <v>12</v>
      </c>
      <c r="I87" s="6">
        <v>1.6849159999999998E-2</v>
      </c>
      <c r="J87" s="6">
        <v>1.6886889999999999E-3</v>
      </c>
      <c r="K87" s="6">
        <v>1.0167778000000001E-2</v>
      </c>
      <c r="L87" s="6">
        <v>2.4245381E-3</v>
      </c>
      <c r="M87" s="6">
        <v>1.8515586999999999E-3</v>
      </c>
      <c r="N87" s="6">
        <v>1.4753222E-2</v>
      </c>
      <c r="O87" s="6">
        <v>0.57763109999999995</v>
      </c>
      <c r="P87" s="3" t="s">
        <v>3763</v>
      </c>
      <c r="Q87" s="6"/>
    </row>
    <row r="88" spans="1:17" ht="170" hidden="1" x14ac:dyDescent="0.15">
      <c r="A88" s="27" t="s">
        <v>339</v>
      </c>
      <c r="B88" s="15" t="s">
        <v>340</v>
      </c>
      <c r="C88" s="5" t="s">
        <v>3780</v>
      </c>
      <c r="D88" s="6">
        <v>1</v>
      </c>
      <c r="E88" s="6">
        <v>2</v>
      </c>
      <c r="F88" s="7" t="str">
        <f>HYPERLINK("https://www.reddit.com/r/AskDocs/comments/fsg06i/sudden_flaky_skin/")</f>
        <v>https://www.reddit.com/r/AskDocs/comments/fsg06i/sudden_flaky_skin/</v>
      </c>
      <c r="G88" s="7" t="s">
        <v>341</v>
      </c>
      <c r="H88" s="7" t="s">
        <v>12</v>
      </c>
      <c r="I88" s="6">
        <v>6.5556764999999996E-3</v>
      </c>
      <c r="J88" s="6">
        <v>4.7057867000000003E-2</v>
      </c>
      <c r="K88" s="6">
        <v>4.9997569999999996E-3</v>
      </c>
      <c r="L88" s="6">
        <v>0.84310589999999996</v>
      </c>
      <c r="M88" s="6">
        <v>1.6272366E-3</v>
      </c>
      <c r="N88" s="6">
        <v>8.2808733000000001E-4</v>
      </c>
      <c r="O88" s="6">
        <v>1.1293888000000001E-3</v>
      </c>
      <c r="P88" s="17" t="s">
        <v>3760</v>
      </c>
      <c r="Q88" s="6"/>
    </row>
    <row r="89" spans="1:17" ht="136" hidden="1" x14ac:dyDescent="0.15">
      <c r="A89" s="27" t="s">
        <v>342</v>
      </c>
      <c r="B89" s="15" t="s">
        <v>343</v>
      </c>
      <c r="C89" s="5" t="s">
        <v>344</v>
      </c>
      <c r="D89" s="6">
        <v>9</v>
      </c>
      <c r="E89" s="6">
        <v>51</v>
      </c>
      <c r="F89" s="7" t="str">
        <f>HYPERLINK("https://www.reddit.com/r/AskDocs/comments/fsg3ml/why_do_i_have_a_headache_every_day_of_my_life/")</f>
        <v>https://www.reddit.com/r/AskDocs/comments/fsg3ml/why_do_i_have_a_headache_every_day_of_my_life/</v>
      </c>
      <c r="G89" s="7" t="s">
        <v>345</v>
      </c>
      <c r="H89" s="7" t="s">
        <v>12</v>
      </c>
      <c r="I89" s="6">
        <v>1.7481059E-2</v>
      </c>
      <c r="J89" s="6">
        <v>0.71857910000000003</v>
      </c>
      <c r="K89" s="6">
        <v>6.5603850000000002E-4</v>
      </c>
      <c r="L89" s="6">
        <v>1.9169151999999998E-2</v>
      </c>
      <c r="M89" s="6">
        <v>1.51082575E-2</v>
      </c>
      <c r="N89" s="6">
        <v>7.5236200000000003E-2</v>
      </c>
      <c r="O89" s="6">
        <v>3.4549236000000001E-3</v>
      </c>
      <c r="P89" s="3" t="s">
        <v>4111</v>
      </c>
      <c r="Q89" s="6" t="s">
        <v>4072</v>
      </c>
    </row>
    <row r="90" spans="1:17" ht="34" hidden="1" x14ac:dyDescent="0.15">
      <c r="A90" s="27" t="s">
        <v>346</v>
      </c>
      <c r="B90" s="15" t="s">
        <v>347</v>
      </c>
      <c r="C90" s="5" t="s">
        <v>348</v>
      </c>
      <c r="D90" s="6">
        <v>1</v>
      </c>
      <c r="E90" s="6">
        <v>3</v>
      </c>
      <c r="F90" s="7" t="str">
        <f>HYPERLINK("https://www.reddit.com/r/AskDocs/comments/fsgbhd/is_what_happened_to_me_normal_ct_scan/")</f>
        <v>https://www.reddit.com/r/AskDocs/comments/fsgbhd/is_what_happened_to_me_normal_ct_scan/</v>
      </c>
      <c r="G90" s="7" t="s">
        <v>349</v>
      </c>
      <c r="H90" s="7" t="s">
        <v>12</v>
      </c>
      <c r="I90" s="6">
        <v>0.17155372999999999</v>
      </c>
      <c r="J90" s="6">
        <v>2.2523432999999999E-2</v>
      </c>
      <c r="K90" s="6">
        <v>2.6619731999999998E-3</v>
      </c>
      <c r="L90" s="6">
        <v>0.40560966999999998</v>
      </c>
      <c r="M90" s="6">
        <v>8.3737670000000007E-3</v>
      </c>
      <c r="N90" s="6">
        <v>1.7174482E-3</v>
      </c>
      <c r="O90" s="6">
        <v>3.5339593999999998E-4</v>
      </c>
      <c r="P90" s="3" t="s">
        <v>4111</v>
      </c>
      <c r="Q90" s="6"/>
    </row>
    <row r="91" spans="1:17" ht="221" hidden="1" x14ac:dyDescent="0.15">
      <c r="A91" s="27" t="s">
        <v>350</v>
      </c>
      <c r="B91" s="15" t="s">
        <v>351</v>
      </c>
      <c r="C91" s="5" t="s">
        <v>352</v>
      </c>
      <c r="D91" s="6">
        <v>6</v>
      </c>
      <c r="E91" s="6">
        <v>15</v>
      </c>
      <c r="F91" s="7" t="str">
        <f>HYPERLINK("https://www.reddit.com/r/AskDocs/comments/fsgigo/please_help_28f_never_experienced_constipation/")</f>
        <v>https://www.reddit.com/r/AskDocs/comments/fsgigo/please_help_28f_never_experienced_constipation/</v>
      </c>
      <c r="G91" s="7" t="s">
        <v>353</v>
      </c>
      <c r="H91" s="7" t="s">
        <v>12</v>
      </c>
      <c r="I91" s="6">
        <v>0.10298625</v>
      </c>
      <c r="J91" s="6">
        <v>1.2489854999999999E-3</v>
      </c>
      <c r="K91" s="6">
        <v>1.1931956E-3</v>
      </c>
      <c r="L91" s="8">
        <v>3.8710932000000003E-5</v>
      </c>
      <c r="M91" s="6">
        <v>4.0203332999999997E-4</v>
      </c>
      <c r="N91" s="6">
        <v>0.48757613</v>
      </c>
      <c r="O91" s="6">
        <v>8.3613396000000004E-4</v>
      </c>
      <c r="P91" s="3" t="s">
        <v>4111</v>
      </c>
      <c r="Q91" s="6"/>
    </row>
    <row r="92" spans="1:17" ht="68" hidden="1" x14ac:dyDescent="0.15">
      <c r="A92" s="27" t="s">
        <v>354</v>
      </c>
      <c r="B92" s="15" t="s">
        <v>355</v>
      </c>
      <c r="C92" s="5" t="s">
        <v>356</v>
      </c>
      <c r="D92" s="6">
        <v>2</v>
      </c>
      <c r="E92" s="6">
        <v>2</v>
      </c>
      <c r="F92" s="7" t="str">
        <f>HYPERLINK("https://www.reddit.com/r/AskDocs/comments/fsgs7t/vomiting_blood/")</f>
        <v>https://www.reddit.com/r/AskDocs/comments/fsgs7t/vomiting_blood/</v>
      </c>
      <c r="G92" s="7" t="s">
        <v>357</v>
      </c>
      <c r="H92" s="7" t="s">
        <v>12</v>
      </c>
      <c r="I92" s="6">
        <v>6.6275300000000004E-3</v>
      </c>
      <c r="J92" s="6">
        <v>1.1877179E-2</v>
      </c>
      <c r="K92" s="6">
        <v>1.8575788E-4</v>
      </c>
      <c r="L92" s="6">
        <v>3.9535759999999998E-4</v>
      </c>
      <c r="M92" s="6">
        <v>2.7795136000000002E-3</v>
      </c>
      <c r="N92" s="6">
        <v>0.83739799999999998</v>
      </c>
      <c r="O92" s="6">
        <v>2.0104646999999999E-4</v>
      </c>
      <c r="P92" s="16" t="s">
        <v>3762</v>
      </c>
      <c r="Q92" s="6"/>
    </row>
    <row r="93" spans="1:17" ht="204" hidden="1" x14ac:dyDescent="0.15">
      <c r="A93" s="27" t="s">
        <v>358</v>
      </c>
      <c r="B93" s="15" t="s">
        <v>359</v>
      </c>
      <c r="C93" s="5" t="s">
        <v>360</v>
      </c>
      <c r="D93" s="6">
        <v>1</v>
      </c>
      <c r="E93" s="6">
        <v>4</v>
      </c>
      <c r="F93" s="7" t="str">
        <f>HYPERLINK("https://www.reddit.com/r/AskDocs/comments/fshn8q/my_friend_15f_has_something_wrong_going_with_her/")</f>
        <v>https://www.reddit.com/r/AskDocs/comments/fshn8q/my_friend_15f_has_something_wrong_going_with_her/</v>
      </c>
      <c r="G93" s="7" t="s">
        <v>361</v>
      </c>
      <c r="H93" s="7" t="s">
        <v>12</v>
      </c>
      <c r="I93" s="6">
        <v>8.9495690000000003E-2</v>
      </c>
      <c r="J93" s="6">
        <v>0.14652689999999999</v>
      </c>
      <c r="K93" s="6">
        <v>1.6073883000000001E-3</v>
      </c>
      <c r="L93" s="8">
        <v>5.9403905000000003E-5</v>
      </c>
      <c r="M93" s="6">
        <v>0.67345725999999995</v>
      </c>
      <c r="N93" s="6">
        <v>3.3909081999999998E-4</v>
      </c>
      <c r="O93" s="6">
        <v>7.0244074E-4</v>
      </c>
      <c r="P93" s="16" t="s">
        <v>3761</v>
      </c>
      <c r="Q93" s="6"/>
    </row>
    <row r="94" spans="1:17" ht="34" hidden="1" x14ac:dyDescent="0.15">
      <c r="A94" s="27" t="s">
        <v>362</v>
      </c>
      <c r="B94" s="15" t="s">
        <v>363</v>
      </c>
      <c r="C94" s="5" t="s">
        <v>364</v>
      </c>
      <c r="D94" s="6">
        <v>0</v>
      </c>
      <c r="E94" s="6">
        <v>10</v>
      </c>
      <c r="F94" s="7" t="str">
        <f>HYPERLINK("https://www.reddit.com/r/AskDocs/comments/fsii57/17f_why_is_it_hard_for_people_to_get_replied_to/")</f>
        <v>https://www.reddit.com/r/AskDocs/comments/fsii57/17f_why_is_it_hard_for_people_to_get_replied_to/</v>
      </c>
      <c r="G94" s="7" t="s">
        <v>365</v>
      </c>
      <c r="H94" s="7" t="s">
        <v>12</v>
      </c>
      <c r="I94" s="6">
        <v>1.8125951000000001E-2</v>
      </c>
      <c r="J94" s="6">
        <v>0.83274340000000002</v>
      </c>
      <c r="K94" s="6">
        <v>4.4184296999999997E-2</v>
      </c>
      <c r="L94" s="6">
        <v>1.097396E-2</v>
      </c>
      <c r="M94" s="6">
        <v>2.7724206E-3</v>
      </c>
      <c r="N94" s="6">
        <v>4.2845427999999998E-2</v>
      </c>
      <c r="O94" s="6">
        <v>7.7728926999999998E-3</v>
      </c>
      <c r="P94" s="3" t="s">
        <v>3758</v>
      </c>
      <c r="Q94" s="6"/>
    </row>
    <row r="95" spans="1:17" ht="136" hidden="1" x14ac:dyDescent="0.15">
      <c r="A95" s="27" t="s">
        <v>366</v>
      </c>
      <c r="B95" s="15" t="s">
        <v>367</v>
      </c>
      <c r="C95" s="5" t="s">
        <v>3781</v>
      </c>
      <c r="D95" s="6">
        <v>2</v>
      </c>
      <c r="E95" s="6">
        <v>5</v>
      </c>
      <c r="F95" s="7" t="str">
        <f>HYPERLINK("https://www.reddit.com/r/AskDocs/comments/fsjh37/what_is_this/")</f>
        <v>https://www.reddit.com/r/AskDocs/comments/fsjh37/what_is_this/</v>
      </c>
      <c r="G95" s="7" t="s">
        <v>368</v>
      </c>
      <c r="H95" s="7" t="s">
        <v>12</v>
      </c>
      <c r="I95" s="6">
        <v>2.5117754999999999E-2</v>
      </c>
      <c r="J95" s="6">
        <v>3.5214959999999997E-2</v>
      </c>
      <c r="K95" s="6">
        <v>2.5880515999999999E-2</v>
      </c>
      <c r="L95" s="6">
        <v>9.9962650000000007E-3</v>
      </c>
      <c r="M95" s="6">
        <v>8.2672240000000001E-3</v>
      </c>
      <c r="N95" s="6">
        <v>7.3019593999999993E-2</v>
      </c>
      <c r="O95" s="6">
        <v>1.8613487000000001E-2</v>
      </c>
      <c r="P95" s="3" t="s">
        <v>4111</v>
      </c>
      <c r="Q95" s="6"/>
    </row>
    <row r="96" spans="1:17" ht="323" hidden="1" x14ac:dyDescent="0.15">
      <c r="A96" s="27" t="s">
        <v>369</v>
      </c>
      <c r="B96" s="15" t="s">
        <v>370</v>
      </c>
      <c r="C96" s="5" t="s">
        <v>371</v>
      </c>
      <c r="D96" s="6">
        <v>2</v>
      </c>
      <c r="E96" s="6">
        <v>10</v>
      </c>
      <c r="F96" s="7" t="str">
        <f>HYPERLINK("https://www.reddit.com/r/AskDocs/comments/fsjk5l/27f_my_thyroid_test_came_back_normal_but_there/")</f>
        <v>https://www.reddit.com/r/AskDocs/comments/fsjk5l/27f_my_thyroid_test_came_back_normal_but_there/</v>
      </c>
      <c r="G96" s="7" t="s">
        <v>372</v>
      </c>
      <c r="H96" s="7" t="s">
        <v>12</v>
      </c>
      <c r="I96" s="6">
        <v>4.2852759999999999E-4</v>
      </c>
      <c r="J96" s="6">
        <v>5.1987079999999998E-2</v>
      </c>
      <c r="K96" s="6">
        <v>2.3093224000000001E-3</v>
      </c>
      <c r="L96" s="8">
        <v>4.1848250000000002E-6</v>
      </c>
      <c r="M96" s="6">
        <v>3.492236E-4</v>
      </c>
      <c r="N96" s="8">
        <v>3.8206719999999998E-6</v>
      </c>
      <c r="O96" s="6">
        <v>0.98023249999999995</v>
      </c>
      <c r="P96" s="3" t="s">
        <v>3763</v>
      </c>
      <c r="Q96" s="8"/>
    </row>
    <row r="97" spans="1:17" ht="204" hidden="1" x14ac:dyDescent="0.15">
      <c r="A97" s="27" t="s">
        <v>373</v>
      </c>
      <c r="B97" s="15" t="s">
        <v>374</v>
      </c>
      <c r="C97" s="5" t="s">
        <v>375</v>
      </c>
      <c r="D97" s="6">
        <v>2</v>
      </c>
      <c r="E97" s="6">
        <v>15</v>
      </c>
      <c r="F97" s="7" t="str">
        <f>HYPERLINK("https://www.reddit.com/r/AskDocs/comments/fsjpfy/inconclusive_covid19_test/")</f>
        <v>https://www.reddit.com/r/AskDocs/comments/fsjpfy/inconclusive_covid19_test/</v>
      </c>
      <c r="G97" s="7" t="s">
        <v>376</v>
      </c>
      <c r="H97" s="7" t="s">
        <v>12</v>
      </c>
      <c r="I97" s="6">
        <v>2.5712252E-3</v>
      </c>
      <c r="J97" s="6">
        <v>0.99926309999999996</v>
      </c>
      <c r="K97" s="6">
        <v>2.3916363999999999E-4</v>
      </c>
      <c r="L97" s="6">
        <v>1.07082444E-4</v>
      </c>
      <c r="M97" s="6">
        <v>1.1131762999999999E-3</v>
      </c>
      <c r="N97" s="8">
        <v>2.1501048000000001E-5</v>
      </c>
      <c r="O97" s="6">
        <v>1.1201799000000001E-3</v>
      </c>
      <c r="P97" s="3" t="s">
        <v>3758</v>
      </c>
      <c r="Q97" s="8"/>
    </row>
    <row r="98" spans="1:17" ht="85" hidden="1" x14ac:dyDescent="0.15">
      <c r="A98" s="27" t="s">
        <v>377</v>
      </c>
      <c r="B98" s="15" t="s">
        <v>378</v>
      </c>
      <c r="C98" s="5" t="s">
        <v>379</v>
      </c>
      <c r="D98" s="6">
        <v>2</v>
      </c>
      <c r="E98" s="6">
        <v>5</v>
      </c>
      <c r="F98" s="7" t="str">
        <f>HYPERLINK("https://www.reddit.com/r/AskDocs/comments/fsjq2s/fever_and_bpm/")</f>
        <v>https://www.reddit.com/r/AskDocs/comments/fsjq2s/fever_and_bpm/</v>
      </c>
      <c r="G98" s="7" t="s">
        <v>380</v>
      </c>
      <c r="H98" s="7" t="s">
        <v>12</v>
      </c>
      <c r="I98" s="6">
        <v>1.1050105E-3</v>
      </c>
      <c r="J98" s="6">
        <v>0.91041530000000004</v>
      </c>
      <c r="K98" s="6">
        <v>0.10728651</v>
      </c>
      <c r="L98" s="6">
        <v>1.5600622E-2</v>
      </c>
      <c r="M98" s="6">
        <v>6.5657496000000001E-4</v>
      </c>
      <c r="N98" s="6">
        <v>4.1705369999999999E-4</v>
      </c>
      <c r="O98" s="6">
        <v>8.9285670000000001E-3</v>
      </c>
      <c r="P98" s="3" t="s">
        <v>3758</v>
      </c>
      <c r="Q98" s="6"/>
    </row>
    <row r="99" spans="1:17" ht="409.6" hidden="1" x14ac:dyDescent="0.15">
      <c r="A99" s="27" t="s">
        <v>381</v>
      </c>
      <c r="B99" s="15" t="s">
        <v>382</v>
      </c>
      <c r="C99" s="5" t="s">
        <v>383</v>
      </c>
      <c r="D99" s="6">
        <v>2</v>
      </c>
      <c r="E99" s="6">
        <v>4</v>
      </c>
      <c r="F99" s="7" t="str">
        <f>HYPERLINK("https://www.reddit.com/r/AskDocs/comments/fsk13y/my_doctor_called_me_to_visit_office_in_person_to/")</f>
        <v>https://www.reddit.com/r/AskDocs/comments/fsk13y/my_doctor_called_me_to_visit_office_in_person_to/</v>
      </c>
      <c r="G99" s="7" t="s">
        <v>384</v>
      </c>
      <c r="H99" s="7" t="s">
        <v>12</v>
      </c>
      <c r="I99" s="9">
        <v>4.3632939999999996E-6</v>
      </c>
      <c r="J99" s="6">
        <v>6.0395895999999999E-3</v>
      </c>
      <c r="K99" s="6">
        <v>0.99902093000000003</v>
      </c>
      <c r="L99" s="9">
        <v>8.9618079999999997E-6</v>
      </c>
      <c r="M99" s="6">
        <v>1.0068118999999999E-3</v>
      </c>
      <c r="N99" s="9">
        <v>8.7677260000000002E-6</v>
      </c>
      <c r="O99" s="8">
        <v>2.3032299999999999E-7</v>
      </c>
      <c r="P99" s="3" t="s">
        <v>4111</v>
      </c>
      <c r="Q99" s="9"/>
    </row>
    <row r="100" spans="1:17" ht="221" hidden="1" x14ac:dyDescent="0.15">
      <c r="A100" s="27" t="s">
        <v>385</v>
      </c>
      <c r="B100" s="15" t="s">
        <v>386</v>
      </c>
      <c r="C100" s="5" t="s">
        <v>387</v>
      </c>
      <c r="D100" s="6">
        <v>2</v>
      </c>
      <c r="E100" s="6">
        <v>4</v>
      </c>
      <c r="F100" s="7" t="str">
        <f>HYPERLINK("https://www.reddit.com/r/AskDocs/comments/fsk3ju/35m_long_recovery_from_flu_b_asthmatic/")</f>
        <v>https://www.reddit.com/r/AskDocs/comments/fsk3ju/35m_long_recovery_from_flu_b_asthmatic/</v>
      </c>
      <c r="G100" s="7" t="s">
        <v>388</v>
      </c>
      <c r="H100" s="7" t="s">
        <v>12</v>
      </c>
      <c r="I100" s="6">
        <v>5.3507089999999999E-4</v>
      </c>
      <c r="J100" s="6">
        <v>0.99985049999999998</v>
      </c>
      <c r="K100" s="6">
        <v>1.7127395E-4</v>
      </c>
      <c r="L100" s="6">
        <v>2.6361942000000002E-3</v>
      </c>
      <c r="M100" s="6">
        <v>4.3788551999999998E-4</v>
      </c>
      <c r="N100" s="6">
        <v>1.1739717E-4</v>
      </c>
      <c r="O100" s="9">
        <v>4.2175290000000002E-5</v>
      </c>
      <c r="P100" s="3" t="s">
        <v>4111</v>
      </c>
      <c r="Q100" s="6" t="s">
        <v>4044</v>
      </c>
    </row>
    <row r="101" spans="1:17" ht="51" hidden="1" x14ac:dyDescent="0.15">
      <c r="A101" s="27" t="s">
        <v>389</v>
      </c>
      <c r="B101" s="15" t="s">
        <v>390</v>
      </c>
      <c r="C101" s="5" t="s">
        <v>391</v>
      </c>
      <c r="D101" s="6">
        <v>1</v>
      </c>
      <c r="E101" s="6">
        <v>7</v>
      </c>
      <c r="F101" s="7" t="str">
        <f>HYPERLINK("https://www.reddit.com/r/AskDocs/comments/fskb5k/what_could_possibly_happen/")</f>
        <v>https://www.reddit.com/r/AskDocs/comments/fskb5k/what_could_possibly_happen/</v>
      </c>
      <c r="G101" s="7" t="s">
        <v>392</v>
      </c>
      <c r="H101" s="7" t="s">
        <v>12</v>
      </c>
      <c r="I101" s="6">
        <v>7.6867044000000001E-3</v>
      </c>
      <c r="J101" s="6">
        <v>0.87047403999999995</v>
      </c>
      <c r="K101" s="6">
        <v>2.3092925999999999E-3</v>
      </c>
      <c r="L101" s="6">
        <v>1.6247928E-3</v>
      </c>
      <c r="M101" s="6">
        <v>1.256007E-2</v>
      </c>
      <c r="N101" s="6">
        <v>1.3647019999999999E-2</v>
      </c>
      <c r="O101" s="6">
        <v>3.7529767000000001E-3</v>
      </c>
      <c r="P101" s="3" t="s">
        <v>3758</v>
      </c>
      <c r="Q101" s="6" t="s">
        <v>4083</v>
      </c>
    </row>
    <row r="102" spans="1:17" ht="238" hidden="1" x14ac:dyDescent="0.15">
      <c r="A102" s="27" t="s">
        <v>393</v>
      </c>
      <c r="B102" s="15" t="s">
        <v>394</v>
      </c>
      <c r="C102" s="5" t="s">
        <v>395</v>
      </c>
      <c r="D102" s="6">
        <v>1</v>
      </c>
      <c r="E102" s="6">
        <v>4</v>
      </c>
      <c r="F102" s="7" t="str">
        <f>HYPERLINK("https://www.reddit.com/r/AskDocs/comments/fskhcg/does_coronavirus_make_you_dizzy_tired_and_have/")</f>
        <v>https://www.reddit.com/r/AskDocs/comments/fskhcg/does_coronavirus_make_you_dizzy_tired_and_have/</v>
      </c>
      <c r="G102" s="7" t="s">
        <v>396</v>
      </c>
      <c r="H102" s="7" t="s">
        <v>12</v>
      </c>
      <c r="I102" s="6">
        <v>1.8662214000000001E-4</v>
      </c>
      <c r="J102" s="6">
        <v>0.99808854000000002</v>
      </c>
      <c r="K102" s="8">
        <v>7.1959795999999997E-5</v>
      </c>
      <c r="L102" s="6">
        <v>2.1547079000000001E-4</v>
      </c>
      <c r="M102" s="6">
        <v>1.8055737E-3</v>
      </c>
      <c r="N102" s="6">
        <v>9.7888709999999993E-4</v>
      </c>
      <c r="O102" s="8">
        <v>5.4239062999999999E-5</v>
      </c>
      <c r="P102" s="3" t="s">
        <v>3758</v>
      </c>
      <c r="Q102" s="6"/>
    </row>
    <row r="103" spans="1:17" ht="272" hidden="1" x14ac:dyDescent="0.15">
      <c r="A103" s="27" t="s">
        <v>397</v>
      </c>
      <c r="B103" s="15" t="s">
        <v>398</v>
      </c>
      <c r="C103" s="5" t="s">
        <v>399</v>
      </c>
      <c r="D103" s="6">
        <v>1</v>
      </c>
      <c r="E103" s="6">
        <v>5</v>
      </c>
      <c r="F103" s="7" t="str">
        <f>HYPERLINK("https://www.reddit.com/r/AskDocs/comments/fskp1r/omeprazole_side_effects/")</f>
        <v>https://www.reddit.com/r/AskDocs/comments/fskp1r/omeprazole_side_effects/</v>
      </c>
      <c r="G103" s="7" t="s">
        <v>400</v>
      </c>
      <c r="H103" s="7" t="s">
        <v>12</v>
      </c>
      <c r="I103" s="8">
        <v>1.8480151999999998E-5</v>
      </c>
      <c r="J103" s="6">
        <v>7.2869956000000003E-3</v>
      </c>
      <c r="K103" s="8">
        <v>2.7847943999999998E-5</v>
      </c>
      <c r="L103" s="8">
        <v>3.111186E-6</v>
      </c>
      <c r="M103" s="8">
        <v>1.2505478000000001E-5</v>
      </c>
      <c r="N103" s="6">
        <v>0.99987656000000003</v>
      </c>
      <c r="O103" s="10">
        <v>7.4501900000000004E-6</v>
      </c>
      <c r="P103" s="16" t="s">
        <v>3762</v>
      </c>
      <c r="Q103" s="6"/>
    </row>
    <row r="104" spans="1:17" ht="34" hidden="1" x14ac:dyDescent="0.15">
      <c r="A104" s="27" t="s">
        <v>401</v>
      </c>
      <c r="B104" s="15" t="s">
        <v>402</v>
      </c>
      <c r="C104" s="5" t="s">
        <v>403</v>
      </c>
      <c r="D104" s="6">
        <v>1</v>
      </c>
      <c r="E104" s="6">
        <v>3</v>
      </c>
      <c r="F104" s="7" t="str">
        <f>HYPERLINK("https://www.reddit.com/r/AskDocs/comments/fskwgf/can_this_rad_grandpa_still_smoke_even_though_im/")</f>
        <v>https://www.reddit.com/r/AskDocs/comments/fskwgf/can_this_rad_grandpa_still_smoke_even_though_im/</v>
      </c>
      <c r="G104" s="7" t="s">
        <v>404</v>
      </c>
      <c r="H104" s="7" t="s">
        <v>12</v>
      </c>
      <c r="I104" s="6">
        <v>1.1630653999999999E-3</v>
      </c>
      <c r="J104" s="6">
        <v>0.97163250000000001</v>
      </c>
      <c r="K104" s="6">
        <v>9.5537305000000005E-4</v>
      </c>
      <c r="L104" s="6">
        <v>1.4654696E-3</v>
      </c>
      <c r="M104" s="6">
        <v>3.3448039999999998E-3</v>
      </c>
      <c r="N104" s="6">
        <v>1.5550971E-2</v>
      </c>
      <c r="O104" s="6">
        <v>1.3603628E-2</v>
      </c>
      <c r="P104" s="3" t="s">
        <v>3758</v>
      </c>
      <c r="Q104" s="6"/>
    </row>
    <row r="105" spans="1:17" ht="409.6" hidden="1" x14ac:dyDescent="0.15">
      <c r="A105" s="27" t="s">
        <v>405</v>
      </c>
      <c r="B105" s="15" t="s">
        <v>406</v>
      </c>
      <c r="C105" s="5" t="s">
        <v>407</v>
      </c>
      <c r="D105" s="6">
        <v>2</v>
      </c>
      <c r="E105" s="6">
        <v>6</v>
      </c>
      <c r="F105" s="7" t="str">
        <f>HYPERLINK("https://www.reddit.com/r/AskDocs/comments/fskyq9/case_study_case_study_for_a_class_any_help_would/")</f>
        <v>https://www.reddit.com/r/AskDocs/comments/fskyq9/case_study_case_study_for_a_class_any_help_would/</v>
      </c>
      <c r="G105" s="7" t="s">
        <v>408</v>
      </c>
      <c r="H105" s="7" t="s">
        <v>12</v>
      </c>
      <c r="I105" s="6">
        <v>1.3288915E-2</v>
      </c>
      <c r="J105" s="6">
        <v>0.51756550000000001</v>
      </c>
      <c r="K105" s="6">
        <v>2.1372944000000001E-2</v>
      </c>
      <c r="L105" s="6">
        <v>2.1049379999999999E-4</v>
      </c>
      <c r="M105" s="6">
        <v>1.5172005000000001E-2</v>
      </c>
      <c r="N105" s="6">
        <v>1.5690029E-3</v>
      </c>
      <c r="O105" s="6">
        <v>1.7499328000000001E-2</v>
      </c>
      <c r="P105" s="3" t="s">
        <v>4111</v>
      </c>
      <c r="Q105" s="6"/>
    </row>
    <row r="106" spans="1:17" ht="204" hidden="1" x14ac:dyDescent="0.15">
      <c r="A106" s="27" t="s">
        <v>409</v>
      </c>
      <c r="B106" s="15" t="s">
        <v>410</v>
      </c>
      <c r="C106" s="5" t="s">
        <v>411</v>
      </c>
      <c r="D106" s="6">
        <v>1</v>
      </c>
      <c r="E106" s="6">
        <v>4</v>
      </c>
      <c r="F106" s="7" t="str">
        <f>HYPERLINK("https://www.reddit.com/r/AskDocs/comments/fsl9m8/should_i_stop_taking_my_hbp_medication_during/")</f>
        <v>https://www.reddit.com/r/AskDocs/comments/fsl9m8/should_i_stop_taking_my_hbp_medication_during/</v>
      </c>
      <c r="G106" s="7" t="s">
        <v>412</v>
      </c>
      <c r="H106" s="7" t="s">
        <v>12</v>
      </c>
      <c r="I106" s="6">
        <v>3.9438902999999999E-3</v>
      </c>
      <c r="J106" s="6">
        <v>0.33857858000000002</v>
      </c>
      <c r="K106" s="6">
        <v>0.2054058</v>
      </c>
      <c r="L106" s="6">
        <v>6.6110490000000001E-4</v>
      </c>
      <c r="M106" s="6">
        <v>6.1567130000000003E-3</v>
      </c>
      <c r="N106" s="6">
        <v>1.5853345E-3</v>
      </c>
      <c r="O106" s="6">
        <v>3.5902858000000002E-4</v>
      </c>
      <c r="P106" s="3" t="s">
        <v>3758</v>
      </c>
      <c r="Q106" s="6"/>
    </row>
    <row r="107" spans="1:17" ht="170" hidden="1" x14ac:dyDescent="0.15">
      <c r="A107" s="27" t="s">
        <v>413</v>
      </c>
      <c r="B107" s="15" t="s">
        <v>414</v>
      </c>
      <c r="C107" s="5" t="s">
        <v>415</v>
      </c>
      <c r="D107" s="6">
        <v>1</v>
      </c>
      <c r="E107" s="6">
        <v>9</v>
      </c>
      <c r="F107" s="7" t="str">
        <f>HYPERLINK("https://www.reddit.com/r/AskDocs/comments/fsm7ja/at_home_dvt_test/")</f>
        <v>https://www.reddit.com/r/AskDocs/comments/fsm7ja/at_home_dvt_test/</v>
      </c>
      <c r="G107" s="7" t="s">
        <v>416</v>
      </c>
      <c r="H107" s="7" t="s">
        <v>12</v>
      </c>
      <c r="I107" s="6">
        <v>1.6863316E-2</v>
      </c>
      <c r="J107" s="6">
        <v>0.81786320000000001</v>
      </c>
      <c r="K107" s="6">
        <v>3.8175701999999999E-2</v>
      </c>
      <c r="L107" s="6">
        <v>8.6187420000000004E-3</v>
      </c>
      <c r="M107" s="6">
        <v>3.39216E-3</v>
      </c>
      <c r="N107" s="6">
        <v>1.2322366E-3</v>
      </c>
      <c r="O107" s="6">
        <v>3.7672818000000002E-3</v>
      </c>
      <c r="P107" s="3" t="s">
        <v>4111</v>
      </c>
      <c r="Q107" s="6"/>
    </row>
    <row r="108" spans="1:17" ht="51" hidden="1" x14ac:dyDescent="0.15">
      <c r="A108" s="27" t="s">
        <v>417</v>
      </c>
      <c r="B108" s="15" t="s">
        <v>418</v>
      </c>
      <c r="C108" s="5" t="s">
        <v>419</v>
      </c>
      <c r="D108" s="6">
        <v>1</v>
      </c>
      <c r="E108" s="6">
        <v>14</v>
      </c>
      <c r="F108" s="7" t="str">
        <f>HYPERLINK("https://www.reddit.com/r/AskDocs/comments/fsmmdp/24f_drank_way_too_much_last_night_not_sure_if_i/")</f>
        <v>https://www.reddit.com/r/AskDocs/comments/fsmmdp/24f_drank_way_too_much_last_night_not_sure_if_i/</v>
      </c>
      <c r="G108" s="7" t="s">
        <v>420</v>
      </c>
      <c r="H108" s="7" t="s">
        <v>12</v>
      </c>
      <c r="I108" s="6">
        <v>1.4763534E-2</v>
      </c>
      <c r="J108" s="6">
        <v>0.17181840000000001</v>
      </c>
      <c r="K108" s="6">
        <v>7.4824004999999999E-2</v>
      </c>
      <c r="L108" s="6">
        <v>1.3850628999999999E-3</v>
      </c>
      <c r="M108" s="6">
        <v>8.1396099999999998E-4</v>
      </c>
      <c r="N108" s="6">
        <v>0.13716713</v>
      </c>
      <c r="O108" s="6">
        <v>2.2319256999999999E-3</v>
      </c>
      <c r="P108" s="3" t="s">
        <v>4111</v>
      </c>
      <c r="Q108" s="6"/>
    </row>
    <row r="109" spans="1:17" ht="272" hidden="1" x14ac:dyDescent="0.15">
      <c r="A109" s="27" t="s">
        <v>421</v>
      </c>
      <c r="B109" s="15" t="s">
        <v>422</v>
      </c>
      <c r="C109" s="5" t="s">
        <v>423</v>
      </c>
      <c r="D109" s="6">
        <v>1</v>
      </c>
      <c r="E109" s="6">
        <v>11</v>
      </c>
      <c r="F109" s="7" t="str">
        <f>HYPERLINK("https://www.reddit.com/r/AskDocs/comments/fsn2kz/brain_damage_regarding_cannabis_abuse/")</f>
        <v>https://www.reddit.com/r/AskDocs/comments/fsn2kz/brain_damage_regarding_cannabis_abuse/</v>
      </c>
      <c r="G109" s="7" t="s">
        <v>424</v>
      </c>
      <c r="H109" s="7" t="s">
        <v>12</v>
      </c>
      <c r="I109" s="6">
        <v>1.2371361000000001E-2</v>
      </c>
      <c r="J109" s="6">
        <v>0.73121199999999997</v>
      </c>
      <c r="K109" s="6">
        <v>2.7534425000000001E-2</v>
      </c>
      <c r="L109" s="6">
        <v>6.0585140000000005E-4</v>
      </c>
      <c r="M109" s="6">
        <v>9.8243359999999999E-4</v>
      </c>
      <c r="N109" s="6">
        <v>1.0219336000000001E-2</v>
      </c>
      <c r="O109" s="6">
        <v>1.4790893E-4</v>
      </c>
      <c r="P109" s="3" t="s">
        <v>3758</v>
      </c>
      <c r="Q109" s="6"/>
    </row>
    <row r="110" spans="1:17" ht="204" hidden="1" x14ac:dyDescent="0.15">
      <c r="A110" s="27" t="s">
        <v>425</v>
      </c>
      <c r="B110" s="15" t="s">
        <v>426</v>
      </c>
      <c r="C110" s="5" t="s">
        <v>427</v>
      </c>
      <c r="D110" s="6">
        <v>3</v>
      </c>
      <c r="E110" s="6">
        <v>5</v>
      </c>
      <c r="F110" s="7" t="str">
        <f>HYPERLINK("https://www.reddit.com/r/AskDocs/comments/fsnoqo/bovine_ovaryadrenalpituitarythyroid_extract/")</f>
        <v>https://www.reddit.com/r/AskDocs/comments/fsnoqo/bovine_ovaryadrenalpituitarythyroid_extract/</v>
      </c>
      <c r="G110" s="7" t="s">
        <v>428</v>
      </c>
      <c r="H110" s="7" t="s">
        <v>12</v>
      </c>
      <c r="I110" s="6">
        <v>0.95972000000000002</v>
      </c>
      <c r="J110" s="6">
        <v>1.559487E-2</v>
      </c>
      <c r="K110" s="6">
        <v>2.7924477999999998E-3</v>
      </c>
      <c r="L110" s="6">
        <v>5.6377052999999995E-4</v>
      </c>
      <c r="M110" s="6">
        <v>1.3555706000000001E-2</v>
      </c>
      <c r="N110" s="6">
        <v>3.7515162999999998E-4</v>
      </c>
      <c r="O110" s="6">
        <v>3.869146E-3</v>
      </c>
      <c r="P110" s="3" t="s">
        <v>4111</v>
      </c>
      <c r="Q110" s="6" t="s">
        <v>4038</v>
      </c>
    </row>
    <row r="111" spans="1:17" ht="409.6" hidden="1" x14ac:dyDescent="0.15">
      <c r="A111" s="27" t="s">
        <v>429</v>
      </c>
      <c r="B111" s="15" t="s">
        <v>430</v>
      </c>
      <c r="C111" s="5" t="s">
        <v>431</v>
      </c>
      <c r="D111" s="6">
        <v>1</v>
      </c>
      <c r="E111" s="6">
        <v>17</v>
      </c>
      <c r="F111" s="7" t="str">
        <f>HYPERLINK("https://www.reddit.com/r/AskDocs/comments/fsns2n/nausea_bloating_reactions_to_foods_ruining_my/")</f>
        <v>https://www.reddit.com/r/AskDocs/comments/fsns2n/nausea_bloating_reactions_to_foods_ruining_my/</v>
      </c>
      <c r="G111" s="7" t="s">
        <v>432</v>
      </c>
      <c r="H111" s="7" t="s">
        <v>12</v>
      </c>
      <c r="I111" s="9">
        <v>8.4616580000000004E-5</v>
      </c>
      <c r="J111" s="6">
        <v>1.8179417000000001E-4</v>
      </c>
      <c r="K111" s="9">
        <v>4.9621630000000001E-6</v>
      </c>
      <c r="L111" s="8">
        <v>6.277675E-6</v>
      </c>
      <c r="M111" s="6">
        <v>2.0599365E-4</v>
      </c>
      <c r="N111" s="6">
        <v>0.99868860000000004</v>
      </c>
      <c r="O111" s="6">
        <v>1.4695525E-4</v>
      </c>
      <c r="P111" s="16" t="s">
        <v>3762</v>
      </c>
      <c r="Q111" s="6"/>
    </row>
    <row r="112" spans="1:17" ht="409.6" hidden="1" x14ac:dyDescent="0.15">
      <c r="A112" s="27" t="s">
        <v>433</v>
      </c>
      <c r="B112" s="15" t="s">
        <v>434</v>
      </c>
      <c r="C112" s="5" t="s">
        <v>435</v>
      </c>
      <c r="D112" s="6">
        <v>4</v>
      </c>
      <c r="E112" s="6">
        <v>13</v>
      </c>
      <c r="F112" s="7" t="str">
        <f>HYPERLINK("https://www.reddit.com/r/AskDocs/comments/fsnuv6/elderly_landlord_77m_fell_and_hit_the_back_right/")</f>
        <v>https://www.reddit.com/r/AskDocs/comments/fsnuv6/elderly_landlord_77m_fell_and_hit_the_back_right/</v>
      </c>
      <c r="G112" s="7" t="s">
        <v>436</v>
      </c>
      <c r="H112" s="7" t="s">
        <v>12</v>
      </c>
      <c r="I112" s="6">
        <v>5.9735745E-2</v>
      </c>
      <c r="J112" s="6">
        <v>0.17839195999999999</v>
      </c>
      <c r="K112" s="6">
        <v>2.9735892999999999E-2</v>
      </c>
      <c r="L112" s="6">
        <v>3.9637089999999998E-4</v>
      </c>
      <c r="M112" s="6">
        <v>2.0058869999999999E-2</v>
      </c>
      <c r="N112" s="6">
        <v>3.2163261999999999E-3</v>
      </c>
      <c r="O112" s="6">
        <v>9.7122189999999994E-3</v>
      </c>
      <c r="P112" s="3" t="s">
        <v>4111</v>
      </c>
      <c r="Q112" s="6"/>
    </row>
    <row r="113" spans="1:17" ht="85" hidden="1" x14ac:dyDescent="0.15">
      <c r="A113" s="27" t="s">
        <v>437</v>
      </c>
      <c r="B113" s="15" t="s">
        <v>438</v>
      </c>
      <c r="C113" s="5" t="s">
        <v>439</v>
      </c>
      <c r="D113" s="6">
        <v>2</v>
      </c>
      <c r="E113" s="6">
        <v>6</v>
      </c>
      <c r="F113" s="7" t="str">
        <f>HYPERLINK("https://www.reddit.com/r/AskDocs/comments/fsoa3v/is_my_anxiety_a_symptom_of_another_health_issue/")</f>
        <v>https://www.reddit.com/r/AskDocs/comments/fsoa3v/is_my_anxiety_a_symptom_of_another_health_issue/</v>
      </c>
      <c r="G113" s="7" t="s">
        <v>440</v>
      </c>
      <c r="H113" s="7" t="s">
        <v>12</v>
      </c>
      <c r="I113" s="6">
        <v>3.6364794000000002E-4</v>
      </c>
      <c r="J113" s="6">
        <v>6.4091146000000002E-2</v>
      </c>
      <c r="K113" s="6">
        <v>0.79141260000000002</v>
      </c>
      <c r="L113" s="8">
        <v>1.1861748999999999E-5</v>
      </c>
      <c r="M113" s="6">
        <v>3.1542777999999999E-4</v>
      </c>
      <c r="N113" s="6">
        <v>7.5197220000000004E-3</v>
      </c>
      <c r="O113" s="6">
        <v>2.6407838E-4</v>
      </c>
      <c r="P113" s="16" t="s">
        <v>3759</v>
      </c>
      <c r="Q113" s="6"/>
    </row>
    <row r="114" spans="1:17" ht="404" hidden="1" x14ac:dyDescent="0.15">
      <c r="A114" s="27" t="s">
        <v>441</v>
      </c>
      <c r="B114" s="15" t="s">
        <v>442</v>
      </c>
      <c r="C114" s="5" t="s">
        <v>443</v>
      </c>
      <c r="D114" s="6">
        <v>1</v>
      </c>
      <c r="E114" s="6">
        <v>5</v>
      </c>
      <c r="F114" s="7" t="str">
        <f>HYPERLINK("https://www.reddit.com/r/AskDocs/comments/fsobbo/can_miralax_cause_hormone_changes/")</f>
        <v>https://www.reddit.com/r/AskDocs/comments/fsobbo/can_miralax_cause_hormone_changes/</v>
      </c>
      <c r="G114" s="7" t="s">
        <v>444</v>
      </c>
      <c r="H114" s="7" t="s">
        <v>12</v>
      </c>
      <c r="I114" s="6">
        <v>0.30095756000000001</v>
      </c>
      <c r="J114" s="6">
        <v>2.9115080000000002E-3</v>
      </c>
      <c r="K114" s="6">
        <v>1.2175739000000001E-3</v>
      </c>
      <c r="L114" s="6">
        <v>3.1095743000000001E-4</v>
      </c>
      <c r="M114" s="6">
        <v>2.6800036E-3</v>
      </c>
      <c r="N114" s="6">
        <v>4.9065619999999997E-2</v>
      </c>
      <c r="O114" s="6">
        <v>2.2430122E-3</v>
      </c>
      <c r="P114" s="3" t="s">
        <v>4111</v>
      </c>
      <c r="Q114" s="6"/>
    </row>
    <row r="115" spans="1:17" ht="187" hidden="1" x14ac:dyDescent="0.15">
      <c r="A115" s="27" t="s">
        <v>445</v>
      </c>
      <c r="B115" s="15" t="s">
        <v>446</v>
      </c>
      <c r="C115" s="5" t="s">
        <v>447</v>
      </c>
      <c r="D115" s="6">
        <v>1</v>
      </c>
      <c r="E115" s="6">
        <v>6</v>
      </c>
      <c r="F115" s="7" t="str">
        <f>HYPERLINK("https://www.reddit.com/r/AskDocs/comments/fsohs2/think_im_having_an_allergic_reaction_but_im_not/")</f>
        <v>https://www.reddit.com/r/AskDocs/comments/fsohs2/think_im_having_an_allergic_reaction_but_im_not/</v>
      </c>
      <c r="G115" s="7" t="s">
        <v>448</v>
      </c>
      <c r="H115" s="7" t="s">
        <v>12</v>
      </c>
      <c r="I115" s="6">
        <v>6.1895847000000004E-3</v>
      </c>
      <c r="J115" s="6">
        <v>0.31637232999999998</v>
      </c>
      <c r="K115" s="6">
        <v>2.465546E-4</v>
      </c>
      <c r="L115" s="6">
        <v>2.2130489999999999E-2</v>
      </c>
      <c r="M115" s="6">
        <v>2.5355815999999998E-4</v>
      </c>
      <c r="N115" s="6">
        <v>0.16722971</v>
      </c>
      <c r="O115" s="6">
        <v>9.5108149999999995E-4</v>
      </c>
      <c r="P115" s="3" t="s">
        <v>4111</v>
      </c>
      <c r="Q115" s="6" t="s">
        <v>4061</v>
      </c>
    </row>
    <row r="116" spans="1:17" ht="153" hidden="1" x14ac:dyDescent="0.15">
      <c r="A116" s="27" t="s">
        <v>449</v>
      </c>
      <c r="B116" s="15" t="s">
        <v>450</v>
      </c>
      <c r="C116" s="5" t="s">
        <v>3782</v>
      </c>
      <c r="D116" s="6">
        <v>1</v>
      </c>
      <c r="E116" s="6">
        <v>12</v>
      </c>
      <c r="F116" s="7" t="str">
        <f>HYPERLINK("https://www.reddit.com/r/AskDocs/comments/fsp0wx/what_are_these_small_clear_looking_bumps_on_the/")</f>
        <v>https://www.reddit.com/r/AskDocs/comments/fsp0wx/what_are_these_small_clear_looking_bumps_on_the/</v>
      </c>
      <c r="G116" s="7" t="s">
        <v>451</v>
      </c>
      <c r="H116" s="7" t="s">
        <v>12</v>
      </c>
      <c r="I116" s="6">
        <v>1.7404555999999999E-4</v>
      </c>
      <c r="J116" s="6">
        <v>1.9305944000000001E-4</v>
      </c>
      <c r="K116" s="6">
        <v>6.0199499999999996E-3</v>
      </c>
      <c r="L116" s="9">
        <v>3.582155E-6</v>
      </c>
      <c r="M116" s="9">
        <v>6.7567939999999997E-5</v>
      </c>
      <c r="N116" s="6">
        <v>1.6009807999999999E-4</v>
      </c>
      <c r="O116" s="6">
        <v>0.99428700000000003</v>
      </c>
      <c r="P116" s="3" t="s">
        <v>3763</v>
      </c>
      <c r="Q116" s="6"/>
    </row>
    <row r="117" spans="1:17" ht="119" hidden="1" x14ac:dyDescent="0.15">
      <c r="A117" s="27" t="s">
        <v>452</v>
      </c>
      <c r="B117" s="15" t="s">
        <v>453</v>
      </c>
      <c r="C117" s="5" t="s">
        <v>454</v>
      </c>
      <c r="D117" s="6">
        <v>1</v>
      </c>
      <c r="E117" s="6">
        <v>4</v>
      </c>
      <c r="F117" s="7" t="str">
        <f>HYPERLINK("https://www.reddit.com/r/AskDocs/comments/fsp9vy/what_does_this_mean/")</f>
        <v>https://www.reddit.com/r/AskDocs/comments/fsp9vy/what_does_this_mean/</v>
      </c>
      <c r="G117" s="7" t="s">
        <v>455</v>
      </c>
      <c r="H117" s="7" t="s">
        <v>12</v>
      </c>
      <c r="I117" s="6">
        <v>1.398623E-4</v>
      </c>
      <c r="J117" s="6">
        <v>1.8359721E-3</v>
      </c>
      <c r="K117" s="6">
        <v>0.99353533999999999</v>
      </c>
      <c r="L117" s="6">
        <v>2.7439713000000001E-2</v>
      </c>
      <c r="M117" s="8">
        <v>3.7329973999999999E-5</v>
      </c>
      <c r="N117" s="9">
        <v>4.2327719999999999E-5</v>
      </c>
      <c r="O117" s="6">
        <v>1.9648671000000001E-4</v>
      </c>
      <c r="P117" s="16" t="s">
        <v>3759</v>
      </c>
      <c r="Q117" s="9"/>
    </row>
    <row r="118" spans="1:17" ht="68" hidden="1" x14ac:dyDescent="0.15">
      <c r="A118" s="27" t="s">
        <v>456</v>
      </c>
      <c r="B118" s="15" t="s">
        <v>457</v>
      </c>
      <c r="C118" s="5" t="s">
        <v>458</v>
      </c>
      <c r="D118" s="6">
        <v>1</v>
      </c>
      <c r="E118" s="6">
        <v>10</v>
      </c>
      <c r="F118" s="7" t="str">
        <f>HYPERLINK("https://www.reddit.com/r/AskDocs/comments/fspy30/im_32_years_old_and_male_since_the_beginning_of/")</f>
        <v>https://www.reddit.com/r/AskDocs/comments/fspy30/im_32_years_old_and_male_since_the_beginning_of/</v>
      </c>
      <c r="G118" s="7" t="s">
        <v>459</v>
      </c>
      <c r="H118" s="7" t="s">
        <v>12</v>
      </c>
      <c r="I118" s="6">
        <v>0.11038104</v>
      </c>
      <c r="J118" s="6">
        <v>0.70220137000000005</v>
      </c>
      <c r="K118" s="6">
        <v>6.0869425999999997E-2</v>
      </c>
      <c r="L118" s="6">
        <v>2.5171040999999998E-4</v>
      </c>
      <c r="M118" s="6">
        <v>3.4855008000000002E-3</v>
      </c>
      <c r="N118" s="6">
        <v>6.1720910000000002E-3</v>
      </c>
      <c r="O118" s="8">
        <v>3.7657107999999998E-5</v>
      </c>
      <c r="P118" s="3" t="s">
        <v>3758</v>
      </c>
      <c r="Q118" s="6"/>
    </row>
    <row r="119" spans="1:17" ht="51" hidden="1" x14ac:dyDescent="0.15">
      <c r="A119" s="27" t="s">
        <v>460</v>
      </c>
      <c r="B119" s="15" t="s">
        <v>461</v>
      </c>
      <c r="C119" s="5" t="s">
        <v>462</v>
      </c>
      <c r="D119" s="6">
        <v>1</v>
      </c>
      <c r="E119" s="6">
        <v>3</v>
      </c>
      <c r="F119" s="7" t="str">
        <f>HYPERLINK("https://www.reddit.com/r/AskDocs/comments/fuagi7/pls_educate_me/")</f>
        <v>https://www.reddit.com/r/AskDocs/comments/fuagi7/pls_educate_me/</v>
      </c>
      <c r="G119" s="7" t="s">
        <v>463</v>
      </c>
      <c r="H119" s="7" t="s">
        <v>12</v>
      </c>
      <c r="I119" s="6">
        <v>8.3741249999999996E-3</v>
      </c>
      <c r="J119" s="6">
        <v>5.0787180000000001E-2</v>
      </c>
      <c r="K119" s="6">
        <v>0.31212722999999998</v>
      </c>
      <c r="L119" s="6">
        <v>7.9278049999999996E-3</v>
      </c>
      <c r="M119" s="6">
        <v>1.2959450500000001E-2</v>
      </c>
      <c r="N119" s="6">
        <v>0.1261594</v>
      </c>
      <c r="O119" s="6">
        <v>1.914981E-2</v>
      </c>
      <c r="P119" s="3" t="s">
        <v>4111</v>
      </c>
      <c r="Q119" s="19"/>
    </row>
    <row r="120" spans="1:17" ht="153" hidden="1" x14ac:dyDescent="0.15">
      <c r="A120" s="27" t="s">
        <v>464</v>
      </c>
      <c r="B120" s="15" t="s">
        <v>465</v>
      </c>
      <c r="C120" s="5" t="s">
        <v>466</v>
      </c>
      <c r="D120" s="6">
        <v>2</v>
      </c>
      <c r="E120" s="6">
        <v>45</v>
      </c>
      <c r="F120" s="7" t="str">
        <f>HYPERLINK("https://www.reddit.com/r/AskDocs/comments/fuc76i/is_it_a_bad_idea_for_me_17f_to_go_for_a_walk_am_i/")</f>
        <v>https://www.reddit.com/r/AskDocs/comments/fuc76i/is_it_a_bad_idea_for_me_17f_to_go_for_a_walk_am_i/</v>
      </c>
      <c r="G120" s="7" t="s">
        <v>467</v>
      </c>
      <c r="H120" s="7" t="s">
        <v>12</v>
      </c>
      <c r="I120" s="6">
        <v>0.65476080000000003</v>
      </c>
      <c r="J120" s="6">
        <v>6.9885849999999999E-2</v>
      </c>
      <c r="K120" s="6">
        <v>0.10066843</v>
      </c>
      <c r="L120" s="6">
        <v>7.336408E-3</v>
      </c>
      <c r="M120" s="6">
        <v>3.5921632999999999E-3</v>
      </c>
      <c r="N120" s="6">
        <v>1.8634856000000002E-2</v>
      </c>
      <c r="O120" s="6">
        <v>6.8329274999999997E-3</v>
      </c>
      <c r="P120" s="3" t="s">
        <v>4111</v>
      </c>
      <c r="Q120" s="6" t="s">
        <v>4019</v>
      </c>
    </row>
    <row r="121" spans="1:17" ht="170" hidden="1" x14ac:dyDescent="0.15">
      <c r="A121" s="27" t="s">
        <v>468</v>
      </c>
      <c r="B121" s="15" t="s">
        <v>469</v>
      </c>
      <c r="C121" s="5" t="s">
        <v>470</v>
      </c>
      <c r="D121" s="6">
        <v>1</v>
      </c>
      <c r="E121" s="6">
        <v>5</v>
      </c>
      <c r="F121" s="7" t="str">
        <f>HYPERLINK("https://www.reddit.com/r/AskDocs/comments/fucxdr/will_celebrex_alter_my_mri_results/")</f>
        <v>https://www.reddit.com/r/AskDocs/comments/fucxdr/will_celebrex_alter_my_mri_results/</v>
      </c>
      <c r="G121" s="7" t="s">
        <v>471</v>
      </c>
      <c r="H121" s="7" t="s">
        <v>12</v>
      </c>
      <c r="I121" s="6">
        <v>6.4634559999999994E-2</v>
      </c>
      <c r="J121" s="6">
        <v>2.2348762000000001E-4</v>
      </c>
      <c r="K121" s="6">
        <v>0.39953807000000002</v>
      </c>
      <c r="L121" s="6">
        <v>2.1661520000000002E-3</v>
      </c>
      <c r="M121" s="6">
        <v>1.4879167E-2</v>
      </c>
      <c r="N121" s="6">
        <v>5.0859153000000004E-3</v>
      </c>
      <c r="O121" s="6">
        <v>4.9653649999999996E-4</v>
      </c>
      <c r="P121" s="3" t="s">
        <v>4111</v>
      </c>
      <c r="Q121" s="6"/>
    </row>
    <row r="122" spans="1:17" ht="187" hidden="1" x14ac:dyDescent="0.15">
      <c r="A122" s="27" t="s">
        <v>472</v>
      </c>
      <c r="B122" s="15" t="s">
        <v>473</v>
      </c>
      <c r="C122" s="5" t="s">
        <v>3783</v>
      </c>
      <c r="D122" s="6">
        <v>1</v>
      </c>
      <c r="E122" s="6">
        <v>4</v>
      </c>
      <c r="F122" s="7" t="str">
        <f>HYPERLINK("https://www.reddit.com/r/AskDocs/comments/fue6ku/hpvgenital_warts_need_them_removed_urgently_what/")</f>
        <v>https://www.reddit.com/r/AskDocs/comments/fue6ku/hpvgenital_warts_need_them_removed_urgently_what/</v>
      </c>
      <c r="G122" s="7" t="s">
        <v>474</v>
      </c>
      <c r="H122" s="7" t="s">
        <v>12</v>
      </c>
      <c r="I122" s="6">
        <v>2.7550756999999999E-3</v>
      </c>
      <c r="J122" s="6">
        <v>2.5042891999999998E-4</v>
      </c>
      <c r="K122" s="8">
        <v>6.6146939999999998E-6</v>
      </c>
      <c r="L122" s="8">
        <v>1.0829453999999999E-5</v>
      </c>
      <c r="M122" s="6">
        <v>2.1887422000000001E-3</v>
      </c>
      <c r="N122" s="9">
        <v>9.9241370000000006E-5</v>
      </c>
      <c r="O122" s="6">
        <v>0.99722885999999999</v>
      </c>
      <c r="P122" s="3" t="s">
        <v>3763</v>
      </c>
      <c r="Q122" s="9"/>
    </row>
    <row r="123" spans="1:17" ht="289" hidden="1" x14ac:dyDescent="0.15">
      <c r="A123" s="27" t="s">
        <v>475</v>
      </c>
      <c r="B123" s="15" t="s">
        <v>476</v>
      </c>
      <c r="C123" s="5" t="s">
        <v>3784</v>
      </c>
      <c r="D123" s="6">
        <v>1</v>
      </c>
      <c r="E123" s="6">
        <v>4</v>
      </c>
      <c r="F123" s="7" t="str">
        <f>HYPERLINK("https://www.reddit.com/r/AskDocs/comments/fue6xy/34f_terrys_nails_or_normal_autoimmune_connection/")</f>
        <v>https://www.reddit.com/r/AskDocs/comments/fue6xy/34f_terrys_nails_or_normal_autoimmune_connection/</v>
      </c>
      <c r="G123" s="7" t="s">
        <v>477</v>
      </c>
      <c r="H123" s="7" t="s">
        <v>12</v>
      </c>
      <c r="I123" s="6">
        <v>2.1634936E-2</v>
      </c>
      <c r="J123" s="6">
        <v>0.57715649999999996</v>
      </c>
      <c r="K123" s="6">
        <v>2.1098614000000002E-2</v>
      </c>
      <c r="L123" s="6">
        <v>5.2144915E-2</v>
      </c>
      <c r="M123" s="6">
        <v>1.3188213000000001E-2</v>
      </c>
      <c r="N123" s="6">
        <v>2.8622149999999998E-4</v>
      </c>
      <c r="O123" s="6">
        <v>1.1665211E-4</v>
      </c>
      <c r="P123" s="3" t="s">
        <v>4111</v>
      </c>
      <c r="Q123" s="6" t="s">
        <v>4056</v>
      </c>
    </row>
    <row r="124" spans="1:17" ht="238" hidden="1" x14ac:dyDescent="0.15">
      <c r="A124" s="27" t="s">
        <v>478</v>
      </c>
      <c r="B124" s="15" t="s">
        <v>479</v>
      </c>
      <c r="C124" s="5" t="s">
        <v>3785</v>
      </c>
      <c r="D124" s="6">
        <v>2</v>
      </c>
      <c r="E124" s="6">
        <v>22</v>
      </c>
      <c r="F124" s="7" t="str">
        <f>HYPERLINK("https://www.reddit.com/r/AskDocs/comments/fufapo/male_21_my_psych_is_an_np_and_told_me_adderall/")</f>
        <v>https://www.reddit.com/r/AskDocs/comments/fufapo/male_21_my_psych_is_an_np_and_told_me_adderall/</v>
      </c>
      <c r="G124" s="7" t="s">
        <v>480</v>
      </c>
      <c r="H124" s="7" t="s">
        <v>12</v>
      </c>
      <c r="I124" s="6">
        <v>3.2185733000000001E-2</v>
      </c>
      <c r="J124" s="6">
        <v>1.4757663000000001E-2</v>
      </c>
      <c r="K124" s="6">
        <v>0.10493454000000001</v>
      </c>
      <c r="L124" s="6">
        <v>2.1363734999999998E-2</v>
      </c>
      <c r="M124" s="6">
        <v>1.4467061E-2</v>
      </c>
      <c r="N124" s="6">
        <v>6.9492160000000002E-3</v>
      </c>
      <c r="O124" s="6">
        <v>2.0429193999999999E-3</v>
      </c>
      <c r="P124" s="3" t="s">
        <v>4111</v>
      </c>
      <c r="Q124" s="6"/>
    </row>
    <row r="125" spans="1:17" ht="272" hidden="1" x14ac:dyDescent="0.15">
      <c r="A125" s="27" t="s">
        <v>481</v>
      </c>
      <c r="B125" s="15" t="s">
        <v>482</v>
      </c>
      <c r="C125" s="5" t="s">
        <v>3786</v>
      </c>
      <c r="D125" s="6">
        <v>2</v>
      </c>
      <c r="E125" s="6">
        <v>19</v>
      </c>
      <c r="F125" s="7" t="str">
        <f>HYPERLINK("https://www.reddit.com/r/AskDocs/comments/fufh1d/the_bottom_of_my_legs_have_been_swollenred_for/")</f>
        <v>https://www.reddit.com/r/AskDocs/comments/fufh1d/the_bottom_of_my_legs_have_been_swollenred_for/</v>
      </c>
      <c r="G125" s="7" t="s">
        <v>483</v>
      </c>
      <c r="H125" s="7" t="s">
        <v>12</v>
      </c>
      <c r="I125" s="6">
        <v>1.5867352E-3</v>
      </c>
      <c r="J125" s="6">
        <v>1.0114014E-3</v>
      </c>
      <c r="K125" s="6">
        <v>7.9767109999999992E-3</v>
      </c>
      <c r="L125" s="6">
        <v>0.60319202999999999</v>
      </c>
      <c r="M125" s="6">
        <v>5.4124000000000002E-4</v>
      </c>
      <c r="N125" s="6">
        <v>9.3546510000000005E-4</v>
      </c>
      <c r="O125" s="6">
        <v>1.0167867000000001E-2</v>
      </c>
      <c r="P125" s="17" t="s">
        <v>3760</v>
      </c>
      <c r="Q125" s="6"/>
    </row>
    <row r="126" spans="1:17" ht="153" hidden="1" x14ac:dyDescent="0.15">
      <c r="A126" s="27" t="s">
        <v>484</v>
      </c>
      <c r="B126" s="15" t="s">
        <v>485</v>
      </c>
      <c r="C126" s="5" t="s">
        <v>486</v>
      </c>
      <c r="D126" s="6">
        <v>1</v>
      </c>
      <c r="E126" s="6">
        <v>5</v>
      </c>
      <c r="F126" s="7" t="str">
        <f>HYPERLINK("https://www.reddit.com/r/AskDocs/comments/fuwpb1/osteoporosis_or_cancer/")</f>
        <v>https://www.reddit.com/r/AskDocs/comments/fuwpb1/osteoporosis_or_cancer/</v>
      </c>
      <c r="G126" s="7" t="s">
        <v>487</v>
      </c>
      <c r="H126" s="7" t="s">
        <v>12</v>
      </c>
      <c r="I126" s="6">
        <v>0.99439334999999995</v>
      </c>
      <c r="J126" s="6">
        <v>2.3863911999999999E-3</v>
      </c>
      <c r="K126" s="6">
        <v>5.1349399999999997E-4</v>
      </c>
      <c r="L126" s="6">
        <v>1.18299315E-4</v>
      </c>
      <c r="M126" s="6">
        <v>3.7202239999999998E-4</v>
      </c>
      <c r="N126" s="6">
        <v>1.2493134E-4</v>
      </c>
      <c r="O126" s="6">
        <v>1.9881129E-4</v>
      </c>
      <c r="P126" s="23" t="s">
        <v>3757</v>
      </c>
      <c r="Q126" s="6"/>
    </row>
    <row r="127" spans="1:17" ht="388" hidden="1" x14ac:dyDescent="0.15">
      <c r="A127" s="27" t="s">
        <v>488</v>
      </c>
      <c r="B127" s="15" t="s">
        <v>489</v>
      </c>
      <c r="C127" s="5" t="s">
        <v>490</v>
      </c>
      <c r="D127" s="6">
        <v>1</v>
      </c>
      <c r="E127" s="6">
        <v>2</v>
      </c>
      <c r="F127" s="7" t="str">
        <f>HYPERLINK("https://www.reddit.com/r/AskDocs/comments/fuxlrl/need_advice_for_my_mom_had_a_laser_procedure_done/")</f>
        <v>https://www.reddit.com/r/AskDocs/comments/fuxlrl/need_advice_for_my_mom_had_a_laser_procedure_done/</v>
      </c>
      <c r="G127" s="7" t="s">
        <v>491</v>
      </c>
      <c r="H127" s="7" t="s">
        <v>12</v>
      </c>
      <c r="I127" s="6">
        <v>3.9689988000000002E-2</v>
      </c>
      <c r="J127" s="6">
        <v>7.0276856000000003E-4</v>
      </c>
      <c r="K127" s="6">
        <v>2.2604764000000001E-3</v>
      </c>
      <c r="L127" s="8">
        <v>1.3537088999999999E-5</v>
      </c>
      <c r="M127" s="6">
        <v>0.99091302999999997</v>
      </c>
      <c r="N127" s="8">
        <v>8.3602295000000004E-5</v>
      </c>
      <c r="O127" s="8">
        <v>1.6881307999999999E-5</v>
      </c>
      <c r="P127" s="16" t="s">
        <v>3761</v>
      </c>
      <c r="Q127" s="8"/>
    </row>
    <row r="128" spans="1:17" ht="153" hidden="1" x14ac:dyDescent="0.15">
      <c r="A128" s="27" t="s">
        <v>492</v>
      </c>
      <c r="B128" s="15" t="s">
        <v>493</v>
      </c>
      <c r="C128" s="5" t="s">
        <v>494</v>
      </c>
      <c r="D128" s="6">
        <v>1</v>
      </c>
      <c r="E128" s="6">
        <v>3</v>
      </c>
      <c r="F128" s="7" t="str">
        <f>HYPERLINK("https://www.reddit.com/r/AskDocs/comments/fuy0w3/my_pcp_is_doing_all_2020_annual_physicals_via/")</f>
        <v>https://www.reddit.com/r/AskDocs/comments/fuy0w3/my_pcp_is_doing_all_2020_annual_physicals_via/</v>
      </c>
      <c r="G128" s="7" t="s">
        <v>495</v>
      </c>
      <c r="H128" s="7" t="s">
        <v>12</v>
      </c>
      <c r="I128" s="6">
        <v>0.18638945000000001</v>
      </c>
      <c r="J128" s="6">
        <v>1.2684285999999999E-2</v>
      </c>
      <c r="K128" s="6">
        <v>0.18625483000000001</v>
      </c>
      <c r="L128" s="6">
        <v>1.4299154000000001E-3</v>
      </c>
      <c r="M128" s="6">
        <v>9.2629789999999993E-3</v>
      </c>
      <c r="N128" s="6">
        <v>2.0278602999999999E-2</v>
      </c>
      <c r="O128" s="6">
        <v>4.7357379999999998E-3</v>
      </c>
      <c r="P128" s="3" t="s">
        <v>4111</v>
      </c>
      <c r="Q128" s="6"/>
    </row>
    <row r="129" spans="1:17" ht="68" hidden="1" x14ac:dyDescent="0.15">
      <c r="A129" s="27" t="s">
        <v>496</v>
      </c>
      <c r="B129" s="15" t="s">
        <v>497</v>
      </c>
      <c r="C129" s="5" t="s">
        <v>498</v>
      </c>
      <c r="D129" s="6">
        <v>1</v>
      </c>
      <c r="E129" s="6">
        <v>3</v>
      </c>
      <c r="F129" s="7" t="str">
        <f>HYPERLINK("https://www.reddit.com/r/AskDocs/comments/fuy75d/zinc_overdosing/")</f>
        <v>https://www.reddit.com/r/AskDocs/comments/fuy75d/zinc_overdosing/</v>
      </c>
      <c r="G129" s="7" t="s">
        <v>499</v>
      </c>
      <c r="H129" s="7" t="s">
        <v>12</v>
      </c>
      <c r="I129" s="6">
        <v>3.5075902999999999E-2</v>
      </c>
      <c r="J129" s="6">
        <v>0.20959797999999999</v>
      </c>
      <c r="K129" s="6">
        <v>4.3618679999999998E-4</v>
      </c>
      <c r="L129" s="6">
        <v>0.37244356000000001</v>
      </c>
      <c r="M129" s="6">
        <v>2.5354682999999999E-2</v>
      </c>
      <c r="N129" s="6">
        <v>9.8351809999999998E-2</v>
      </c>
      <c r="O129" s="6">
        <v>1.0773838E-3</v>
      </c>
      <c r="P129" s="3" t="s">
        <v>4111</v>
      </c>
      <c r="Q129" s="6"/>
    </row>
    <row r="130" spans="1:17" ht="272" hidden="1" x14ac:dyDescent="0.15">
      <c r="A130" s="27" t="s">
        <v>500</v>
      </c>
      <c r="B130" s="15" t="s">
        <v>501</v>
      </c>
      <c r="C130" s="5" t="s">
        <v>502</v>
      </c>
      <c r="D130" s="6">
        <v>3</v>
      </c>
      <c r="E130" s="6">
        <v>6</v>
      </c>
      <c r="F130" s="7" t="str">
        <f>HYPERLINK("https://www.reddit.com/r/AskDocs/comments/fuys72/19f_to_m_how_likely_is_it_that_my_gp_would_refer/")</f>
        <v>https://www.reddit.com/r/AskDocs/comments/fuys72/19f_to_m_how_likely_is_it_that_my_gp_would_refer/</v>
      </c>
      <c r="G130" s="7" t="s">
        <v>503</v>
      </c>
      <c r="H130" s="7" t="s">
        <v>12</v>
      </c>
      <c r="I130" s="6">
        <v>3.3574850000000003E-2</v>
      </c>
      <c r="J130" s="8">
        <v>2.1767714999999999E-5</v>
      </c>
      <c r="K130" s="6">
        <v>7.2970985999999997E-4</v>
      </c>
      <c r="L130" s="6">
        <v>9.9134450000000008E-4</v>
      </c>
      <c r="M130" s="6">
        <v>5.9188603999999999E-3</v>
      </c>
      <c r="N130" s="6">
        <v>1.1774302E-3</v>
      </c>
      <c r="O130" s="6">
        <v>0.59932980000000002</v>
      </c>
      <c r="P130" s="3" t="s">
        <v>4111</v>
      </c>
      <c r="Q130" s="6" t="s">
        <v>4022</v>
      </c>
    </row>
    <row r="131" spans="1:17" ht="34" hidden="1" x14ac:dyDescent="0.15">
      <c r="A131" s="27" t="s">
        <v>504</v>
      </c>
      <c r="B131" s="15" t="s">
        <v>505</v>
      </c>
      <c r="C131" s="5" t="s">
        <v>506</v>
      </c>
      <c r="D131" s="6">
        <v>3</v>
      </c>
      <c r="E131" s="6">
        <v>5</v>
      </c>
      <c r="F131" s="7" t="str">
        <f>HYPERLINK("https://www.reddit.com/r/AskDocs/comments/fuz4nf/16f_how_often_is_it_okay_to_take_ibuprofen/")</f>
        <v>https://www.reddit.com/r/AskDocs/comments/fuz4nf/16f_how_often_is_it_okay_to_take_ibuprofen/</v>
      </c>
      <c r="G131" s="7" t="s">
        <v>507</v>
      </c>
      <c r="H131" s="7" t="s">
        <v>12</v>
      </c>
      <c r="I131" s="6">
        <v>1.6916573000000001E-2</v>
      </c>
      <c r="J131" s="6">
        <v>0.14221983999999999</v>
      </c>
      <c r="K131" s="6">
        <v>2.2006034999999999E-3</v>
      </c>
      <c r="L131" s="6">
        <v>8.8300970000000006E-2</v>
      </c>
      <c r="M131" s="6">
        <v>1.5849471E-2</v>
      </c>
      <c r="N131" s="6">
        <v>0.26776635999999998</v>
      </c>
      <c r="O131" s="6">
        <v>3.5590231000000002E-3</v>
      </c>
      <c r="P131" s="3" t="s">
        <v>4111</v>
      </c>
      <c r="Q131" s="6"/>
    </row>
    <row r="132" spans="1:17" ht="409.6" hidden="1" x14ac:dyDescent="0.15">
      <c r="A132" s="27" t="s">
        <v>508</v>
      </c>
      <c r="B132" s="15" t="s">
        <v>509</v>
      </c>
      <c r="C132" s="5" t="s">
        <v>510</v>
      </c>
      <c r="D132" s="6">
        <v>1</v>
      </c>
      <c r="E132" s="6">
        <v>4</v>
      </c>
      <c r="F132" s="7" t="str">
        <f>HYPERLINK("https://www.reddit.com/r/AskDocs/comments/fuzo5o/intermittent_fever_for_over_a_month_im_scared/")</f>
        <v>https://www.reddit.com/r/AskDocs/comments/fuzo5o/intermittent_fever_for_over_a_month_im_scared/</v>
      </c>
      <c r="G132" s="7" t="s">
        <v>511</v>
      </c>
      <c r="H132" s="7" t="s">
        <v>12</v>
      </c>
      <c r="I132" s="6">
        <v>8.5559490000000002E-3</v>
      </c>
      <c r="J132" s="6">
        <v>0.8919338</v>
      </c>
      <c r="K132" s="6">
        <v>1.2856691999999999E-2</v>
      </c>
      <c r="L132" s="10">
        <v>9.2017799999999998E-5</v>
      </c>
      <c r="M132" s="6">
        <v>3.457725E-3</v>
      </c>
      <c r="N132" s="6">
        <v>1.5628338000000001E-4</v>
      </c>
      <c r="O132" s="6">
        <v>2.4736822000000001E-3</v>
      </c>
      <c r="P132" s="3" t="s">
        <v>3758</v>
      </c>
      <c r="Q132" s="6"/>
    </row>
    <row r="133" spans="1:17" ht="187" hidden="1" x14ac:dyDescent="0.15">
      <c r="A133" s="27" t="s">
        <v>512</v>
      </c>
      <c r="B133" s="15" t="s">
        <v>513</v>
      </c>
      <c r="C133" s="5" t="s">
        <v>514</v>
      </c>
      <c r="D133" s="6">
        <v>4</v>
      </c>
      <c r="E133" s="6">
        <v>5</v>
      </c>
      <c r="F133" s="7" t="str">
        <f>HYPERLINK("https://www.reddit.com/r/AskDocs/comments/fuztor/prolapse_and_vaginal_laxity_will_surgeries_make/")</f>
        <v>https://www.reddit.com/r/AskDocs/comments/fuztor/prolapse_and_vaginal_laxity_will_surgeries_make/</v>
      </c>
      <c r="G133" s="7" t="s">
        <v>515</v>
      </c>
      <c r="H133" s="7" t="s">
        <v>12</v>
      </c>
      <c r="I133" s="6">
        <v>3.4979581999999999E-3</v>
      </c>
      <c r="J133" s="6">
        <v>6.2286853999999996E-4</v>
      </c>
      <c r="K133" s="6">
        <v>5.3772330000000004E-4</v>
      </c>
      <c r="L133" s="8">
        <v>1.1971313000000001E-5</v>
      </c>
      <c r="M133" s="6">
        <v>3.2389164000000002E-4</v>
      </c>
      <c r="N133" s="6">
        <v>1.2681127E-2</v>
      </c>
      <c r="O133" s="6">
        <v>0.63225200000000004</v>
      </c>
      <c r="P133" s="3" t="s">
        <v>3763</v>
      </c>
      <c r="Q133" s="19"/>
    </row>
    <row r="134" spans="1:17" ht="51" hidden="1" x14ac:dyDescent="0.15">
      <c r="A134" s="27" t="s">
        <v>516</v>
      </c>
      <c r="B134" s="15" t="s">
        <v>517</v>
      </c>
      <c r="C134" s="5" t="s">
        <v>518</v>
      </c>
      <c r="D134" s="6">
        <v>2</v>
      </c>
      <c r="E134" s="6">
        <v>2</v>
      </c>
      <c r="F134" s="7" t="str">
        <f>HYPERLINK("https://www.reddit.com/r/AskDocs/comments/fv0pcx/15m_my_normal_temp_is_about_97_degrees_is_this/")</f>
        <v>https://www.reddit.com/r/AskDocs/comments/fv0pcx/15m_my_normal_temp_is_about_97_degrees_is_this/</v>
      </c>
      <c r="G134" s="7" t="s">
        <v>519</v>
      </c>
      <c r="H134" s="7" t="s">
        <v>12</v>
      </c>
      <c r="I134" s="6">
        <v>5.6549906999999995E-4</v>
      </c>
      <c r="J134" s="6">
        <v>0.7212442</v>
      </c>
      <c r="K134" s="6">
        <v>8.2366824000000005E-2</v>
      </c>
      <c r="L134" s="6">
        <v>9.7816589999999998E-3</v>
      </c>
      <c r="M134" s="6">
        <v>1.1649489000000001E-2</v>
      </c>
      <c r="N134" s="6">
        <v>1.5019178E-3</v>
      </c>
      <c r="O134" s="6">
        <v>1.2597561E-2</v>
      </c>
      <c r="P134" s="3" t="s">
        <v>3758</v>
      </c>
      <c r="Q134" s="6"/>
    </row>
    <row r="135" spans="1:17" ht="34" hidden="1" x14ac:dyDescent="0.15">
      <c r="A135" s="27" t="s">
        <v>520</v>
      </c>
      <c r="B135" s="15" t="s">
        <v>521</v>
      </c>
      <c r="C135" s="5" t="s">
        <v>522</v>
      </c>
      <c r="D135" s="6">
        <v>1</v>
      </c>
      <c r="E135" s="6">
        <v>5</v>
      </c>
      <c r="F135" s="7" t="str">
        <f>HYPERLINK("https://www.reddit.com/r/AskDocs/comments/fv0zcj/removing_nail_fungus/")</f>
        <v>https://www.reddit.com/r/AskDocs/comments/fv0zcj/removing_nail_fungus/</v>
      </c>
      <c r="G135" s="7" t="s">
        <v>523</v>
      </c>
      <c r="H135" s="7" t="s">
        <v>12</v>
      </c>
      <c r="I135" s="6">
        <v>1.9448726999999999E-2</v>
      </c>
      <c r="J135" s="6">
        <v>2.6592106000000001E-2</v>
      </c>
      <c r="K135" s="6">
        <v>1.0794221999999999E-2</v>
      </c>
      <c r="L135" s="6">
        <v>9.5390500000000003E-2</v>
      </c>
      <c r="M135" s="6">
        <v>1.0871112E-2</v>
      </c>
      <c r="N135" s="6">
        <v>1.7666339999999999E-2</v>
      </c>
      <c r="O135" s="6">
        <v>0.34730633999999999</v>
      </c>
      <c r="P135" s="3" t="s">
        <v>4111</v>
      </c>
      <c r="Q135" s="6"/>
    </row>
    <row r="136" spans="1:17" ht="153" hidden="1" x14ac:dyDescent="0.15">
      <c r="A136" s="27" t="s">
        <v>524</v>
      </c>
      <c r="B136" s="15" t="s">
        <v>525</v>
      </c>
      <c r="C136" s="5" t="s">
        <v>526</v>
      </c>
      <c r="D136" s="6">
        <v>1</v>
      </c>
      <c r="E136" s="6">
        <v>5</v>
      </c>
      <c r="F136" s="7" t="str">
        <f>HYPERLINK("https://www.reddit.com/r/AskDocs/comments/fv126d/just_finished_cancer_treatment_and_i_high_risk/")</f>
        <v>https://www.reddit.com/r/AskDocs/comments/fv126d/just_finished_cancer_treatment_and_i_high_risk/</v>
      </c>
      <c r="G136" s="7" t="s">
        <v>527</v>
      </c>
      <c r="H136" s="7" t="s">
        <v>12</v>
      </c>
      <c r="I136" s="6">
        <v>0.99388915</v>
      </c>
      <c r="J136" s="6">
        <v>2.0665467E-2</v>
      </c>
      <c r="K136" s="8">
        <v>3.4078195000000001E-5</v>
      </c>
      <c r="L136" s="9">
        <v>2.9165279999999999E-5</v>
      </c>
      <c r="M136" s="6">
        <v>2.1544099000000001E-4</v>
      </c>
      <c r="N136" s="8">
        <v>8.6493265999999994E-5</v>
      </c>
      <c r="O136" s="9">
        <v>5.428048E-6</v>
      </c>
      <c r="P136" s="23" t="s">
        <v>3757</v>
      </c>
      <c r="Q136" s="8"/>
    </row>
    <row r="137" spans="1:17" ht="34" hidden="1" x14ac:dyDescent="0.15">
      <c r="A137" s="27" t="s">
        <v>528</v>
      </c>
      <c r="B137" s="15" t="s">
        <v>529</v>
      </c>
      <c r="C137" s="5" t="s">
        <v>3787</v>
      </c>
      <c r="D137" s="6">
        <v>1</v>
      </c>
      <c r="E137" s="6">
        <v>5</v>
      </c>
      <c r="F137" s="7" t="str">
        <f>HYPERLINK("https://www.reddit.com/r/AskDocs/comments/fv15iy/this_appeared_on_my_finger_a_few_days_ago_its/")</f>
        <v>https://www.reddit.com/r/AskDocs/comments/fv15iy/this_appeared_on_my_finger_a_few_days_ago_its/</v>
      </c>
      <c r="G137" s="7" t="s">
        <v>530</v>
      </c>
      <c r="H137" s="7" t="s">
        <v>12</v>
      </c>
      <c r="I137" s="6">
        <v>5.020231E-3</v>
      </c>
      <c r="J137" s="6">
        <v>4.0756344999999999E-2</v>
      </c>
      <c r="K137" s="6">
        <v>1.6722798000000001E-2</v>
      </c>
      <c r="L137" s="6">
        <v>0.91482909999999995</v>
      </c>
      <c r="M137" s="6">
        <v>9.6513929999999994E-3</v>
      </c>
      <c r="N137" s="6">
        <v>4.9253105999999998E-3</v>
      </c>
      <c r="O137" s="6">
        <v>0.33909208000000002</v>
      </c>
      <c r="P137" s="17" t="s">
        <v>3760</v>
      </c>
      <c r="Q137" s="6"/>
    </row>
    <row r="138" spans="1:17" ht="187" hidden="1" x14ac:dyDescent="0.15">
      <c r="A138" s="27" t="s">
        <v>531</v>
      </c>
      <c r="B138" s="15" t="s">
        <v>532</v>
      </c>
      <c r="C138" s="5" t="s">
        <v>533</v>
      </c>
      <c r="D138" s="6">
        <v>1</v>
      </c>
      <c r="E138" s="6">
        <v>3</v>
      </c>
      <c r="F138" s="7" t="str">
        <f>HYPERLINK("https://www.reddit.com/r/AskDocs/comments/fv2oyw/dogs_as_corona_19_carrier/")</f>
        <v>https://www.reddit.com/r/AskDocs/comments/fv2oyw/dogs_as_corona_19_carrier/</v>
      </c>
      <c r="G138" s="7" t="s">
        <v>534</v>
      </c>
      <c r="H138" s="7" t="s">
        <v>12</v>
      </c>
      <c r="I138" s="6">
        <v>3.8877129999999999E-4</v>
      </c>
      <c r="J138" s="6">
        <v>0.99659589999999998</v>
      </c>
      <c r="K138" s="6">
        <v>1.1623412E-2</v>
      </c>
      <c r="L138" s="6">
        <v>1.4943391E-2</v>
      </c>
      <c r="M138" s="6">
        <v>5.5435300000000005E-4</v>
      </c>
      <c r="N138" s="6">
        <v>1.964271E-4</v>
      </c>
      <c r="O138" s="6">
        <v>6.2614680000000001E-4</v>
      </c>
      <c r="P138" s="3" t="s">
        <v>3758</v>
      </c>
      <c r="Q138" s="6"/>
    </row>
    <row r="139" spans="1:17" ht="272" hidden="1" x14ac:dyDescent="0.15">
      <c r="A139" s="27" t="s">
        <v>535</v>
      </c>
      <c r="B139" s="15" t="s">
        <v>536</v>
      </c>
      <c r="C139" s="5" t="s">
        <v>537</v>
      </c>
      <c r="D139" s="6">
        <v>1</v>
      </c>
      <c r="E139" s="6">
        <v>7</v>
      </c>
      <c r="F139" s="7" t="str">
        <f>HYPERLINK("https://www.reddit.com/r/AskDocs/comments/fv2x7q/hematologists_please/")</f>
        <v>https://www.reddit.com/r/AskDocs/comments/fv2x7q/hematologists_please/</v>
      </c>
      <c r="G139" s="7" t="s">
        <v>538</v>
      </c>
      <c r="H139" s="7" t="s">
        <v>12</v>
      </c>
      <c r="I139" s="6">
        <v>1.5299528999999999E-2</v>
      </c>
      <c r="J139" s="6">
        <v>9.4241829999999999E-2</v>
      </c>
      <c r="K139" s="6">
        <v>0.47809620000000003</v>
      </c>
      <c r="L139" s="6">
        <v>1.6745031E-3</v>
      </c>
      <c r="M139" s="6">
        <v>7.7064335000000001E-3</v>
      </c>
      <c r="N139" s="6">
        <v>2.2536218000000002E-3</v>
      </c>
      <c r="O139" s="6">
        <v>2.4917721999999999E-4</v>
      </c>
      <c r="P139" s="3" t="s">
        <v>4111</v>
      </c>
      <c r="Q139" s="6" t="s">
        <v>4106</v>
      </c>
    </row>
    <row r="140" spans="1:17" ht="170" hidden="1" x14ac:dyDescent="0.15">
      <c r="A140" s="27" t="s">
        <v>539</v>
      </c>
      <c r="B140" s="15" t="s">
        <v>540</v>
      </c>
      <c r="C140" s="5" t="s">
        <v>3788</v>
      </c>
      <c r="D140" s="6">
        <v>1</v>
      </c>
      <c r="E140" s="6">
        <v>3</v>
      </c>
      <c r="F140" s="7" t="str">
        <f>HYPERLINK("https://www.reddit.com/r/AskDocs/comments/fv35m2/itchy_red_toe/")</f>
        <v>https://www.reddit.com/r/AskDocs/comments/fv35m2/itchy_red_toe/</v>
      </c>
      <c r="G140" s="7" t="s">
        <v>541</v>
      </c>
      <c r="H140" s="7" t="s">
        <v>12</v>
      </c>
      <c r="I140" s="6">
        <v>7.6843800000000002E-3</v>
      </c>
      <c r="J140" s="6">
        <v>1.1061161999999999E-2</v>
      </c>
      <c r="K140" s="6">
        <v>1.2753904000000001E-3</v>
      </c>
      <c r="L140" s="6">
        <v>6.8167270000000002E-2</v>
      </c>
      <c r="M140" s="6">
        <v>2.7590990000000001E-3</v>
      </c>
      <c r="N140" s="6">
        <v>4.8930346999999999E-3</v>
      </c>
      <c r="O140" s="6">
        <v>0.69184743999999998</v>
      </c>
      <c r="P140" s="3" t="s">
        <v>3763</v>
      </c>
      <c r="Q140" s="6"/>
    </row>
    <row r="141" spans="1:17" ht="187" hidden="1" x14ac:dyDescent="0.15">
      <c r="A141" s="27" t="s">
        <v>542</v>
      </c>
      <c r="B141" s="15" t="s">
        <v>543</v>
      </c>
      <c r="C141" s="5" t="s">
        <v>3789</v>
      </c>
      <c r="D141" s="6">
        <v>1</v>
      </c>
      <c r="E141" s="6">
        <v>2</v>
      </c>
      <c r="F141" s="7" t="str">
        <f>HYPERLINK("https://www.reddit.com/r/AskDocs/comments/fv3d0h/concenred_about_white_lumps_on_outer_ear/")</f>
        <v>https://www.reddit.com/r/AskDocs/comments/fv3d0h/concenred_about_white_lumps_on_outer_ear/</v>
      </c>
      <c r="G141" s="7" t="s">
        <v>544</v>
      </c>
      <c r="H141" s="7" t="s">
        <v>12</v>
      </c>
      <c r="I141" s="6">
        <v>0.91449420000000003</v>
      </c>
      <c r="J141" s="6">
        <v>3.2661855000000002E-3</v>
      </c>
      <c r="K141" s="8">
        <v>5.8348338000000002E-5</v>
      </c>
      <c r="L141" s="6">
        <v>4.7621129999999998E-4</v>
      </c>
      <c r="M141" s="6">
        <v>5.1808953000000001E-3</v>
      </c>
      <c r="N141" s="6">
        <v>1.3870001E-4</v>
      </c>
      <c r="O141" s="6">
        <v>1.5798508999999999E-3</v>
      </c>
      <c r="P141" s="23" t="s">
        <v>3757</v>
      </c>
      <c r="Q141" s="6"/>
    </row>
    <row r="142" spans="1:17" ht="255" hidden="1" x14ac:dyDescent="0.15">
      <c r="A142" s="27" t="s">
        <v>545</v>
      </c>
      <c r="B142" s="15" t="s">
        <v>546</v>
      </c>
      <c r="C142" s="5" t="s">
        <v>3790</v>
      </c>
      <c r="D142" s="6">
        <v>1</v>
      </c>
      <c r="E142" s="6">
        <v>3</v>
      </c>
      <c r="F142" s="7" t="str">
        <f>HYPERLINK("https://www.reddit.com/r/AskDocs/comments/fv3d0y/is_this_red_spot_on_my_leg_a_cause_for_concern_22f/")</f>
        <v>https://www.reddit.com/r/AskDocs/comments/fv3d0y/is_this_red_spot_on_my_leg_a_cause_for_concern_22f/</v>
      </c>
      <c r="G142" s="7" t="s">
        <v>547</v>
      </c>
      <c r="H142" s="7" t="s">
        <v>12</v>
      </c>
      <c r="I142" s="6">
        <v>3.540367E-3</v>
      </c>
      <c r="J142" s="6">
        <v>4.5401839999999999E-2</v>
      </c>
      <c r="K142" s="6">
        <v>1.4445484000000001E-3</v>
      </c>
      <c r="L142" s="6">
        <v>0.93958556999999998</v>
      </c>
      <c r="M142" s="6">
        <v>2.4233162000000001E-3</v>
      </c>
      <c r="N142" s="8">
        <v>4.2882532999999998E-5</v>
      </c>
      <c r="O142" s="6">
        <v>3.0348300000000001E-3</v>
      </c>
      <c r="P142" s="17" t="s">
        <v>3760</v>
      </c>
      <c r="Q142" s="8"/>
    </row>
    <row r="143" spans="1:17" ht="119" hidden="1" x14ac:dyDescent="0.15">
      <c r="A143" s="27" t="s">
        <v>548</v>
      </c>
      <c r="B143" s="15" t="s">
        <v>549</v>
      </c>
      <c r="C143" s="5" t="s">
        <v>3791</v>
      </c>
      <c r="D143" s="6">
        <v>0</v>
      </c>
      <c r="E143" s="6">
        <v>3</v>
      </c>
      <c r="F143" s="7" t="str">
        <f>HYPERLINK("https://www.reddit.com/r/AskDocs/comments/fv3kxq/rash_on_knee_of_my_neighbor/")</f>
        <v>https://www.reddit.com/r/AskDocs/comments/fv3kxq/rash_on_knee_of_my_neighbor/</v>
      </c>
      <c r="G143" s="7" t="s">
        <v>550</v>
      </c>
      <c r="H143" s="7" t="s">
        <v>12</v>
      </c>
      <c r="I143" s="6">
        <v>3.7828684000000001E-3</v>
      </c>
      <c r="J143" s="6">
        <v>0.60131263999999995</v>
      </c>
      <c r="K143" s="6">
        <v>3.9276479999999998E-4</v>
      </c>
      <c r="L143" s="6">
        <v>8.4943769999999991E-3</v>
      </c>
      <c r="M143" s="6">
        <v>1.3449222E-2</v>
      </c>
      <c r="N143" s="6">
        <v>9.2524290000000004E-4</v>
      </c>
      <c r="O143" s="6">
        <v>3.0699104000000001E-2</v>
      </c>
      <c r="P143" s="3" t="s">
        <v>4111</v>
      </c>
      <c r="Q143" s="6" t="s">
        <v>4058</v>
      </c>
    </row>
    <row r="144" spans="1:17" ht="85" hidden="1" x14ac:dyDescent="0.15">
      <c r="A144" s="27" t="s">
        <v>551</v>
      </c>
      <c r="B144" s="15" t="s">
        <v>552</v>
      </c>
      <c r="C144" s="5" t="s">
        <v>553</v>
      </c>
      <c r="D144" s="6">
        <v>1</v>
      </c>
      <c r="E144" s="6">
        <v>3</v>
      </c>
      <c r="F144" s="7" t="str">
        <f>HYPERLINK("https://www.reddit.com/r/AskDocs/comments/fv44vm/im_a_kidney_donor_am_i_at_risk_for_covid_19/")</f>
        <v>https://www.reddit.com/r/AskDocs/comments/fv44vm/im_a_kidney_donor_am_i_at_risk_for_covid_19/</v>
      </c>
      <c r="G144" s="7" t="s">
        <v>554</v>
      </c>
      <c r="H144" s="7" t="s">
        <v>12</v>
      </c>
      <c r="I144" s="6">
        <v>0.19460267000000001</v>
      </c>
      <c r="J144" s="6">
        <v>0.67219580000000001</v>
      </c>
      <c r="K144" s="6">
        <v>0.41816998</v>
      </c>
      <c r="L144" s="6">
        <v>3.4412742000000001E-4</v>
      </c>
      <c r="M144" s="6">
        <v>2.5540888000000002E-3</v>
      </c>
      <c r="N144" s="8">
        <v>2.7711691999999999E-5</v>
      </c>
      <c r="O144" s="6">
        <v>3.0836463000000002E-4</v>
      </c>
      <c r="P144" s="3" t="s">
        <v>3758</v>
      </c>
      <c r="Q144" s="8"/>
    </row>
    <row r="145" spans="1:17" ht="238" hidden="1" x14ac:dyDescent="0.15">
      <c r="A145" s="27" t="s">
        <v>555</v>
      </c>
      <c r="B145" s="15" t="s">
        <v>556</v>
      </c>
      <c r="C145" s="5" t="s">
        <v>557</v>
      </c>
      <c r="D145" s="6">
        <v>1</v>
      </c>
      <c r="E145" s="6">
        <v>2</v>
      </c>
      <c r="F145" s="7" t="str">
        <f>HYPERLINK("https://www.reddit.com/r/AskDocs/comments/fvf7j8/brain_fog_with_pots/")</f>
        <v>https://www.reddit.com/r/AskDocs/comments/fvf7j8/brain_fog_with_pots/</v>
      </c>
      <c r="G145" s="7" t="s">
        <v>558</v>
      </c>
      <c r="H145" s="7" t="s">
        <v>12</v>
      </c>
      <c r="I145" s="6">
        <v>3.8594604E-3</v>
      </c>
      <c r="J145" s="6">
        <v>0.80399520000000002</v>
      </c>
      <c r="K145" s="6">
        <v>1.9297302E-3</v>
      </c>
      <c r="L145" s="9">
        <v>9.8775119999999997E-5</v>
      </c>
      <c r="M145" s="6">
        <v>1.8580197999999999E-2</v>
      </c>
      <c r="N145" s="6">
        <v>2.5155574E-2</v>
      </c>
      <c r="O145" s="6">
        <v>8.774996E-4</v>
      </c>
      <c r="P145" s="3" t="s">
        <v>4111</v>
      </c>
      <c r="Q145" s="6" t="s">
        <v>4049</v>
      </c>
    </row>
    <row r="146" spans="1:17" ht="255" hidden="1" x14ac:dyDescent="0.15">
      <c r="A146" s="27" t="s">
        <v>559</v>
      </c>
      <c r="B146" s="15" t="s">
        <v>560</v>
      </c>
      <c r="C146" s="5" t="s">
        <v>561</v>
      </c>
      <c r="D146" s="6">
        <v>2</v>
      </c>
      <c r="E146" s="6">
        <v>18</v>
      </c>
      <c r="F146" s="7" t="str">
        <f>HYPERLINK("https://www.reddit.com/r/AskDocs/comments/fvgbwe/severe_abdominal_pain_for_months_desperate_for/")</f>
        <v>https://www.reddit.com/r/AskDocs/comments/fvgbwe/severe_abdominal_pain_for_months_desperate_for/</v>
      </c>
      <c r="G146" s="7" t="s">
        <v>562</v>
      </c>
      <c r="H146" s="7" t="s">
        <v>12</v>
      </c>
      <c r="I146" s="6">
        <v>7.8691510000000006E-2</v>
      </c>
      <c r="J146" s="6">
        <v>2.5669217000000001E-2</v>
      </c>
      <c r="K146" s="6">
        <v>5.0991774E-4</v>
      </c>
      <c r="L146" s="9">
        <v>2.663333E-5</v>
      </c>
      <c r="M146" s="6">
        <v>8.2415340000000002E-4</v>
      </c>
      <c r="N146" s="6">
        <v>0.75883080000000003</v>
      </c>
      <c r="O146" s="9">
        <v>6.4852110000000003E-5</v>
      </c>
      <c r="P146" s="16" t="s">
        <v>3762</v>
      </c>
      <c r="Q146" s="6"/>
    </row>
    <row r="147" spans="1:17" ht="221" hidden="1" x14ac:dyDescent="0.15">
      <c r="A147" s="27" t="s">
        <v>563</v>
      </c>
      <c r="B147" s="15" t="s">
        <v>564</v>
      </c>
      <c r="C147" s="5" t="s">
        <v>565</v>
      </c>
      <c r="D147" s="6">
        <v>2</v>
      </c>
      <c r="E147" s="6">
        <v>2</v>
      </c>
      <c r="F147" s="7" t="str">
        <f>HYPERLINK("https://www.reddit.com/r/AskDocs/comments/fvgcnx/get_light_headed_and_dont_feel_better_until_i_eat/")</f>
        <v>https://www.reddit.com/r/AskDocs/comments/fvgcnx/get_light_headed_and_dont_feel_better_until_i_eat/</v>
      </c>
      <c r="G147" s="7" t="s">
        <v>566</v>
      </c>
      <c r="H147" s="7" t="s">
        <v>12</v>
      </c>
      <c r="I147" s="8">
        <v>8.8381699999999995E-7</v>
      </c>
      <c r="J147" s="8">
        <v>3.7838544999999997E-5</v>
      </c>
      <c r="K147" s="6">
        <v>0.75874209999999997</v>
      </c>
      <c r="L147" s="8">
        <v>1.82056E-7</v>
      </c>
      <c r="M147" s="8">
        <v>7.1659530000000003E-6</v>
      </c>
      <c r="N147" s="6">
        <v>0.20985419</v>
      </c>
      <c r="O147" s="8">
        <v>1.2630699999999999E-7</v>
      </c>
      <c r="P147" s="16" t="s">
        <v>3759</v>
      </c>
      <c r="Q147" s="6"/>
    </row>
    <row r="148" spans="1:17" ht="409.6" hidden="1" x14ac:dyDescent="0.15">
      <c r="A148" s="27" t="s">
        <v>567</v>
      </c>
      <c r="B148" s="15" t="s">
        <v>568</v>
      </c>
      <c r="C148" s="5" t="s">
        <v>569</v>
      </c>
      <c r="D148" s="6">
        <v>1</v>
      </c>
      <c r="E148" s="6">
        <v>24</v>
      </c>
      <c r="F148" s="7" t="str">
        <f>HYPERLINK("https://www.reddit.com/r/AskDocs/comments/fvgsuj/dangers_of_anal_sex/")</f>
        <v>https://www.reddit.com/r/AskDocs/comments/fvgsuj/dangers_of_anal_sex/</v>
      </c>
      <c r="G148" s="7" t="s">
        <v>570</v>
      </c>
      <c r="H148" s="7" t="s">
        <v>12</v>
      </c>
      <c r="I148" s="6">
        <v>3.586948E-3</v>
      </c>
      <c r="J148" s="6">
        <v>1.0129511E-3</v>
      </c>
      <c r="K148" s="6">
        <v>1.4677644E-4</v>
      </c>
      <c r="L148" s="6">
        <v>1.01230195E-4</v>
      </c>
      <c r="M148" s="6">
        <v>1.0616183E-3</v>
      </c>
      <c r="N148" s="6">
        <v>2.7062981999999999E-2</v>
      </c>
      <c r="O148" s="6">
        <v>0.87987744999999995</v>
      </c>
      <c r="P148" s="3" t="s">
        <v>3763</v>
      </c>
      <c r="Q148" s="6"/>
    </row>
    <row r="149" spans="1:17" ht="68" hidden="1" x14ac:dyDescent="0.15">
      <c r="A149" s="27" t="s">
        <v>571</v>
      </c>
      <c r="B149" s="15" t="s">
        <v>572</v>
      </c>
      <c r="C149" s="5" t="s">
        <v>573</v>
      </c>
      <c r="D149" s="6">
        <v>1</v>
      </c>
      <c r="E149" s="6">
        <v>7</v>
      </c>
      <c r="F149" s="7" t="str">
        <f>HYPERLINK("https://www.reddit.com/r/AskDocs/comments/fvh9qb/question_about_my_testies/")</f>
        <v>https://www.reddit.com/r/AskDocs/comments/fvh9qb/question_about_my_testies/</v>
      </c>
      <c r="G149" s="7" t="s">
        <v>574</v>
      </c>
      <c r="H149" s="7" t="s">
        <v>12</v>
      </c>
      <c r="I149" s="6">
        <v>0.75097930000000002</v>
      </c>
      <c r="J149" s="6">
        <v>2.1338642000000001E-2</v>
      </c>
      <c r="K149" s="6">
        <v>1.8771291E-3</v>
      </c>
      <c r="L149" s="8">
        <v>2.2713379000000001E-5</v>
      </c>
      <c r="M149" s="6">
        <v>3.4144520000000002E-4</v>
      </c>
      <c r="N149" s="6">
        <v>5.9571859999999995E-4</v>
      </c>
      <c r="O149" s="6">
        <v>0.23158403999999999</v>
      </c>
      <c r="P149" s="23" t="s">
        <v>3757</v>
      </c>
      <c r="Q149" s="6"/>
    </row>
    <row r="150" spans="1:17" ht="51" hidden="1" x14ac:dyDescent="0.15">
      <c r="A150" s="27" t="s">
        <v>575</v>
      </c>
      <c r="B150" s="15" t="s">
        <v>576</v>
      </c>
      <c r="C150" s="5" t="s">
        <v>577</v>
      </c>
      <c r="D150" s="6">
        <v>2</v>
      </c>
      <c r="E150" s="6">
        <v>6</v>
      </c>
      <c r="F150" s="7" t="str">
        <f>HYPERLINK("https://www.reddit.com/r/AskDocs/comments/fvhr5y/23m_is_it_okay_to_dissolve_raniditine_150mg_in/")</f>
        <v>https://www.reddit.com/r/AskDocs/comments/fvhr5y/23m_is_it_okay_to_dissolve_raniditine_150mg_in/</v>
      </c>
      <c r="G150" s="7" t="s">
        <v>578</v>
      </c>
      <c r="H150" s="7" t="s">
        <v>12</v>
      </c>
      <c r="I150" s="6">
        <v>3.8969516999999999E-4</v>
      </c>
      <c r="J150" s="6">
        <v>2.5761126999999999E-4</v>
      </c>
      <c r="K150" s="8">
        <v>1.8689629000000001E-5</v>
      </c>
      <c r="L150" s="6">
        <v>2.1812320000000001E-4</v>
      </c>
      <c r="M150" s="6">
        <v>1.5947223E-4</v>
      </c>
      <c r="N150" s="6">
        <v>0.99983739999999999</v>
      </c>
      <c r="O150" s="8">
        <v>3.8202983E-5</v>
      </c>
      <c r="P150" s="16" t="s">
        <v>3762</v>
      </c>
      <c r="Q150" s="6"/>
    </row>
    <row r="151" spans="1:17" ht="187" hidden="1" x14ac:dyDescent="0.15">
      <c r="A151" s="27" t="s">
        <v>579</v>
      </c>
      <c r="B151" s="15" t="s">
        <v>580</v>
      </c>
      <c r="C151" s="5" t="s">
        <v>3792</v>
      </c>
      <c r="D151" s="6">
        <v>1</v>
      </c>
      <c r="E151" s="6">
        <v>6</v>
      </c>
      <c r="F151" s="7" t="str">
        <f>HYPERLINK("https://www.reddit.com/r/AskDocs/comments/fvhtpz/is_this_herpes/")</f>
        <v>https://www.reddit.com/r/AskDocs/comments/fvhtpz/is_this_herpes/</v>
      </c>
      <c r="G151" s="7" t="s">
        <v>581</v>
      </c>
      <c r="H151" s="7" t="s">
        <v>12</v>
      </c>
      <c r="I151" s="6">
        <v>3.6403537000000001E-4</v>
      </c>
      <c r="J151" s="6">
        <v>2.2095441999999999E-4</v>
      </c>
      <c r="K151" s="9">
        <v>8.1058559999999994E-5</v>
      </c>
      <c r="L151" s="8">
        <v>1.0363718E-5</v>
      </c>
      <c r="M151" s="6">
        <v>1.0755658E-3</v>
      </c>
      <c r="N151" s="6">
        <v>2.0264089999999998E-3</v>
      </c>
      <c r="O151" s="6">
        <v>0.99968040000000002</v>
      </c>
      <c r="P151" s="3" t="s">
        <v>3763</v>
      </c>
      <c r="Q151" s="19"/>
    </row>
    <row r="152" spans="1:17" ht="102" hidden="1" x14ac:dyDescent="0.15">
      <c r="A152" s="27" t="s">
        <v>582</v>
      </c>
      <c r="B152" s="15" t="s">
        <v>583</v>
      </c>
      <c r="C152" s="5" t="s">
        <v>584</v>
      </c>
      <c r="D152" s="6">
        <v>4</v>
      </c>
      <c r="E152" s="6">
        <v>297</v>
      </c>
      <c r="F152" s="7" t="str">
        <f>HYPERLINK("https://www.reddit.com/r/AskDocs/comments/fvij4f/roommates_nurse_girlfriend_keeps_coming_over/")</f>
        <v>https://www.reddit.com/r/AskDocs/comments/fvij4f/roommates_nurse_girlfriend_keeps_coming_over/</v>
      </c>
      <c r="G152" s="7" t="s">
        <v>585</v>
      </c>
      <c r="H152" s="7" t="s">
        <v>12</v>
      </c>
      <c r="I152" s="6">
        <v>3.4667402999999999E-2</v>
      </c>
      <c r="J152" s="6">
        <v>0.93462646000000005</v>
      </c>
      <c r="K152" s="6">
        <v>6.7761540000000004E-4</v>
      </c>
      <c r="L152" s="6">
        <v>9.9968910000000004E-4</v>
      </c>
      <c r="M152" s="6">
        <v>3.7826002000000002E-3</v>
      </c>
      <c r="N152" s="6">
        <v>2.4849175999999999E-4</v>
      </c>
      <c r="O152" s="6">
        <v>1.1177659E-3</v>
      </c>
      <c r="P152" s="3" t="s">
        <v>3758</v>
      </c>
      <c r="Q152" s="6"/>
    </row>
    <row r="153" spans="1:17" ht="102" hidden="1" x14ac:dyDescent="0.15">
      <c r="A153" s="27" t="s">
        <v>586</v>
      </c>
      <c r="B153" s="15" t="s">
        <v>587</v>
      </c>
      <c r="C153" s="5" t="s">
        <v>588</v>
      </c>
      <c r="D153" s="6">
        <v>1</v>
      </c>
      <c r="E153" s="6">
        <v>6</v>
      </c>
      <c r="F153" s="7" t="str">
        <f>HYPERLINK("https://www.reddit.com/r/AskDocs/comments/fvisbx/am_i_pregnant_repost_of_a_repost_of_a_repost/")</f>
        <v>https://www.reddit.com/r/AskDocs/comments/fvisbx/am_i_pregnant_repost_of_a_repost_of_a_repost/</v>
      </c>
      <c r="G153" s="7" t="s">
        <v>589</v>
      </c>
      <c r="H153" s="7" t="s">
        <v>12</v>
      </c>
      <c r="I153" s="6">
        <v>1.9721240000000001E-2</v>
      </c>
      <c r="J153" s="6">
        <v>0.23679634999999999</v>
      </c>
      <c r="K153" s="6">
        <v>2.6360482000000001E-2</v>
      </c>
      <c r="L153" s="6">
        <v>0.16149875999999999</v>
      </c>
      <c r="M153" s="6">
        <v>7.6460839999999998E-4</v>
      </c>
      <c r="N153" s="6">
        <v>2.0691453999999998E-3</v>
      </c>
      <c r="O153" s="6">
        <v>3.1402706999999999E-3</v>
      </c>
      <c r="P153" s="3" t="s">
        <v>4111</v>
      </c>
      <c r="Q153" s="6"/>
    </row>
    <row r="154" spans="1:17" ht="51" hidden="1" x14ac:dyDescent="0.15">
      <c r="A154" s="27" t="s">
        <v>590</v>
      </c>
      <c r="B154" s="15" t="s">
        <v>591</v>
      </c>
      <c r="C154" s="5" t="s">
        <v>592</v>
      </c>
      <c r="D154" s="6">
        <v>4</v>
      </c>
      <c r="E154" s="6">
        <v>6</v>
      </c>
      <c r="F154" s="7" t="str">
        <f>HYPERLINK("https://www.reddit.com/r/AskDocs/comments/fvisxn/can_completely_staying_inside_actually_harm_you/")</f>
        <v>https://www.reddit.com/r/AskDocs/comments/fvisxn/can_completely_staying_inside_actually_harm_you/</v>
      </c>
      <c r="G154" s="7" t="s">
        <v>593</v>
      </c>
      <c r="H154" s="7" t="s">
        <v>12</v>
      </c>
      <c r="I154" s="6">
        <v>1.5939891000000001E-2</v>
      </c>
      <c r="J154" s="6">
        <v>0.98269784000000004</v>
      </c>
      <c r="K154" s="6">
        <v>1.1809319E-2</v>
      </c>
      <c r="L154" s="6">
        <v>2.4938524E-2</v>
      </c>
      <c r="M154" s="6">
        <v>4.2921304999999997E-4</v>
      </c>
      <c r="N154" s="9">
        <v>4.4508909999999997E-5</v>
      </c>
      <c r="O154" s="6">
        <v>3.9243995999999996E-3</v>
      </c>
      <c r="P154" s="3" t="s">
        <v>3758</v>
      </c>
      <c r="Q154" s="9"/>
    </row>
    <row r="155" spans="1:17" ht="221" hidden="1" x14ac:dyDescent="0.15">
      <c r="A155" s="27" t="s">
        <v>594</v>
      </c>
      <c r="B155" s="15" t="s">
        <v>595</v>
      </c>
      <c r="C155" s="5" t="s">
        <v>596</v>
      </c>
      <c r="D155" s="6">
        <v>7</v>
      </c>
      <c r="E155" s="6">
        <v>19</v>
      </c>
      <c r="F155" s="7" t="str">
        <f>HYPERLINK("https://www.reddit.com/r/AskDocs/comments/fvix7u/consistent_blood_in_stool_fatigue_and_minor/")</f>
        <v>https://www.reddit.com/r/AskDocs/comments/fvix7u/consistent_blood_in_stool_fatigue_and_minor/</v>
      </c>
      <c r="G155" s="7" t="s">
        <v>597</v>
      </c>
      <c r="H155" s="7" t="s">
        <v>12</v>
      </c>
      <c r="I155" s="6">
        <v>3.6628692999999997E-2</v>
      </c>
      <c r="J155" s="6">
        <v>0.72430269999999997</v>
      </c>
      <c r="K155" s="6">
        <v>2.9551923000000001E-2</v>
      </c>
      <c r="L155" s="6">
        <v>7.1775913000000002E-4</v>
      </c>
      <c r="M155" s="6">
        <v>1.3574361999999999E-3</v>
      </c>
      <c r="N155" s="6">
        <v>2.5004953E-2</v>
      </c>
      <c r="O155" s="6">
        <v>1.2240707999999999E-3</v>
      </c>
      <c r="P155" s="3" t="s">
        <v>4111</v>
      </c>
      <c r="Q155" s="25" t="s">
        <v>4073</v>
      </c>
    </row>
    <row r="156" spans="1:17" ht="388" hidden="1" x14ac:dyDescent="0.15">
      <c r="A156" s="27" t="s">
        <v>598</v>
      </c>
      <c r="B156" s="15" t="s">
        <v>599</v>
      </c>
      <c r="C156" s="5" t="s">
        <v>600</v>
      </c>
      <c r="D156" s="6">
        <v>1</v>
      </c>
      <c r="E156" s="6">
        <v>4</v>
      </c>
      <c r="F156" s="7" t="str">
        <f>HYPERLINK("https://www.reddit.com/r/AskDocs/comments/fvj16w/can_straterra_atomoxetine_be_used_for_depression/")</f>
        <v>https://www.reddit.com/r/AskDocs/comments/fvj16w/can_straterra_atomoxetine_be_used_for_depression/</v>
      </c>
      <c r="G156" s="7" t="s">
        <v>601</v>
      </c>
      <c r="H156" s="7" t="s">
        <v>12</v>
      </c>
      <c r="I156" s="6">
        <v>1.7099679E-3</v>
      </c>
      <c r="J156" s="6">
        <v>0.13025275</v>
      </c>
      <c r="K156" s="6">
        <v>1.8692136000000002E-2</v>
      </c>
      <c r="L156" s="6">
        <v>3.2955407999999997E-4</v>
      </c>
      <c r="M156" s="6">
        <v>1.096195E-2</v>
      </c>
      <c r="N156" s="6">
        <v>3.0812025E-2</v>
      </c>
      <c r="O156" s="6">
        <v>1.0411302E-4</v>
      </c>
      <c r="P156" s="3" t="s">
        <v>4111</v>
      </c>
      <c r="Q156" s="6"/>
    </row>
    <row r="157" spans="1:17" ht="187" hidden="1" x14ac:dyDescent="0.15">
      <c r="A157" s="27" t="s">
        <v>602</v>
      </c>
      <c r="B157" s="15" t="s">
        <v>603</v>
      </c>
      <c r="C157" s="5" t="s">
        <v>604</v>
      </c>
      <c r="D157" s="6">
        <v>2</v>
      </c>
      <c r="E157" s="6">
        <v>3</v>
      </c>
      <c r="F157" s="7" t="str">
        <f>HYPERLINK("https://www.reddit.com/r/AskDocs/comments/fvj29t/natural_aceinhibitors_dangerous_in_regards_to/")</f>
        <v>https://www.reddit.com/r/AskDocs/comments/fvj29t/natural_aceinhibitors_dangerous_in_regards_to/</v>
      </c>
      <c r="G157" s="7" t="s">
        <v>605</v>
      </c>
      <c r="H157" s="7" t="s">
        <v>12</v>
      </c>
      <c r="I157" s="6">
        <v>3.0615926000000001E-4</v>
      </c>
      <c r="J157" s="6">
        <v>0.16210693000000001</v>
      </c>
      <c r="K157" s="6">
        <v>9.0056659999999998E-4</v>
      </c>
      <c r="L157" s="6">
        <v>8.6975099999999999E-4</v>
      </c>
      <c r="M157" s="6">
        <v>7.1090460000000004E-4</v>
      </c>
      <c r="N157" s="6">
        <v>9.8612900000000009E-4</v>
      </c>
      <c r="O157" s="6">
        <v>7.4537099999999997E-3</v>
      </c>
      <c r="P157" s="3" t="s">
        <v>3758</v>
      </c>
      <c r="Q157" s="6"/>
    </row>
    <row r="158" spans="1:17" ht="34" hidden="1" x14ac:dyDescent="0.15">
      <c r="A158" s="27" t="s">
        <v>606</v>
      </c>
      <c r="B158" s="15" t="s">
        <v>607</v>
      </c>
      <c r="C158" s="5" t="s">
        <v>608</v>
      </c>
      <c r="D158" s="6">
        <v>2</v>
      </c>
      <c r="E158" s="6">
        <v>4</v>
      </c>
      <c r="F158" s="7" t="str">
        <f>HYPERLINK("https://www.reddit.com/r/AskDocs/comments/fvj3il/should_i_stop_taking_tylenol_33m/")</f>
        <v>https://www.reddit.com/r/AskDocs/comments/fvj3il/should_i_stop_taking_tylenol_33m/</v>
      </c>
      <c r="G158" s="7" t="s">
        <v>609</v>
      </c>
      <c r="H158" s="7" t="s">
        <v>12</v>
      </c>
      <c r="I158" s="6">
        <v>6.6101549999999999E-4</v>
      </c>
      <c r="J158" s="6">
        <v>0.99367399999999995</v>
      </c>
      <c r="K158" s="6">
        <v>1.5317201999999999E-3</v>
      </c>
      <c r="L158" s="6">
        <v>7.543564E-4</v>
      </c>
      <c r="M158" s="6">
        <v>1.2090027E-2</v>
      </c>
      <c r="N158" s="6">
        <v>2.4139284999999998E-3</v>
      </c>
      <c r="O158" s="6">
        <v>6.5931680000000002E-4</v>
      </c>
      <c r="P158" s="3" t="s">
        <v>3758</v>
      </c>
      <c r="Q158" s="6"/>
    </row>
    <row r="159" spans="1:17" ht="102" hidden="1" x14ac:dyDescent="0.15">
      <c r="A159" s="27" t="s">
        <v>610</v>
      </c>
      <c r="B159" s="15" t="s">
        <v>611</v>
      </c>
      <c r="C159" s="5" t="s">
        <v>612</v>
      </c>
      <c r="D159" s="6">
        <v>1</v>
      </c>
      <c r="E159" s="6">
        <v>6</v>
      </c>
      <c r="F159" s="7" t="str">
        <f>HYPERLINK("https://www.reddit.com/r/AskDocs/comments/fvjem0/root_canal_causing_weird_pressure_headache/")</f>
        <v>https://www.reddit.com/r/AskDocs/comments/fvjem0/root_canal_causing_weird_pressure_headache/</v>
      </c>
      <c r="G159" s="7" t="s">
        <v>613</v>
      </c>
      <c r="H159" s="7" t="s">
        <v>12</v>
      </c>
      <c r="I159" s="6">
        <v>0.38860060000000002</v>
      </c>
      <c r="J159" s="6">
        <v>5.9387087999999998E-2</v>
      </c>
      <c r="K159" s="6">
        <v>2.0269454000000002E-3</v>
      </c>
      <c r="L159" s="6">
        <v>4.4767260000000003E-3</v>
      </c>
      <c r="M159" s="6">
        <v>2.3780644E-2</v>
      </c>
      <c r="N159" s="6">
        <v>4.7226550000000001E-3</v>
      </c>
      <c r="O159" s="6">
        <v>4.5687260000000004E-3</v>
      </c>
      <c r="P159" s="3" t="s">
        <v>4111</v>
      </c>
      <c r="Q159" s="6" t="s">
        <v>4097</v>
      </c>
    </row>
    <row r="160" spans="1:17" ht="136" hidden="1" x14ac:dyDescent="0.15">
      <c r="A160" s="27" t="s">
        <v>614</v>
      </c>
      <c r="B160" s="15" t="s">
        <v>615</v>
      </c>
      <c r="C160" s="5" t="s">
        <v>616</v>
      </c>
      <c r="D160" s="6">
        <v>1</v>
      </c>
      <c r="E160" s="6">
        <v>2</v>
      </c>
      <c r="F160" s="7" t="str">
        <f>HYPERLINK("https://www.reddit.com/r/AskDocs/comments/fvjk6s/31m_headache_sore_throat_fatigue_symptoms/")</f>
        <v>https://www.reddit.com/r/AskDocs/comments/fvjk6s/31m_headache_sore_throat_fatigue_symptoms/</v>
      </c>
      <c r="G160" s="7" t="s">
        <v>617</v>
      </c>
      <c r="H160" s="7" t="s">
        <v>12</v>
      </c>
      <c r="I160" s="6">
        <v>5.4740905999999998E-4</v>
      </c>
      <c r="J160" s="6">
        <v>0.99028430000000001</v>
      </c>
      <c r="K160" s="6">
        <v>4.3264030000000003E-4</v>
      </c>
      <c r="L160" s="6">
        <v>9.0229510000000004E-4</v>
      </c>
      <c r="M160" s="6">
        <v>9.0858940000000006E-3</v>
      </c>
      <c r="N160" s="6">
        <v>5.1191450000000003E-3</v>
      </c>
      <c r="O160" s="9">
        <v>9.887125E-5</v>
      </c>
      <c r="P160" s="3" t="s">
        <v>3758</v>
      </c>
      <c r="Q160" s="6"/>
    </row>
    <row r="161" spans="1:17" ht="409.6" hidden="1" x14ac:dyDescent="0.15">
      <c r="A161" s="27" t="s">
        <v>618</v>
      </c>
      <c r="B161" s="15" t="s">
        <v>619</v>
      </c>
      <c r="C161" s="5" t="s">
        <v>620</v>
      </c>
      <c r="D161" s="6">
        <v>4</v>
      </c>
      <c r="E161" s="6">
        <v>7</v>
      </c>
      <c r="F161" s="7" t="str">
        <f>HYPERLINK("https://www.reddit.com/r/AskDocs/comments/fvjq88/update_intermittent_fever_for_over_a_month_im/")</f>
        <v>https://www.reddit.com/r/AskDocs/comments/fvjq88/update_intermittent_fever_for_over_a_month_im/</v>
      </c>
      <c r="G161" s="7" t="s">
        <v>621</v>
      </c>
      <c r="H161" s="7" t="s">
        <v>12</v>
      </c>
      <c r="I161" s="6">
        <v>8.5559490000000002E-3</v>
      </c>
      <c r="J161" s="6">
        <v>0.8919338</v>
      </c>
      <c r="K161" s="6">
        <v>1.2856662E-2</v>
      </c>
      <c r="L161" s="9">
        <v>9.2017710000000006E-5</v>
      </c>
      <c r="M161" s="6">
        <v>3.4577548999999998E-3</v>
      </c>
      <c r="N161" s="6">
        <v>1.5628338000000001E-4</v>
      </c>
      <c r="O161" s="6">
        <v>2.4736523999999999E-3</v>
      </c>
      <c r="P161" s="3" t="s">
        <v>3758</v>
      </c>
      <c r="Q161" s="6"/>
    </row>
    <row r="162" spans="1:17" ht="238" hidden="1" x14ac:dyDescent="0.15">
      <c r="A162" s="27" t="s">
        <v>622</v>
      </c>
      <c r="B162" s="15" t="s">
        <v>623</v>
      </c>
      <c r="C162" s="5" t="s">
        <v>624</v>
      </c>
      <c r="D162" s="6">
        <v>1</v>
      </c>
      <c r="E162" s="6">
        <v>2</v>
      </c>
      <c r="F162" s="7" t="str">
        <f>HYPERLINK("https://www.reddit.com/r/AskDocs/comments/fvjraq/is_a_pinched_nerve_in_my_neck_serious_enough_to/")</f>
        <v>https://www.reddit.com/r/AskDocs/comments/fvjraq/is_a_pinched_nerve_in_my_neck_serious_enough_to/</v>
      </c>
      <c r="G162" s="7" t="s">
        <v>625</v>
      </c>
      <c r="H162" s="7" t="s">
        <v>12</v>
      </c>
      <c r="I162" s="6">
        <v>0.10548094</v>
      </c>
      <c r="J162" s="6">
        <v>0.67714949999999996</v>
      </c>
      <c r="K162" s="6">
        <v>2.9720366000000002E-3</v>
      </c>
      <c r="L162" s="6">
        <v>2.8444827E-3</v>
      </c>
      <c r="M162" s="6">
        <v>6.5222680000000003E-3</v>
      </c>
      <c r="N162" s="6">
        <v>1.3575911499999999E-2</v>
      </c>
      <c r="O162" s="6">
        <v>3.0566156000000001E-3</v>
      </c>
      <c r="P162" s="3" t="s">
        <v>4111</v>
      </c>
      <c r="Q162" s="6" t="s">
        <v>4066</v>
      </c>
    </row>
    <row r="163" spans="1:17" ht="102" hidden="1" x14ac:dyDescent="0.15">
      <c r="A163" s="27" t="s">
        <v>626</v>
      </c>
      <c r="B163" s="15" t="s">
        <v>627</v>
      </c>
      <c r="C163" s="5" t="s">
        <v>628</v>
      </c>
      <c r="D163" s="6">
        <v>3</v>
      </c>
      <c r="E163" s="6">
        <v>8</v>
      </c>
      <c r="F163" s="7" t="str">
        <f>HYPERLINK("https://www.reddit.com/r/AskDocs/comments/fvjs9z/32m_do_heart_monitors_show_anyall_issue_a_heart/")</f>
        <v>https://www.reddit.com/r/AskDocs/comments/fvjs9z/32m_do_heart_monitors_show_anyall_issue_a_heart/</v>
      </c>
      <c r="G163" s="7" t="s">
        <v>629</v>
      </c>
      <c r="H163" s="7" t="s">
        <v>12</v>
      </c>
      <c r="I163" s="6">
        <v>3.540331E-2</v>
      </c>
      <c r="J163" s="6">
        <v>0.48995264999999999</v>
      </c>
      <c r="K163" s="6">
        <v>1.1035025E-2</v>
      </c>
      <c r="L163" s="6">
        <v>3.0726194000000001E-4</v>
      </c>
      <c r="M163" s="6">
        <v>2.3087263000000002E-3</v>
      </c>
      <c r="N163" s="6">
        <v>0.47890021999999999</v>
      </c>
      <c r="O163" s="9">
        <v>8.7234349999999996E-5</v>
      </c>
      <c r="P163" s="3" t="s">
        <v>4111</v>
      </c>
      <c r="Q163" s="6" t="s">
        <v>4107</v>
      </c>
    </row>
    <row r="164" spans="1:17" ht="51" hidden="1" x14ac:dyDescent="0.15">
      <c r="A164" s="27" t="s">
        <v>630</v>
      </c>
      <c r="B164" s="15" t="s">
        <v>631</v>
      </c>
      <c r="C164" s="5" t="s">
        <v>632</v>
      </c>
      <c r="D164" s="6">
        <v>1</v>
      </c>
      <c r="E164" s="6">
        <v>5</v>
      </c>
      <c r="F164" s="7" t="str">
        <f>HYPERLINK("https://www.reddit.com/r/AskDocs/comments/fvkie1/a_blood_clot/")</f>
        <v>https://www.reddit.com/r/AskDocs/comments/fvkie1/a_blood_clot/</v>
      </c>
      <c r="G164" s="7" t="s">
        <v>633</v>
      </c>
      <c r="H164" s="7" t="s">
        <v>12</v>
      </c>
      <c r="I164" s="6">
        <v>0.65150660000000005</v>
      </c>
      <c r="J164" s="6">
        <v>3.7512034E-2</v>
      </c>
      <c r="K164" s="6">
        <v>0.15503307999999999</v>
      </c>
      <c r="L164" s="6">
        <v>4.3100120000000002E-3</v>
      </c>
      <c r="M164" s="6">
        <v>1.1251271000000001E-3</v>
      </c>
      <c r="N164" s="6">
        <v>5.7557224999999997E-4</v>
      </c>
      <c r="O164" s="6">
        <v>1.9295216E-3</v>
      </c>
      <c r="P164" s="23" t="s">
        <v>3757</v>
      </c>
      <c r="Q164" s="6"/>
    </row>
    <row r="165" spans="1:17" ht="102" hidden="1" x14ac:dyDescent="0.15">
      <c r="A165" s="27" t="s">
        <v>634</v>
      </c>
      <c r="B165" s="15" t="s">
        <v>635</v>
      </c>
      <c r="C165" s="5" t="s">
        <v>636</v>
      </c>
      <c r="D165" s="6">
        <v>1</v>
      </c>
      <c r="E165" s="6">
        <v>2</v>
      </c>
      <c r="F165" s="7" t="str">
        <f>HYPERLINK("https://www.reddit.com/r/AskDocs/comments/fvky4b/is_it_worth_seeking_help_during_a_pandemic/")</f>
        <v>https://www.reddit.com/r/AskDocs/comments/fvky4b/is_it_worth_seeking_help_during_a_pandemic/</v>
      </c>
      <c r="G165" s="7" t="s">
        <v>637</v>
      </c>
      <c r="H165" s="7" t="s">
        <v>12</v>
      </c>
      <c r="I165" s="6">
        <v>0.31706327000000001</v>
      </c>
      <c r="J165" s="6">
        <v>5.675301E-2</v>
      </c>
      <c r="K165" s="6">
        <v>8.0341099999999997E-4</v>
      </c>
      <c r="L165" s="6">
        <v>4.1091442000000002E-4</v>
      </c>
      <c r="M165" s="6">
        <v>6.5794590000000004E-4</v>
      </c>
      <c r="N165" s="6">
        <v>2.7964175000000001E-2</v>
      </c>
      <c r="O165" s="6">
        <v>4.0563939999999998E-4</v>
      </c>
      <c r="P165" s="23" t="s">
        <v>3757</v>
      </c>
      <c r="Q165" s="6"/>
    </row>
    <row r="166" spans="1:17" ht="221" hidden="1" x14ac:dyDescent="0.15">
      <c r="A166" s="27" t="s">
        <v>638</v>
      </c>
      <c r="B166" s="15" t="s">
        <v>639</v>
      </c>
      <c r="C166" s="5" t="s">
        <v>640</v>
      </c>
      <c r="D166" s="6">
        <v>1</v>
      </c>
      <c r="E166" s="6">
        <v>3</v>
      </c>
      <c r="F166" s="7" t="str">
        <f>HYPERLINK("https://www.reddit.com/r/AskDocs/comments/fvl1w0/47_yo_male_xray_impressions_need_your_opinion_on/")</f>
        <v>https://www.reddit.com/r/AskDocs/comments/fvl1w0/47_yo_male_xray_impressions_need_your_opinion_on/</v>
      </c>
      <c r="G166" s="7" t="s">
        <v>641</v>
      </c>
      <c r="H166" s="7" t="s">
        <v>12</v>
      </c>
      <c r="I166" s="6">
        <v>5.3421676000000001E-2</v>
      </c>
      <c r="J166" s="6">
        <v>0.92906993999999998</v>
      </c>
      <c r="K166" s="6">
        <v>6.8820119999999999E-3</v>
      </c>
      <c r="L166" s="6">
        <v>8.7034700000000005E-4</v>
      </c>
      <c r="M166" s="6">
        <v>1.9835830000000001E-3</v>
      </c>
      <c r="N166" s="6">
        <v>1.088351E-3</v>
      </c>
      <c r="O166" s="9">
        <v>4.7869959999999998E-5</v>
      </c>
      <c r="P166" s="3" t="s">
        <v>3758</v>
      </c>
      <c r="Q166" s="6"/>
    </row>
    <row r="167" spans="1:17" ht="102" hidden="1" x14ac:dyDescent="0.15">
      <c r="A167" s="27" t="s">
        <v>642</v>
      </c>
      <c r="B167" s="15" t="s">
        <v>643</v>
      </c>
      <c r="C167" s="5" t="s">
        <v>644</v>
      </c>
      <c r="D167" s="6">
        <v>1</v>
      </c>
      <c r="E167" s="6">
        <v>4</v>
      </c>
      <c r="F167" s="7" t="str">
        <f>HYPERLINK("https://www.reddit.com/r/AskDocs/comments/fvlawd/should_i_eat_gluten_before_celiac_test/")</f>
        <v>https://www.reddit.com/r/AskDocs/comments/fvlawd/should_i_eat_gluten_before_celiac_test/</v>
      </c>
      <c r="G167" s="7" t="s">
        <v>645</v>
      </c>
      <c r="H167" s="7" t="s">
        <v>12</v>
      </c>
      <c r="I167" s="6">
        <v>1.4376640000000001E-4</v>
      </c>
      <c r="J167" s="6">
        <v>9.1888310000000001E-2</v>
      </c>
      <c r="K167" s="6">
        <v>4.9440949999999997E-2</v>
      </c>
      <c r="L167" s="6">
        <v>1.4564723E-2</v>
      </c>
      <c r="M167" s="6">
        <v>2.7939677000000002E-4</v>
      </c>
      <c r="N167" s="6">
        <v>5.550447E-2</v>
      </c>
      <c r="O167" s="6">
        <v>6.7412853000000002E-4</v>
      </c>
      <c r="P167" s="3" t="s">
        <v>4111</v>
      </c>
      <c r="Q167" s="6" t="s">
        <v>4108</v>
      </c>
    </row>
    <row r="168" spans="1:17" ht="204" hidden="1" x14ac:dyDescent="0.15">
      <c r="A168" s="27" t="s">
        <v>646</v>
      </c>
      <c r="B168" s="15" t="s">
        <v>647</v>
      </c>
      <c r="C168" s="5" t="s">
        <v>648</v>
      </c>
      <c r="D168" s="6">
        <v>1</v>
      </c>
      <c r="E168" s="6">
        <v>2</v>
      </c>
      <c r="F168" s="7" t="str">
        <f>HYPERLINK("https://www.reddit.com/r/AskDocs/comments/fvmvkp/my_fiance_just_fainted_in_the_shower/")</f>
        <v>https://www.reddit.com/r/AskDocs/comments/fvmvkp/my_fiance_just_fainted_in_the_shower/</v>
      </c>
      <c r="G168" s="7" t="s">
        <v>649</v>
      </c>
      <c r="H168" s="7" t="s">
        <v>12</v>
      </c>
      <c r="I168" s="6">
        <v>0.16337371000000001</v>
      </c>
      <c r="J168" s="6">
        <v>0.65671599999999997</v>
      </c>
      <c r="K168" s="6">
        <v>1.2219518E-2</v>
      </c>
      <c r="L168" s="6">
        <v>1.8334687E-3</v>
      </c>
      <c r="M168" s="6">
        <v>2.3092628000000001E-3</v>
      </c>
      <c r="N168" s="6">
        <v>1.1689364999999999E-3</v>
      </c>
      <c r="O168" s="6">
        <v>1.8743873E-3</v>
      </c>
      <c r="P168" s="3" t="s">
        <v>4111</v>
      </c>
      <c r="Q168" s="19" t="s">
        <v>4050</v>
      </c>
    </row>
    <row r="169" spans="1:17" ht="102" hidden="1" x14ac:dyDescent="0.15">
      <c r="A169" s="27" t="s">
        <v>650</v>
      </c>
      <c r="B169" s="15" t="s">
        <v>651</v>
      </c>
      <c r="C169" s="5" t="s">
        <v>652</v>
      </c>
      <c r="D169" s="6">
        <v>1</v>
      </c>
      <c r="E169" s="6">
        <v>3</v>
      </c>
      <c r="F169" s="7" t="str">
        <f>HYPERLINK("https://www.reddit.com/r/AskDocs/comments/fvn83d/if_a_person_has_antibodies_against_a_virus_are/")</f>
        <v>https://www.reddit.com/r/AskDocs/comments/fvn83d/if_a_person_has_antibodies_against_a_virus_are/</v>
      </c>
      <c r="G169" s="7" t="s">
        <v>653</v>
      </c>
      <c r="H169" s="7" t="s">
        <v>12</v>
      </c>
      <c r="I169" s="6">
        <v>7.9369545000000001E-4</v>
      </c>
      <c r="J169" s="6">
        <v>0.99986790000000003</v>
      </c>
      <c r="K169" s="6">
        <v>2.1699369999999998E-3</v>
      </c>
      <c r="L169" s="6">
        <v>7.0428850000000002E-4</v>
      </c>
      <c r="M169" s="6">
        <v>3.7735699999999999E-4</v>
      </c>
      <c r="N169" s="8">
        <v>1.3029459000000001E-5</v>
      </c>
      <c r="O169" s="6">
        <v>1.4082789999999999E-3</v>
      </c>
      <c r="P169" s="3" t="s">
        <v>3758</v>
      </c>
      <c r="Q169" s="8"/>
    </row>
    <row r="170" spans="1:17" ht="306" hidden="1" x14ac:dyDescent="0.15">
      <c r="A170" s="27" t="s">
        <v>654</v>
      </c>
      <c r="B170" s="15" t="s">
        <v>655</v>
      </c>
      <c r="C170" s="5" t="s">
        <v>656</v>
      </c>
      <c r="D170" s="6">
        <v>1</v>
      </c>
      <c r="E170" s="6">
        <v>2</v>
      </c>
      <c r="F170" s="7" t="str">
        <f>HYPERLINK("https://www.reddit.com/r/AskDocs/comments/fvnoav/11_month_fell_from_80cm_height_onto_back/")</f>
        <v>https://www.reddit.com/r/AskDocs/comments/fvnoav/11_month_fell_from_80cm_height_onto_back/</v>
      </c>
      <c r="G170" s="7" t="s">
        <v>657</v>
      </c>
      <c r="H170" s="7" t="s">
        <v>12</v>
      </c>
      <c r="I170" s="6">
        <v>0.70697920000000003</v>
      </c>
      <c r="J170" s="6">
        <v>0.44940956999999998</v>
      </c>
      <c r="K170" s="6">
        <v>2.9494405000000001E-2</v>
      </c>
      <c r="L170" s="6">
        <v>3.0319989E-3</v>
      </c>
      <c r="M170" s="6">
        <v>4.1707754E-3</v>
      </c>
      <c r="N170" s="6">
        <v>3.3869146999999998E-3</v>
      </c>
      <c r="O170" s="6">
        <v>1.1307000999999999E-3</v>
      </c>
      <c r="P170" s="3" t="s">
        <v>4111</v>
      </c>
      <c r="Q170" s="19"/>
    </row>
    <row r="171" spans="1:17" ht="272" hidden="1" x14ac:dyDescent="0.15">
      <c r="A171" s="27" t="s">
        <v>658</v>
      </c>
      <c r="B171" s="15" t="s">
        <v>659</v>
      </c>
      <c r="C171" s="5" t="s">
        <v>660</v>
      </c>
      <c r="D171" s="6">
        <v>1</v>
      </c>
      <c r="E171" s="6">
        <v>4</v>
      </c>
      <c r="F171" s="7" t="str">
        <f>HYPERLINK("https://www.reddit.com/r/AskDocs/comments/fvpkvt/delaying_getting_a_potentially_severe_stomach/")</f>
        <v>https://www.reddit.com/r/AskDocs/comments/fvpkvt/delaying_getting_a_potentially_severe_stomach/</v>
      </c>
      <c r="G171" s="7" t="s">
        <v>661</v>
      </c>
      <c r="H171" s="7" t="s">
        <v>12</v>
      </c>
      <c r="I171" s="6">
        <v>6.8522990000000001E-3</v>
      </c>
      <c r="J171" s="6">
        <v>2.6964485999999999E-2</v>
      </c>
      <c r="K171" s="6">
        <v>1.0674298E-3</v>
      </c>
      <c r="L171" s="6">
        <v>4.222095E-4</v>
      </c>
      <c r="M171" s="6">
        <v>4.1097402999999997E-4</v>
      </c>
      <c r="N171" s="6">
        <v>0.91909339999999995</v>
      </c>
      <c r="O171" s="6">
        <v>1.8298625999999999E-4</v>
      </c>
      <c r="P171" s="16" t="s">
        <v>3762</v>
      </c>
      <c r="Q171" s="6"/>
    </row>
    <row r="172" spans="1:17" ht="68" hidden="1" x14ac:dyDescent="0.15">
      <c r="A172" s="27" t="s">
        <v>662</v>
      </c>
      <c r="B172" s="15" t="s">
        <v>663</v>
      </c>
      <c r="C172" s="5" t="s">
        <v>664</v>
      </c>
      <c r="D172" s="6">
        <v>1</v>
      </c>
      <c r="E172" s="6">
        <v>7</v>
      </c>
      <c r="F172" s="7" t="str">
        <f>HYPERLINK("https://www.reddit.com/r/AskDocs/comments/fw0ycm/18m_i_think_i_have_an_uti_but_there_is_absolutely/")</f>
        <v>https://www.reddit.com/r/AskDocs/comments/fw0ycm/18m_i_think_i_have_an_uti_but_there_is_absolutely/</v>
      </c>
      <c r="G172" s="7" t="s">
        <v>665</v>
      </c>
      <c r="H172" s="7" t="s">
        <v>12</v>
      </c>
      <c r="I172" s="6">
        <v>2.2728740999999998E-3</v>
      </c>
      <c r="J172" s="6">
        <v>4.2124987000000001E-3</v>
      </c>
      <c r="K172" s="6">
        <v>3.1592785999999998E-2</v>
      </c>
      <c r="L172" s="6">
        <v>5.9321519999999998E-4</v>
      </c>
      <c r="M172" s="6">
        <v>1.2439787E-3</v>
      </c>
      <c r="N172" s="6">
        <v>6.9502800000000003E-2</v>
      </c>
      <c r="O172" s="6">
        <v>0.88667739999999995</v>
      </c>
      <c r="P172" s="3" t="s">
        <v>3763</v>
      </c>
      <c r="Q172" s="19"/>
    </row>
    <row r="173" spans="1:17" ht="68" hidden="1" x14ac:dyDescent="0.15">
      <c r="A173" s="27" t="s">
        <v>666</v>
      </c>
      <c r="B173" s="15" t="s">
        <v>667</v>
      </c>
      <c r="C173" s="5" t="s">
        <v>668</v>
      </c>
      <c r="D173" s="6">
        <v>10</v>
      </c>
      <c r="E173" s="6">
        <v>86</v>
      </c>
      <c r="F173" s="7" t="str">
        <f>HYPERLINK("https://www.reddit.com/r/AskDocs/comments/fw138f/8yo_sister_sick_idk_what_it_is_please_help/")</f>
        <v>https://www.reddit.com/r/AskDocs/comments/fw138f/8yo_sister_sick_idk_what_it_is_please_help/</v>
      </c>
      <c r="G173" s="7" t="s">
        <v>669</v>
      </c>
      <c r="H173" s="7" t="s">
        <v>12</v>
      </c>
      <c r="I173" s="6">
        <v>4.8151462999999999E-2</v>
      </c>
      <c r="J173" s="6">
        <v>0.230099</v>
      </c>
      <c r="K173" s="6">
        <v>5.7533382999999997E-4</v>
      </c>
      <c r="L173" s="6">
        <v>1.701653E-3</v>
      </c>
      <c r="M173" s="6">
        <v>6.4608899999999997E-2</v>
      </c>
      <c r="N173" s="6">
        <v>4.1994451999999999E-4</v>
      </c>
      <c r="O173" s="6">
        <v>2.8244852999999999E-3</v>
      </c>
      <c r="P173" s="3" t="s">
        <v>4111</v>
      </c>
      <c r="Q173" s="6"/>
    </row>
    <row r="174" spans="1:17" ht="119" hidden="1" x14ac:dyDescent="0.15">
      <c r="A174" s="27" t="s">
        <v>670</v>
      </c>
      <c r="B174" s="15" t="s">
        <v>671</v>
      </c>
      <c r="C174" s="5" t="s">
        <v>672</v>
      </c>
      <c r="D174" s="6">
        <v>1</v>
      </c>
      <c r="E174" s="6">
        <v>5</v>
      </c>
      <c r="F174" s="7" t="str">
        <f>HYPERLINK("https://www.reddit.com/r/AskDocs/comments/fw2c7a/18f_minor_ac_separation_injury_still_sore_after/")</f>
        <v>https://www.reddit.com/r/AskDocs/comments/fw2c7a/18f_minor_ac_separation_injury_still_sore_after/</v>
      </c>
      <c r="G174" s="7" t="s">
        <v>673</v>
      </c>
      <c r="H174" s="7" t="s">
        <v>12</v>
      </c>
      <c r="I174" s="6">
        <v>9.1921180000000005E-2</v>
      </c>
      <c r="J174" s="6">
        <v>0.16725096</v>
      </c>
      <c r="K174" s="6">
        <v>1.2122542E-2</v>
      </c>
      <c r="L174" s="6">
        <v>2.3800044999999999E-2</v>
      </c>
      <c r="M174" s="6">
        <v>1.5723258E-2</v>
      </c>
      <c r="N174" s="6">
        <v>1.216948E-3</v>
      </c>
      <c r="O174" s="6">
        <v>1.33236945E-2</v>
      </c>
      <c r="P174" s="3" t="s">
        <v>4111</v>
      </c>
      <c r="Q174" s="6"/>
    </row>
    <row r="175" spans="1:17" ht="85" hidden="1" x14ac:dyDescent="0.15">
      <c r="A175" s="27" t="s">
        <v>674</v>
      </c>
      <c r="B175" s="15" t="s">
        <v>675</v>
      </c>
      <c r="C175" s="5" t="s">
        <v>676</v>
      </c>
      <c r="D175" s="6">
        <v>1</v>
      </c>
      <c r="E175" s="6">
        <v>6</v>
      </c>
      <c r="F175" s="7" t="str">
        <f>HYPERLINK("https://www.reddit.com/r/AskDocs/comments/fw2pcw/low_white_cells_thyroid_or_something_else/")</f>
        <v>https://www.reddit.com/r/AskDocs/comments/fw2pcw/low_white_cells_thyroid_or_something_else/</v>
      </c>
      <c r="G175" s="7" t="s">
        <v>677</v>
      </c>
      <c r="H175" s="7" t="s">
        <v>12</v>
      </c>
      <c r="I175" s="6">
        <v>0.47760652999999997</v>
      </c>
      <c r="J175" s="6">
        <v>4.0814011999999997E-2</v>
      </c>
      <c r="K175" s="6">
        <v>0.39165807000000002</v>
      </c>
      <c r="L175" s="6">
        <v>4.6136974999999998E-4</v>
      </c>
      <c r="M175" s="6">
        <v>2.2117317000000001E-2</v>
      </c>
      <c r="N175" s="6">
        <v>1.3184547E-4</v>
      </c>
      <c r="O175" s="9">
        <v>8.792642E-5</v>
      </c>
      <c r="P175" s="3" t="s">
        <v>4111</v>
      </c>
      <c r="Q175" s="6" t="s">
        <v>4095</v>
      </c>
    </row>
    <row r="176" spans="1:17" ht="119" hidden="1" x14ac:dyDescent="0.15">
      <c r="A176" s="27" t="s">
        <v>678</v>
      </c>
      <c r="B176" s="15" t="s">
        <v>679</v>
      </c>
      <c r="C176" s="5" t="s">
        <v>680</v>
      </c>
      <c r="D176" s="6">
        <v>2</v>
      </c>
      <c r="E176" s="6">
        <v>3</v>
      </c>
      <c r="F176" s="7" t="str">
        <f>HYPERLINK("https://www.reddit.com/r/AskDocs/comments/fw3ybf/unknown_condition_that_has_been_happening_for_a/")</f>
        <v>https://www.reddit.com/r/AskDocs/comments/fw3ybf/unknown_condition_that_has_been_happening_for_a/</v>
      </c>
      <c r="G176" s="7" t="s">
        <v>681</v>
      </c>
      <c r="H176" s="7" t="s">
        <v>12</v>
      </c>
      <c r="I176" s="6">
        <v>4.2650103999999998E-4</v>
      </c>
      <c r="J176" s="6">
        <v>0.99235474999999995</v>
      </c>
      <c r="K176" s="6">
        <v>3.8826466E-4</v>
      </c>
      <c r="L176" s="6">
        <v>4.1013956E-4</v>
      </c>
      <c r="M176" s="6">
        <v>3.5222977000000003E-2</v>
      </c>
      <c r="N176" s="9">
        <v>8.2796949999999997E-5</v>
      </c>
      <c r="O176" s="8">
        <v>9.8708166000000005E-5</v>
      </c>
      <c r="P176" s="3" t="s">
        <v>3758</v>
      </c>
      <c r="Q176" s="9"/>
    </row>
    <row r="177" spans="1:17" ht="136" hidden="1" x14ac:dyDescent="0.15">
      <c r="A177" s="27" t="s">
        <v>682</v>
      </c>
      <c r="B177" s="15" t="s">
        <v>683</v>
      </c>
      <c r="C177" s="5" t="s">
        <v>3793</v>
      </c>
      <c r="D177" s="6">
        <v>1</v>
      </c>
      <c r="E177" s="6">
        <v>8</v>
      </c>
      <c r="F177" s="7" t="str">
        <f>HYPERLINK("https://www.reddit.com/r/AskDocs/comments/fw5mjm/red_rash_on_skin_appearing_on_both_arms_skin/")</f>
        <v>https://www.reddit.com/r/AskDocs/comments/fw5mjm/red_rash_on_skin_appearing_on_both_arms_skin/</v>
      </c>
      <c r="G177" s="7" t="s">
        <v>684</v>
      </c>
      <c r="H177" s="7" t="s">
        <v>12</v>
      </c>
      <c r="I177" s="6">
        <v>3.5521984E-3</v>
      </c>
      <c r="J177" s="6">
        <v>3.7731826000000001E-3</v>
      </c>
      <c r="K177" s="6">
        <v>1.6211748000000002E-2</v>
      </c>
      <c r="L177" s="6">
        <v>0.85341849999999997</v>
      </c>
      <c r="M177" s="6">
        <v>1.8267035E-3</v>
      </c>
      <c r="N177" s="6">
        <v>2.0033120999999999E-4</v>
      </c>
      <c r="O177" s="6">
        <v>6.7937075999999997E-3</v>
      </c>
      <c r="P177" s="17" t="s">
        <v>3760</v>
      </c>
      <c r="Q177" s="6"/>
    </row>
    <row r="178" spans="1:17" ht="153" hidden="1" x14ac:dyDescent="0.15">
      <c r="A178" s="27" t="s">
        <v>685</v>
      </c>
      <c r="B178" s="15" t="s">
        <v>686</v>
      </c>
      <c r="C178" s="5" t="s">
        <v>687</v>
      </c>
      <c r="D178" s="6">
        <v>1</v>
      </c>
      <c r="E178" s="6">
        <v>10</v>
      </c>
      <c r="F178" s="7" t="str">
        <f>HYPERLINK("https://www.reddit.com/r/AskDocs/comments/fw79qv/lorazepam/")</f>
        <v>https://www.reddit.com/r/AskDocs/comments/fw79qv/lorazepam/</v>
      </c>
      <c r="G178" s="7" t="s">
        <v>688</v>
      </c>
      <c r="H178" s="7" t="s">
        <v>12</v>
      </c>
      <c r="I178" s="6">
        <v>0.23499202999999999</v>
      </c>
      <c r="J178" s="6">
        <v>0.83676729999999999</v>
      </c>
      <c r="K178" s="6">
        <v>4.2176424999999997E-2</v>
      </c>
      <c r="L178" s="6">
        <v>3.7896632999999999E-4</v>
      </c>
      <c r="M178" s="6">
        <v>6.3775780000000004E-2</v>
      </c>
      <c r="N178" s="6">
        <v>2.0204335E-2</v>
      </c>
      <c r="O178" s="6">
        <v>2.1633744E-2</v>
      </c>
      <c r="P178" s="3" t="s">
        <v>4111</v>
      </c>
      <c r="Q178" s="6" t="s">
        <v>4038</v>
      </c>
    </row>
    <row r="179" spans="1:17" ht="221" hidden="1" x14ac:dyDescent="0.15">
      <c r="A179" s="27" t="s">
        <v>689</v>
      </c>
      <c r="B179" s="15" t="s">
        <v>690</v>
      </c>
      <c r="C179" s="5" t="s">
        <v>691</v>
      </c>
      <c r="D179" s="6">
        <v>3</v>
      </c>
      <c r="E179" s="6">
        <v>13</v>
      </c>
      <c r="F179" s="7" t="str">
        <f>HYPERLINK("https://www.reddit.com/r/AskDocs/comments/fw7bhy/temperature_too_low/")</f>
        <v>https://www.reddit.com/r/AskDocs/comments/fw7bhy/temperature_too_low/</v>
      </c>
      <c r="G179" s="7" t="s">
        <v>692</v>
      </c>
      <c r="H179" s="7" t="s">
        <v>12</v>
      </c>
      <c r="I179" s="6">
        <v>3.2491386000000001E-3</v>
      </c>
      <c r="J179" s="6">
        <v>0.98142289999999999</v>
      </c>
      <c r="K179" s="6">
        <v>8.5832770000000003E-3</v>
      </c>
      <c r="L179" s="6">
        <v>8.0657004999999996E-4</v>
      </c>
      <c r="M179" s="6">
        <v>2.4429261999999998E-3</v>
      </c>
      <c r="N179" s="6">
        <v>5.5491923999999998E-4</v>
      </c>
      <c r="O179" s="6">
        <v>3.6792457000000001E-3</v>
      </c>
      <c r="P179" s="3" t="s">
        <v>3758</v>
      </c>
      <c r="Q179" s="6"/>
    </row>
    <row r="180" spans="1:17" ht="170" hidden="1" x14ac:dyDescent="0.15">
      <c r="A180" s="27" t="s">
        <v>693</v>
      </c>
      <c r="B180" s="15" t="s">
        <v>694</v>
      </c>
      <c r="C180" s="5" t="s">
        <v>695</v>
      </c>
      <c r="D180" s="6">
        <v>1</v>
      </c>
      <c r="E180" s="6">
        <v>9</v>
      </c>
      <c r="F180" s="7" t="str">
        <f>HYPERLINK("https://www.reddit.com/r/AskDocs/comments/fw7t4n/got_hit_in_throat_couldnt_breathe/")</f>
        <v>https://www.reddit.com/r/AskDocs/comments/fw7t4n/got_hit_in_throat_couldnt_breathe/</v>
      </c>
      <c r="G180" s="7" t="s">
        <v>696</v>
      </c>
      <c r="H180" s="7" t="s">
        <v>12</v>
      </c>
      <c r="I180" s="6">
        <v>2.3898183999999999E-3</v>
      </c>
      <c r="J180" s="6">
        <v>0.23914763</v>
      </c>
      <c r="K180" s="6">
        <v>4.7472120000000001E-4</v>
      </c>
      <c r="L180" s="6">
        <v>2.5534629999999998E-4</v>
      </c>
      <c r="M180" s="6">
        <v>2.6060045E-3</v>
      </c>
      <c r="N180" s="6">
        <v>0.63911355000000003</v>
      </c>
      <c r="O180" s="6">
        <v>1.6983895999999998E-2</v>
      </c>
      <c r="P180" s="3" t="s">
        <v>4111</v>
      </c>
      <c r="Q180" s="19"/>
    </row>
    <row r="181" spans="1:17" ht="119" hidden="1" x14ac:dyDescent="0.15">
      <c r="A181" s="27" t="s">
        <v>697</v>
      </c>
      <c r="B181" s="15" t="s">
        <v>698</v>
      </c>
      <c r="C181" s="5" t="s">
        <v>699</v>
      </c>
      <c r="D181" s="6">
        <v>1</v>
      </c>
      <c r="E181" s="6">
        <v>5</v>
      </c>
      <c r="F181" s="7" t="str">
        <f>HYPERLINK("https://www.reddit.com/r/AskDocs/comments/fwlrdm/heart_rate/")</f>
        <v>https://www.reddit.com/r/AskDocs/comments/fwlrdm/heart_rate/</v>
      </c>
      <c r="G181" s="7" t="s">
        <v>700</v>
      </c>
      <c r="H181" s="7" t="s">
        <v>12</v>
      </c>
      <c r="I181" s="6">
        <v>5.3654194000000002E-2</v>
      </c>
      <c r="J181" s="6">
        <v>6.8049670000000007E-2</v>
      </c>
      <c r="K181" s="6">
        <v>6.6780776E-2</v>
      </c>
      <c r="L181" s="6">
        <v>6.5410139999999995E-4</v>
      </c>
      <c r="M181" s="6">
        <v>1.0675788000000001E-3</v>
      </c>
      <c r="N181" s="6">
        <v>0.11517474</v>
      </c>
      <c r="O181" s="6">
        <v>9.1844799999999999E-4</v>
      </c>
      <c r="P181" s="3" t="s">
        <v>4111</v>
      </c>
      <c r="Q181" s="19"/>
    </row>
    <row r="182" spans="1:17" ht="170" hidden="1" x14ac:dyDescent="0.15">
      <c r="A182" s="27" t="s">
        <v>701</v>
      </c>
      <c r="B182" s="15" t="s">
        <v>702</v>
      </c>
      <c r="C182" s="5" t="s">
        <v>703</v>
      </c>
      <c r="D182" s="6">
        <v>1</v>
      </c>
      <c r="E182" s="6">
        <v>3</v>
      </c>
      <c r="F182" s="7" t="str">
        <f>HYPERLINK("https://www.reddit.com/r/AskDocs/comments/fwmets/rare_underlying_health_condition_am_i_high_risk/")</f>
        <v>https://www.reddit.com/r/AskDocs/comments/fwmets/rare_underlying_health_condition_am_i_high_risk/</v>
      </c>
      <c r="G182" s="7" t="s">
        <v>704</v>
      </c>
      <c r="H182" s="7" t="s">
        <v>12</v>
      </c>
      <c r="I182" s="6">
        <v>1.7270148000000001E-3</v>
      </c>
      <c r="J182" s="6">
        <v>0.30841302999999998</v>
      </c>
      <c r="K182" s="6">
        <v>1.1715382E-2</v>
      </c>
      <c r="L182" s="6">
        <v>1.5977025E-4</v>
      </c>
      <c r="M182" s="6">
        <v>3.2811819999999998E-2</v>
      </c>
      <c r="N182" s="6">
        <v>7.6374410000000005E-4</v>
      </c>
      <c r="O182" s="6">
        <v>1.1615753000000001E-3</v>
      </c>
      <c r="P182" s="3" t="s">
        <v>3758</v>
      </c>
      <c r="Q182" s="6"/>
    </row>
    <row r="183" spans="1:17" ht="119" hidden="1" x14ac:dyDescent="0.15">
      <c r="A183" s="27" t="s">
        <v>705</v>
      </c>
      <c r="B183" s="15" t="s">
        <v>706</v>
      </c>
      <c r="C183" s="5" t="s">
        <v>3794</v>
      </c>
      <c r="D183" s="6">
        <v>1</v>
      </c>
      <c r="E183" s="6">
        <v>8</v>
      </c>
      <c r="F183" s="7" t="str">
        <f>HYPERLINK("https://www.reddit.com/r/AskDocs/comments/fxcgkd/top_midsection_right_foot_pain_and_bruising/")</f>
        <v>https://www.reddit.com/r/AskDocs/comments/fxcgkd/top_midsection_right_foot_pain_and_bruising/</v>
      </c>
      <c r="G183" s="7" t="s">
        <v>707</v>
      </c>
      <c r="H183" s="7" t="s">
        <v>12</v>
      </c>
      <c r="I183" s="6">
        <v>7.0848376000000005E-2</v>
      </c>
      <c r="J183" s="6">
        <v>7.7550289999999994E-2</v>
      </c>
      <c r="K183" s="6">
        <v>5.9492590000000001E-3</v>
      </c>
      <c r="L183" s="6">
        <v>1.2057036E-2</v>
      </c>
      <c r="M183" s="6">
        <v>4.4098705000000002E-2</v>
      </c>
      <c r="N183" s="6">
        <v>3.2423884E-2</v>
      </c>
      <c r="O183" s="6">
        <v>1.3526499000000001E-2</v>
      </c>
      <c r="P183" s="3" t="s">
        <v>4111</v>
      </c>
      <c r="Q183" s="19"/>
    </row>
    <row r="184" spans="1:17" ht="119" hidden="1" x14ac:dyDescent="0.15">
      <c r="A184" s="27" t="s">
        <v>708</v>
      </c>
      <c r="B184" s="15" t="s">
        <v>709</v>
      </c>
      <c r="C184" s="5" t="s">
        <v>710</v>
      </c>
      <c r="D184" s="6">
        <v>1</v>
      </c>
      <c r="E184" s="6">
        <v>8</v>
      </c>
      <c r="F184" s="7" t="str">
        <f>HYPERLINK("https://www.reddit.com/r/AskDocs/comments/fxciph/25f_very_painful_armpit_bump_painful_when_i_move/")</f>
        <v>https://www.reddit.com/r/AskDocs/comments/fxciph/25f_very_painful_armpit_bump_painful_when_i_move/</v>
      </c>
      <c r="G184" s="7" t="s">
        <v>711</v>
      </c>
      <c r="H184" s="7" t="s">
        <v>12</v>
      </c>
      <c r="I184" s="6">
        <v>0.16660058</v>
      </c>
      <c r="J184" s="6">
        <v>4.1076392000000003E-2</v>
      </c>
      <c r="K184" s="6">
        <v>2.2208095E-3</v>
      </c>
      <c r="L184" s="6">
        <v>2.4972558000000001E-3</v>
      </c>
      <c r="M184" s="6">
        <v>5.4121016999999997E-3</v>
      </c>
      <c r="N184" s="6">
        <v>1.5158147E-2</v>
      </c>
      <c r="O184" s="6">
        <v>4.6651064999999999E-2</v>
      </c>
      <c r="P184" s="3" t="s">
        <v>4111</v>
      </c>
      <c r="Q184" s="6"/>
    </row>
    <row r="185" spans="1:17" ht="85" hidden="1" x14ac:dyDescent="0.15">
      <c r="A185" s="27" t="s">
        <v>712</v>
      </c>
      <c r="B185" s="15" t="s">
        <v>713</v>
      </c>
      <c r="C185" s="5" t="s">
        <v>714</v>
      </c>
      <c r="D185" s="6">
        <v>1</v>
      </c>
      <c r="E185" s="6">
        <v>5</v>
      </c>
      <c r="F185" s="7" t="str">
        <f>HYPERLINK("https://www.reddit.com/r/AskDocs/comments/fxcjd4/mild_chest_pain_16f/")</f>
        <v>https://www.reddit.com/r/AskDocs/comments/fxcjd4/mild_chest_pain_16f/</v>
      </c>
      <c r="G185" s="7" t="s">
        <v>715</v>
      </c>
      <c r="H185" s="7" t="s">
        <v>12</v>
      </c>
      <c r="I185" s="6">
        <v>1.0091364E-3</v>
      </c>
      <c r="J185" s="6">
        <v>0.91849709999999996</v>
      </c>
      <c r="K185" s="6">
        <v>1.7124414000000001E-4</v>
      </c>
      <c r="L185" s="6">
        <v>1.4390051E-3</v>
      </c>
      <c r="M185" s="6">
        <v>3.2847523999999999E-3</v>
      </c>
      <c r="N185" s="6">
        <v>0.45401471999999998</v>
      </c>
      <c r="O185" s="6">
        <v>2.766639E-3</v>
      </c>
      <c r="P185" s="3" t="s">
        <v>3758</v>
      </c>
      <c r="Q185" s="6"/>
    </row>
    <row r="186" spans="1:17" ht="68" hidden="1" x14ac:dyDescent="0.15">
      <c r="A186" s="27" t="s">
        <v>716</v>
      </c>
      <c r="B186" s="15" t="s">
        <v>717</v>
      </c>
      <c r="C186" s="5" t="s">
        <v>718</v>
      </c>
      <c r="D186" s="6">
        <v>1</v>
      </c>
      <c r="E186" s="6">
        <v>11</v>
      </c>
      <c r="F186" s="7" t="str">
        <f>HYPERLINK("https://www.reddit.com/r/AskDocs/comments/fxdlyl/if_someone_came_into_the_emergency_room/")</f>
        <v>https://www.reddit.com/r/AskDocs/comments/fxdlyl/if_someone_came_into_the_emergency_room/</v>
      </c>
      <c r="G186" s="7" t="s">
        <v>719</v>
      </c>
      <c r="H186" s="7" t="s">
        <v>12</v>
      </c>
      <c r="I186" s="6">
        <v>1.3323754E-2</v>
      </c>
      <c r="J186" s="6">
        <v>1.6098500000000002E-2</v>
      </c>
      <c r="K186" s="6">
        <v>0.8707973</v>
      </c>
      <c r="L186" s="6">
        <v>8.7209049999999993E-3</v>
      </c>
      <c r="M186" s="6">
        <v>5.5879950000000001E-3</v>
      </c>
      <c r="N186" s="6">
        <v>5.8849749999999998E-3</v>
      </c>
      <c r="O186" s="6">
        <v>4.3916701999999999E-4</v>
      </c>
      <c r="P186" s="3" t="s">
        <v>4111</v>
      </c>
      <c r="Q186" s="6"/>
    </row>
    <row r="187" spans="1:17" ht="34" hidden="1" x14ac:dyDescent="0.15">
      <c r="A187" s="27" t="s">
        <v>720</v>
      </c>
      <c r="B187" s="15" t="s">
        <v>721</v>
      </c>
      <c r="C187" s="5" t="s">
        <v>722</v>
      </c>
      <c r="D187" s="6">
        <v>1</v>
      </c>
      <c r="E187" s="6">
        <v>11</v>
      </c>
      <c r="F187" s="7" t="str">
        <f>HYPERLINK("https://www.reddit.com/r/AskDocs/comments/fxdplt/can_you_damage_your_heart_by_exercising_too_hard/")</f>
        <v>https://www.reddit.com/r/AskDocs/comments/fxdplt/can_you_damage_your_heart_by_exercising_too_hard/</v>
      </c>
      <c r="G187" s="7" t="s">
        <v>723</v>
      </c>
      <c r="H187" s="7" t="s">
        <v>12</v>
      </c>
      <c r="I187" s="6">
        <v>1.8773109E-2</v>
      </c>
      <c r="J187" s="6">
        <v>0.54173625000000003</v>
      </c>
      <c r="K187" s="6">
        <v>1.9471258000000002E-2</v>
      </c>
      <c r="L187" s="6">
        <v>4.8139690000000002E-4</v>
      </c>
      <c r="M187" s="6">
        <v>1.0154544999999999E-2</v>
      </c>
      <c r="N187" s="6">
        <v>0.11505845000000001</v>
      </c>
      <c r="O187" s="6">
        <v>6.6275300000000004E-3</v>
      </c>
      <c r="P187" s="3" t="s">
        <v>4111</v>
      </c>
      <c r="Q187" s="6" t="s">
        <v>4054</v>
      </c>
    </row>
    <row r="188" spans="1:17" ht="68" hidden="1" x14ac:dyDescent="0.15">
      <c r="A188" s="27" t="s">
        <v>724</v>
      </c>
      <c r="B188" s="15" t="s">
        <v>725</v>
      </c>
      <c r="C188" s="5" t="s">
        <v>726</v>
      </c>
      <c r="D188" s="6">
        <v>3</v>
      </c>
      <c r="E188" s="6">
        <v>21</v>
      </c>
      <c r="F188" s="7" t="str">
        <f>HYPERLINK("https://www.reddit.com/r/AskDocs/comments/fxf8ee/23m_what_should_i_do_if_a_pill_went_down_the/")</f>
        <v>https://www.reddit.com/r/AskDocs/comments/fxf8ee/23m_what_should_i_do_if_a_pill_went_down_the/</v>
      </c>
      <c r="G188" s="7" t="s">
        <v>727</v>
      </c>
      <c r="H188" s="7" t="s">
        <v>12</v>
      </c>
      <c r="I188" s="6">
        <v>8.0758333000000005E-4</v>
      </c>
      <c r="J188" s="6">
        <v>0.53395959999999998</v>
      </c>
      <c r="K188" s="6">
        <v>1.4810562E-3</v>
      </c>
      <c r="L188" s="6">
        <v>2.3125738E-2</v>
      </c>
      <c r="M188" s="6">
        <v>1.1277794999999999E-3</v>
      </c>
      <c r="N188" s="6">
        <v>0.13109177</v>
      </c>
      <c r="O188" s="6">
        <v>8.9028480000000003E-4</v>
      </c>
      <c r="P188" s="3" t="s">
        <v>4111</v>
      </c>
      <c r="Q188" s="6"/>
    </row>
    <row r="189" spans="1:17" ht="68" hidden="1" x14ac:dyDescent="0.15">
      <c r="A189" s="27" t="s">
        <v>728</v>
      </c>
      <c r="B189" s="15" t="s">
        <v>729</v>
      </c>
      <c r="C189" s="5" t="s">
        <v>730</v>
      </c>
      <c r="D189" s="6">
        <v>1</v>
      </c>
      <c r="E189" s="6">
        <v>8</v>
      </c>
      <c r="F189" s="7" t="str">
        <f>HYPERLINK("https://www.reddit.com/r/AskDocs/comments/fxfz9b/can_you_get_gonoreha_from_a_protected_sex/")</f>
        <v>https://www.reddit.com/r/AskDocs/comments/fxfz9b/can_you_get_gonoreha_from_a_protected_sex/</v>
      </c>
      <c r="G189" s="7" t="s">
        <v>731</v>
      </c>
      <c r="H189" s="7" t="s">
        <v>12</v>
      </c>
      <c r="I189" s="6">
        <v>7.9032780000000001E-4</v>
      </c>
      <c r="J189" s="6">
        <v>1.8346310000000001E-4</v>
      </c>
      <c r="K189" s="6">
        <v>7.5456500000000001E-4</v>
      </c>
      <c r="L189" s="6">
        <v>2.6533007999999999E-4</v>
      </c>
      <c r="M189" s="6">
        <v>2.71976E-4</v>
      </c>
      <c r="N189" s="8">
        <v>1.2667883E-5</v>
      </c>
      <c r="O189" s="6">
        <v>0.99993162999999996</v>
      </c>
      <c r="P189" s="3" t="s">
        <v>3763</v>
      </c>
      <c r="Q189" s="8"/>
    </row>
    <row r="190" spans="1:17" ht="289" hidden="1" x14ac:dyDescent="0.15">
      <c r="A190" s="27" t="s">
        <v>732</v>
      </c>
      <c r="B190" s="15" t="s">
        <v>733</v>
      </c>
      <c r="C190" s="5" t="s">
        <v>734</v>
      </c>
      <c r="D190" s="6">
        <v>1</v>
      </c>
      <c r="E190" s="6">
        <v>14</v>
      </c>
      <c r="F190" s="7" t="str">
        <f>HYPERLINK("https://www.reddit.com/r/AskDocs/comments/fxg0p2/low_white_blood_cell_count_and_high_creactive/")</f>
        <v>https://www.reddit.com/r/AskDocs/comments/fxg0p2/low_white_blood_cell_count_and_high_creactive/</v>
      </c>
      <c r="G190" s="7" t="s">
        <v>735</v>
      </c>
      <c r="H190" s="7" t="s">
        <v>12</v>
      </c>
      <c r="I190" s="6">
        <v>0.24949526999999999</v>
      </c>
      <c r="J190" s="6">
        <v>0.29089415000000002</v>
      </c>
      <c r="K190" s="6">
        <v>3.4633279999999998E-4</v>
      </c>
      <c r="L190" s="6">
        <v>2.0065904000000001E-4</v>
      </c>
      <c r="M190" s="6">
        <v>1.1497438E-3</v>
      </c>
      <c r="N190" s="6">
        <v>3.8558245000000003E-4</v>
      </c>
      <c r="O190" s="6">
        <v>8.6319447000000004E-4</v>
      </c>
      <c r="P190" s="23" t="s">
        <v>3757</v>
      </c>
      <c r="Q190" s="6"/>
    </row>
    <row r="191" spans="1:17" ht="306" hidden="1" x14ac:dyDescent="0.15">
      <c r="A191" s="27" t="s">
        <v>736</v>
      </c>
      <c r="B191" s="15" t="s">
        <v>737</v>
      </c>
      <c r="C191" s="5" t="s">
        <v>3795</v>
      </c>
      <c r="D191" s="6">
        <v>1</v>
      </c>
      <c r="E191" s="6">
        <v>5</v>
      </c>
      <c r="F191" s="7" t="str">
        <f>HYPERLINK("https://www.reddit.com/r/AskDocs/comments/fxgk97/mystery_illness_going_on_nearly_four_months_now/")</f>
        <v>https://www.reddit.com/r/AskDocs/comments/fxgk97/mystery_illness_going_on_nearly_four_months_now/</v>
      </c>
      <c r="G191" s="7" t="s">
        <v>738</v>
      </c>
      <c r="H191" s="7" t="s">
        <v>12</v>
      </c>
      <c r="I191" s="6">
        <v>0.22681989999999999</v>
      </c>
      <c r="J191" s="6">
        <v>8.9829269999999999E-3</v>
      </c>
      <c r="K191" s="6">
        <v>2.0018219999999999E-4</v>
      </c>
      <c r="L191" s="8">
        <v>1.3116969E-5</v>
      </c>
      <c r="M191" s="6">
        <v>1.1782944E-3</v>
      </c>
      <c r="N191" s="6">
        <v>1.8995404E-3</v>
      </c>
      <c r="O191" s="6">
        <v>0.20790565</v>
      </c>
      <c r="P191" s="23" t="s">
        <v>3757</v>
      </c>
      <c r="Q191" s="6" t="s">
        <v>4109</v>
      </c>
    </row>
    <row r="192" spans="1:17" ht="409.6" hidden="1" x14ac:dyDescent="0.15">
      <c r="A192" s="27" t="s">
        <v>739</v>
      </c>
      <c r="B192" s="15" t="s">
        <v>740</v>
      </c>
      <c r="C192" s="5" t="s">
        <v>3796</v>
      </c>
      <c r="D192" s="6">
        <v>1</v>
      </c>
      <c r="E192" s="6">
        <v>13</v>
      </c>
      <c r="F192" s="7" t="str">
        <f>HYPERLINK("https://www.reddit.com/r/AskDocs/comments/fxho44/itchy_red_spots_on_toes_gotten_worse_since_wfh/")</f>
        <v>https://www.reddit.com/r/AskDocs/comments/fxho44/itchy_red_spots_on_toes_gotten_worse_since_wfh/</v>
      </c>
      <c r="G192" s="7" t="s">
        <v>741</v>
      </c>
      <c r="H192" s="7" t="s">
        <v>12</v>
      </c>
      <c r="I192" s="6">
        <v>2.2730231000000001E-4</v>
      </c>
      <c r="J192" s="6">
        <v>2.4582624000000001E-2</v>
      </c>
      <c r="K192" s="6">
        <v>5.3679943000000004E-4</v>
      </c>
      <c r="L192" s="6">
        <v>0.84615152999999999</v>
      </c>
      <c r="M192" s="6">
        <v>2.8690695999999998E-4</v>
      </c>
      <c r="N192" s="6">
        <v>2.2274255999999999E-4</v>
      </c>
      <c r="O192" s="6">
        <v>4.8688053999999998E-4</v>
      </c>
      <c r="P192" s="17" t="s">
        <v>3760</v>
      </c>
      <c r="Q192" s="6"/>
    </row>
    <row r="193" spans="1:17" ht="255" hidden="1" x14ac:dyDescent="0.15">
      <c r="A193" s="27" t="s">
        <v>742</v>
      </c>
      <c r="B193" s="15" t="s">
        <v>743</v>
      </c>
      <c r="C193" s="5" t="s">
        <v>744</v>
      </c>
      <c r="D193" s="6">
        <v>1</v>
      </c>
      <c r="E193" s="6">
        <v>6</v>
      </c>
      <c r="F193" s="7" t="str">
        <f>HYPERLINK("https://www.reddit.com/r/AskDocs/comments/fxhx00/low_stakes_question_about_finger_nails/")</f>
        <v>https://www.reddit.com/r/AskDocs/comments/fxhx00/low_stakes_question_about_finger_nails/</v>
      </c>
      <c r="G193" s="7" t="s">
        <v>745</v>
      </c>
      <c r="H193" s="7" t="s">
        <v>12</v>
      </c>
      <c r="I193" s="6">
        <v>3.2490492E-4</v>
      </c>
      <c r="J193" s="6">
        <v>1.6523003999999999E-3</v>
      </c>
      <c r="K193" s="6">
        <v>5.7455003000000003E-3</v>
      </c>
      <c r="L193" s="6">
        <v>0.94309383999999996</v>
      </c>
      <c r="M193" s="6">
        <v>6.1467290000000001E-4</v>
      </c>
      <c r="N193" s="6">
        <v>4.2754411999999998E-4</v>
      </c>
      <c r="O193" s="6">
        <v>1.1543125E-2</v>
      </c>
      <c r="P193" s="17" t="s">
        <v>3760</v>
      </c>
      <c r="Q193" s="6"/>
    </row>
    <row r="194" spans="1:17" ht="255" hidden="1" x14ac:dyDescent="0.15">
      <c r="A194" s="27" t="s">
        <v>746</v>
      </c>
      <c r="B194" s="15" t="s">
        <v>747</v>
      </c>
      <c r="C194" s="5" t="s">
        <v>3797</v>
      </c>
      <c r="D194" s="6">
        <v>2</v>
      </c>
      <c r="E194" s="6">
        <v>6</v>
      </c>
      <c r="F194" s="7" t="str">
        <f>HYPERLINK("https://www.reddit.com/r/AskDocs/comments/fxi8rr/really_itchy_rash_that_started_around_march_18th/")</f>
        <v>https://www.reddit.com/r/AskDocs/comments/fxi8rr/really_itchy_rash_that_started_around_march_18th/</v>
      </c>
      <c r="G194" s="7" t="s">
        <v>748</v>
      </c>
      <c r="H194" s="7" t="s">
        <v>12</v>
      </c>
      <c r="I194" s="6">
        <v>5.1732957000000003E-3</v>
      </c>
      <c r="J194" s="6">
        <v>0.37808471999999999</v>
      </c>
      <c r="K194" s="6">
        <v>7.0890784000000005E-4</v>
      </c>
      <c r="L194" s="6">
        <v>2.7547657E-2</v>
      </c>
      <c r="M194" s="6">
        <v>9.2494490000000001E-4</v>
      </c>
      <c r="N194" s="6">
        <v>1.8578172E-3</v>
      </c>
      <c r="O194" s="6">
        <v>2.6946127E-2</v>
      </c>
      <c r="P194" s="3" t="s">
        <v>4111</v>
      </c>
      <c r="Q194" s="6"/>
    </row>
    <row r="195" spans="1:17" ht="388" hidden="1" x14ac:dyDescent="0.15">
      <c r="A195" s="27" t="s">
        <v>749</v>
      </c>
      <c r="B195" s="15" t="s">
        <v>750</v>
      </c>
      <c r="C195" s="5" t="s">
        <v>751</v>
      </c>
      <c r="D195" s="6">
        <v>1</v>
      </c>
      <c r="E195" s="6">
        <v>5</v>
      </c>
      <c r="F195" s="7" t="str">
        <f>HYPERLINK("https://www.reddit.com/r/AskDocs/comments/fxim6n/when_i_do_certain_ab_worklean_back_middle_of_my/")</f>
        <v>https://www.reddit.com/r/AskDocs/comments/fxim6n/when_i_do_certain_ab_worklean_back_middle_of_my/</v>
      </c>
      <c r="G195" s="7" t="s">
        <v>752</v>
      </c>
      <c r="H195" s="7" t="s">
        <v>12</v>
      </c>
      <c r="I195" s="6">
        <v>4.6135545E-2</v>
      </c>
      <c r="J195" s="6">
        <v>8.4257719999999998E-3</v>
      </c>
      <c r="K195" s="6">
        <v>0.14680689999999999</v>
      </c>
      <c r="L195" s="6">
        <v>1.8907963999999999E-2</v>
      </c>
      <c r="M195" s="6">
        <v>6.4322054E-3</v>
      </c>
      <c r="N195" s="6">
        <v>3.56794E-2</v>
      </c>
      <c r="O195" s="6">
        <v>5.1510394000000001E-2</v>
      </c>
      <c r="P195" s="3" t="s">
        <v>4111</v>
      </c>
      <c r="Q195" s="6"/>
    </row>
    <row r="196" spans="1:17" ht="68" hidden="1" x14ac:dyDescent="0.15">
      <c r="A196" s="27" t="s">
        <v>753</v>
      </c>
      <c r="B196" s="15" t="s">
        <v>754</v>
      </c>
      <c r="C196" s="5" t="s">
        <v>755</v>
      </c>
      <c r="D196" s="6">
        <v>1</v>
      </c>
      <c r="E196" s="6">
        <v>4</v>
      </c>
      <c r="F196" s="7" t="str">
        <f>HYPERLINK("https://www.reddit.com/r/AskDocs/comments/fxjths/would_a_blood_clot_in_the_leg_cause_pain_in_the/")</f>
        <v>https://www.reddit.com/r/AskDocs/comments/fxjths/would_a_blood_clot_in_the_leg_cause_pain_in_the/</v>
      </c>
      <c r="G196" s="7" t="s">
        <v>756</v>
      </c>
      <c r="H196" s="7" t="s">
        <v>12</v>
      </c>
      <c r="I196" s="6">
        <v>0.26201826</v>
      </c>
      <c r="J196" s="6">
        <v>5.4395230000000003E-2</v>
      </c>
      <c r="K196" s="6">
        <v>8.9117230000000006E-2</v>
      </c>
      <c r="L196" s="6">
        <v>1.0614336E-2</v>
      </c>
      <c r="M196" s="6">
        <v>1.6649663E-3</v>
      </c>
      <c r="N196" s="6">
        <v>2.1517277000000001E-4</v>
      </c>
      <c r="O196" s="6">
        <v>8.7824463999999997E-4</v>
      </c>
      <c r="P196" s="3" t="s">
        <v>4111</v>
      </c>
      <c r="Q196" s="6"/>
    </row>
    <row r="197" spans="1:17" ht="119" hidden="1" x14ac:dyDescent="0.15">
      <c r="A197" s="27" t="s">
        <v>757</v>
      </c>
      <c r="B197" s="15" t="s">
        <v>758</v>
      </c>
      <c r="C197" s="5" t="s">
        <v>759</v>
      </c>
      <c r="D197" s="6">
        <v>2</v>
      </c>
      <c r="E197" s="6">
        <v>14</v>
      </c>
      <c r="F197" s="7" t="str">
        <f>HYPERLINK("https://www.reddit.com/r/AskDocs/comments/fxjull/cheez_its_make_me_sick_doctors_of_reddit_why_do/")</f>
        <v>https://www.reddit.com/r/AskDocs/comments/fxjull/cheez_its_make_me_sick_doctors_of_reddit_why_do/</v>
      </c>
      <c r="G197" s="7" t="s">
        <v>760</v>
      </c>
      <c r="H197" s="7" t="s">
        <v>12</v>
      </c>
      <c r="I197" s="6">
        <v>2.6274323E-3</v>
      </c>
      <c r="J197" s="6">
        <v>0.20122014999999999</v>
      </c>
      <c r="K197" s="6">
        <v>2.2093504999999999E-2</v>
      </c>
      <c r="L197" s="6">
        <v>1.3358563E-2</v>
      </c>
      <c r="M197" s="6">
        <v>1.2895465000000001E-3</v>
      </c>
      <c r="N197" s="6">
        <v>2.3124217999999998E-2</v>
      </c>
      <c r="O197" s="6">
        <v>4.3660699999999997E-3</v>
      </c>
      <c r="P197" s="3" t="s">
        <v>4111</v>
      </c>
      <c r="Q197" s="6"/>
    </row>
    <row r="198" spans="1:17" ht="153" hidden="1" x14ac:dyDescent="0.15">
      <c r="A198" s="27" t="s">
        <v>761</v>
      </c>
      <c r="B198" s="15" t="s">
        <v>762</v>
      </c>
      <c r="C198" s="5" t="s">
        <v>763</v>
      </c>
      <c r="D198" s="6">
        <v>1</v>
      </c>
      <c r="E198" s="6">
        <v>10</v>
      </c>
      <c r="F198" s="7" t="str">
        <f>HYPERLINK("https://www.reddit.com/r/AskDocs/comments/fxlfll/is_oxygen_saturation_level_of_88_okay/")</f>
        <v>https://www.reddit.com/r/AskDocs/comments/fxlfll/is_oxygen_saturation_level_of_88_okay/</v>
      </c>
      <c r="G198" s="7" t="s">
        <v>764</v>
      </c>
      <c r="H198" s="7" t="s">
        <v>12</v>
      </c>
      <c r="I198" s="6">
        <v>6.508827E-3</v>
      </c>
      <c r="J198" s="6">
        <v>0.96237229999999996</v>
      </c>
      <c r="K198" s="6">
        <v>8.7654590000000004E-4</v>
      </c>
      <c r="L198" s="6">
        <v>1.097169E-4</v>
      </c>
      <c r="M198" s="6">
        <v>3.0834376999999999E-3</v>
      </c>
      <c r="N198" s="6">
        <v>7.5635015999999996E-3</v>
      </c>
      <c r="O198" s="6">
        <v>1.0500377E-4</v>
      </c>
      <c r="P198" s="3" t="s">
        <v>3758</v>
      </c>
      <c r="Q198" s="6"/>
    </row>
    <row r="199" spans="1:17" ht="221" hidden="1" x14ac:dyDescent="0.15">
      <c r="A199" s="27" t="s">
        <v>765</v>
      </c>
      <c r="B199" s="15" t="s">
        <v>766</v>
      </c>
      <c r="C199" s="5" t="s">
        <v>767</v>
      </c>
      <c r="D199" s="6">
        <v>4</v>
      </c>
      <c r="E199" s="6">
        <v>23</v>
      </c>
      <c r="F199" s="7" t="str">
        <f>HYPERLINK("https://www.reddit.com/r/AskDocs/comments/fxvsgj/feels_like_im_dying_advice/")</f>
        <v>https://www.reddit.com/r/AskDocs/comments/fxvsgj/feels_like_im_dying_advice/</v>
      </c>
      <c r="G199" s="7" t="s">
        <v>768</v>
      </c>
      <c r="H199" s="7" t="s">
        <v>12</v>
      </c>
      <c r="I199" s="6">
        <v>1.3839601999999999E-3</v>
      </c>
      <c r="J199" s="6">
        <v>0.51449966000000003</v>
      </c>
      <c r="K199" s="6">
        <v>2.6313364999999999E-3</v>
      </c>
      <c r="L199" s="6">
        <v>1.5323757999999999E-3</v>
      </c>
      <c r="M199" s="6">
        <v>5.5018069999999996E-4</v>
      </c>
      <c r="N199" s="6">
        <v>7.6801480000000004E-3</v>
      </c>
      <c r="O199" s="6">
        <v>1.9373000000000001E-3</v>
      </c>
      <c r="P199" s="3" t="s">
        <v>4111</v>
      </c>
      <c r="Q199" s="6" t="s">
        <v>4050</v>
      </c>
    </row>
    <row r="200" spans="1:17" ht="136" hidden="1" x14ac:dyDescent="0.15">
      <c r="A200" s="27" t="s">
        <v>769</v>
      </c>
      <c r="B200" s="15" t="s">
        <v>770</v>
      </c>
      <c r="C200" s="5" t="s">
        <v>771</v>
      </c>
      <c r="D200" s="6">
        <v>1</v>
      </c>
      <c r="E200" s="6">
        <v>5</v>
      </c>
      <c r="F200" s="7" t="str">
        <f>HYPERLINK("https://www.reddit.com/r/AskDocs/comments/fxwjbw/pulled_a_muscle_while_stretching_is_that_even/")</f>
        <v>https://www.reddit.com/r/AskDocs/comments/fxwjbw/pulled_a_muscle_while_stretching_is_that_even/</v>
      </c>
      <c r="G200" s="7" t="s">
        <v>772</v>
      </c>
      <c r="H200" s="7" t="s">
        <v>12</v>
      </c>
      <c r="I200" s="6">
        <v>3.7019910000000003E-2</v>
      </c>
      <c r="J200" s="6">
        <v>0.13009909</v>
      </c>
      <c r="K200" s="6">
        <v>0.17749956</v>
      </c>
      <c r="L200" s="6">
        <v>2.2919773999999999E-3</v>
      </c>
      <c r="M200" s="6">
        <v>9.74679E-3</v>
      </c>
      <c r="N200" s="6">
        <v>1.6641705999999999E-2</v>
      </c>
      <c r="O200" s="6">
        <v>4.4098705000000002E-2</v>
      </c>
      <c r="P200" s="3" t="s">
        <v>4111</v>
      </c>
      <c r="Q200" s="6"/>
    </row>
    <row r="201" spans="1:17" ht="170" hidden="1" x14ac:dyDescent="0.15">
      <c r="A201" s="27" t="s">
        <v>773</v>
      </c>
      <c r="B201" s="15" t="s">
        <v>774</v>
      </c>
      <c r="C201" s="5" t="s">
        <v>775</v>
      </c>
      <c r="D201" s="6">
        <v>1</v>
      </c>
      <c r="E201" s="6">
        <v>22</v>
      </c>
      <c r="F201" s="7" t="str">
        <f>HYPERLINK("https://www.reddit.com/r/AskDocs/comments/fxwphy/having_a_hellish_time_on_antibiotics_can_i_stop/")</f>
        <v>https://www.reddit.com/r/AskDocs/comments/fxwphy/having_a_hellish_time_on_antibiotics_can_i_stop/</v>
      </c>
      <c r="G201" s="7" t="s">
        <v>776</v>
      </c>
      <c r="H201" s="7" t="s">
        <v>12</v>
      </c>
      <c r="I201" s="6">
        <v>8.1368090000000001E-3</v>
      </c>
      <c r="J201" s="6">
        <v>0.95724189999999998</v>
      </c>
      <c r="K201" s="6">
        <v>6.7117809999999996E-4</v>
      </c>
      <c r="L201" s="6">
        <v>5.6779384999999999E-4</v>
      </c>
      <c r="M201" s="6">
        <v>2.4488270000000002E-3</v>
      </c>
      <c r="N201" s="6">
        <v>4.5867591999999999E-2</v>
      </c>
      <c r="O201" s="6">
        <v>3.0495226E-3</v>
      </c>
      <c r="P201" s="3" t="s">
        <v>4111</v>
      </c>
      <c r="Q201" s="6" t="s">
        <v>4038</v>
      </c>
    </row>
    <row r="202" spans="1:17" ht="187" hidden="1" x14ac:dyDescent="0.15">
      <c r="A202" s="27" t="s">
        <v>777</v>
      </c>
      <c r="B202" s="15" t="s">
        <v>778</v>
      </c>
      <c r="C202" s="5" t="s">
        <v>779</v>
      </c>
      <c r="D202" s="6">
        <v>1</v>
      </c>
      <c r="E202" s="6">
        <v>4</v>
      </c>
      <c r="F202" s="7" t="str">
        <f>HYPERLINK("https://www.reddit.com/r/AskDocs/comments/fxwqzl/lacking_focus_and_ability_to_think_critically/")</f>
        <v>https://www.reddit.com/r/AskDocs/comments/fxwqzl/lacking_focus_and_ability_to_think_critically/</v>
      </c>
      <c r="G202" s="7" t="s">
        <v>780</v>
      </c>
      <c r="H202" s="7" t="s">
        <v>12</v>
      </c>
      <c r="I202" s="6">
        <v>5.2107274999999998E-3</v>
      </c>
      <c r="J202" s="6">
        <v>0.85919106000000001</v>
      </c>
      <c r="K202" s="6">
        <v>8.2096159999999994E-3</v>
      </c>
      <c r="L202" s="6">
        <v>2.4274558000000002E-2</v>
      </c>
      <c r="M202" s="6">
        <v>2.5773644000000001E-3</v>
      </c>
      <c r="N202" s="6">
        <v>7.3764920000000001E-3</v>
      </c>
      <c r="O202" s="6">
        <v>3.2901167999999999E-3</v>
      </c>
      <c r="P202" s="3" t="s">
        <v>3758</v>
      </c>
      <c r="Q202" s="6"/>
    </row>
    <row r="203" spans="1:17" ht="340" hidden="1" x14ac:dyDescent="0.15">
      <c r="A203" s="27" t="s">
        <v>781</v>
      </c>
      <c r="B203" s="15" t="s">
        <v>782</v>
      </c>
      <c r="C203" s="5" t="s">
        <v>3798</v>
      </c>
      <c r="D203" s="6">
        <v>1</v>
      </c>
      <c r="E203" s="6">
        <v>7</v>
      </c>
      <c r="F203" s="7" t="str">
        <f>HYPERLINK("https://www.reddit.com/r/AskDocs/comments/fxwz3m/skin_suddenly_peeling_on_hands_photos_included/")</f>
        <v>https://www.reddit.com/r/AskDocs/comments/fxwz3m/skin_suddenly_peeling_on_hands_photos_included/</v>
      </c>
      <c r="G203" s="7" t="s">
        <v>783</v>
      </c>
      <c r="H203" s="7" t="s">
        <v>12</v>
      </c>
      <c r="I203" s="6">
        <v>1.4852881E-3</v>
      </c>
      <c r="J203" s="6">
        <v>1.7390846999999999E-3</v>
      </c>
      <c r="K203" s="6">
        <v>5.6009292999999998E-3</v>
      </c>
      <c r="L203" s="6">
        <v>0.99502254000000001</v>
      </c>
      <c r="M203" s="6">
        <v>6.9987773999999998E-4</v>
      </c>
      <c r="N203" s="6">
        <v>2.71976E-4</v>
      </c>
      <c r="O203" s="6">
        <v>9.7426770000000004E-4</v>
      </c>
      <c r="P203" s="17" t="s">
        <v>3760</v>
      </c>
      <c r="Q203" s="6"/>
    </row>
    <row r="204" spans="1:17" ht="119" hidden="1" x14ac:dyDescent="0.15">
      <c r="A204" s="27" t="s">
        <v>784</v>
      </c>
      <c r="B204" s="15" t="s">
        <v>785</v>
      </c>
      <c r="C204" s="5" t="s">
        <v>3799</v>
      </c>
      <c r="D204" s="6">
        <v>1</v>
      </c>
      <c r="E204" s="6">
        <v>6</v>
      </c>
      <c r="F204" s="7" t="str">
        <f>HYPERLINK("https://www.reddit.com/r/AskDocs/comments/fxxjdx/is_my_toe_supposed_to_look_like_this_during_the/")</f>
        <v>https://www.reddit.com/r/AskDocs/comments/fxxjdx/is_my_toe_supposed_to_look_like_this_during_the/</v>
      </c>
      <c r="G204" s="7" t="s">
        <v>786</v>
      </c>
      <c r="H204" s="7" t="s">
        <v>12</v>
      </c>
      <c r="I204" s="6">
        <v>5.3085983E-3</v>
      </c>
      <c r="J204" s="6">
        <v>2.1053076E-2</v>
      </c>
      <c r="K204" s="6">
        <v>1.2011229999999999E-2</v>
      </c>
      <c r="L204" s="6">
        <v>0.20918398999999999</v>
      </c>
      <c r="M204" s="6">
        <v>4.4143200000000002E-3</v>
      </c>
      <c r="N204" s="6">
        <v>1.0957211E-2</v>
      </c>
      <c r="O204" s="6">
        <v>7.3430955000000006E-2</v>
      </c>
      <c r="P204" s="3" t="s">
        <v>4111</v>
      </c>
      <c r="Q204" s="6"/>
    </row>
    <row r="205" spans="1:17" ht="170" hidden="1" x14ac:dyDescent="0.15">
      <c r="A205" s="27" t="s">
        <v>787</v>
      </c>
      <c r="B205" s="15" t="s">
        <v>788</v>
      </c>
      <c r="C205" s="5" t="s">
        <v>789</v>
      </c>
      <c r="D205" s="6">
        <v>1</v>
      </c>
      <c r="E205" s="6">
        <v>6</v>
      </c>
      <c r="F205" s="7" t="str">
        <f>HYPERLINK("https://www.reddit.com/r/AskDocs/comments/fxz618/did_i_have_a_tia/")</f>
        <v>https://www.reddit.com/r/AskDocs/comments/fxz618/did_i_have_a_tia/</v>
      </c>
      <c r="G205" s="7" t="s">
        <v>790</v>
      </c>
      <c r="H205" s="7" t="s">
        <v>12</v>
      </c>
      <c r="I205" s="6">
        <v>9.7871420000000004E-3</v>
      </c>
      <c r="J205" s="6">
        <v>3.5099894E-2</v>
      </c>
      <c r="K205" s="6">
        <v>0.24716099999999999</v>
      </c>
      <c r="L205" s="6">
        <v>1.1949181999999999E-2</v>
      </c>
      <c r="M205" s="6">
        <v>4.0046126000000001E-2</v>
      </c>
      <c r="N205" s="6">
        <v>0.18219247</v>
      </c>
      <c r="O205" s="6">
        <v>2.5299190999999999E-4</v>
      </c>
      <c r="P205" s="3" t="s">
        <v>4111</v>
      </c>
      <c r="Q205" s="6"/>
    </row>
    <row r="206" spans="1:17" ht="85" hidden="1" x14ac:dyDescent="0.15">
      <c r="A206" s="27" t="s">
        <v>791</v>
      </c>
      <c r="B206" s="15" t="s">
        <v>792</v>
      </c>
      <c r="C206" s="5" t="s">
        <v>793</v>
      </c>
      <c r="D206" s="6">
        <v>1</v>
      </c>
      <c r="E206" s="6">
        <v>2</v>
      </c>
      <c r="F206" s="7" t="str">
        <f>HYPERLINK("https://www.reddit.com/r/AskDocs/comments/fzb1e1/ultrasound_accidentally_found_2_renal_cysts_one/")</f>
        <v>https://www.reddit.com/r/AskDocs/comments/fzb1e1/ultrasound_accidentally_found_2_renal_cysts_one/</v>
      </c>
      <c r="G206" s="7" t="s">
        <v>794</v>
      </c>
      <c r="H206" s="7" t="s">
        <v>12</v>
      </c>
      <c r="I206" s="6">
        <v>4.5759290000000001E-2</v>
      </c>
      <c r="J206" s="6">
        <v>3.1800179999999997E-2</v>
      </c>
      <c r="K206" s="6">
        <v>1.4117360000000001E-2</v>
      </c>
      <c r="L206" s="8">
        <v>1.0971988E-5</v>
      </c>
      <c r="M206" s="6">
        <v>1.5280902000000001E-2</v>
      </c>
      <c r="N206" s="6">
        <v>7.0227385000000003E-3</v>
      </c>
      <c r="O206" s="6">
        <v>3.0338764E-4</v>
      </c>
      <c r="P206" s="3" t="s">
        <v>4111</v>
      </c>
      <c r="Q206" s="6"/>
    </row>
    <row r="207" spans="1:17" ht="85" hidden="1" x14ac:dyDescent="0.15">
      <c r="A207" s="27" t="s">
        <v>795</v>
      </c>
      <c r="B207" s="15" t="s">
        <v>796</v>
      </c>
      <c r="C207" s="5" t="s">
        <v>3800</v>
      </c>
      <c r="D207" s="6">
        <v>8</v>
      </c>
      <c r="E207" s="6">
        <v>20</v>
      </c>
      <c r="F207" s="7" t="str">
        <f>HYPERLINK("https://www.reddit.com/r/AskDocs/comments/fzb6re/my_little_sister_10f_has_weird_bumps_behind_her/")</f>
        <v>https://www.reddit.com/r/AskDocs/comments/fzb6re/my_little_sister_10f_has_weird_bumps_behind_her/</v>
      </c>
      <c r="G207" s="7" t="s">
        <v>797</v>
      </c>
      <c r="H207" s="7" t="s">
        <v>12</v>
      </c>
      <c r="I207" s="6">
        <v>4.5977144999999997E-2</v>
      </c>
      <c r="J207" s="6">
        <v>9.9899890000000005E-2</v>
      </c>
      <c r="K207" s="6">
        <v>1.2328028999999999E-3</v>
      </c>
      <c r="L207" s="6">
        <v>5.8136582000000003E-3</v>
      </c>
      <c r="M207" s="6">
        <v>4.1761993999999997E-2</v>
      </c>
      <c r="N207" s="6">
        <v>7.0774256999999998E-3</v>
      </c>
      <c r="O207" s="6">
        <v>0.57445484000000002</v>
      </c>
      <c r="P207" s="3" t="s">
        <v>4111</v>
      </c>
      <c r="Q207" s="6" t="s">
        <v>4021</v>
      </c>
    </row>
    <row r="208" spans="1:17" ht="340" hidden="1" x14ac:dyDescent="0.15">
      <c r="A208" s="27" t="s">
        <v>798</v>
      </c>
      <c r="B208" s="15" t="s">
        <v>799</v>
      </c>
      <c r="C208" s="5" t="s">
        <v>800</v>
      </c>
      <c r="D208" s="6">
        <v>1</v>
      </c>
      <c r="E208" s="6">
        <v>10</v>
      </c>
      <c r="F208" s="7" t="str">
        <f>HYPERLINK("https://www.reddit.com/r/AskDocs/comments/fzb97o/antibiotics_are_giving_me_servere_diarrhea/")</f>
        <v>https://www.reddit.com/r/AskDocs/comments/fzb97o/antibiotics_are_giving_me_servere_diarrhea/</v>
      </c>
      <c r="G208" s="7" t="s">
        <v>801</v>
      </c>
      <c r="H208" s="7" t="s">
        <v>12</v>
      </c>
      <c r="I208" s="6">
        <v>8.5956160000000004E-3</v>
      </c>
      <c r="J208" s="6">
        <v>0.62789320000000004</v>
      </c>
      <c r="K208" s="6">
        <v>8.0108640000000004E-4</v>
      </c>
      <c r="L208" s="6">
        <v>9.3352794999999997E-4</v>
      </c>
      <c r="M208" s="6">
        <v>4.2468310000000001E-4</v>
      </c>
      <c r="N208" s="6">
        <v>8.4319740000000004E-2</v>
      </c>
      <c r="O208" s="6">
        <v>6.1667559999999998E-3</v>
      </c>
      <c r="P208" s="3" t="s">
        <v>3758</v>
      </c>
      <c r="Q208" s="6"/>
    </row>
    <row r="209" spans="1:17" ht="340" hidden="1" x14ac:dyDescent="0.15">
      <c r="A209" s="27" t="s">
        <v>802</v>
      </c>
      <c r="B209" s="15" t="s">
        <v>803</v>
      </c>
      <c r="C209" s="5" t="s">
        <v>804</v>
      </c>
      <c r="D209" s="6">
        <v>1</v>
      </c>
      <c r="E209" s="6">
        <v>6</v>
      </c>
      <c r="F209" s="7" t="str">
        <f>HYPERLINK("https://www.reddit.com/r/AskDocs/comments/fzbeph/could_hepatic_encephalopathy_or_high_ammonia/")</f>
        <v>https://www.reddit.com/r/AskDocs/comments/fzbeph/could_hepatic_encephalopathy_or_high_ammonia/</v>
      </c>
      <c r="G209" s="7" t="s">
        <v>805</v>
      </c>
      <c r="H209" s="7" t="s">
        <v>12</v>
      </c>
      <c r="I209" s="6">
        <v>2.9450714999999999E-2</v>
      </c>
      <c r="J209" s="6">
        <v>0.96001230000000004</v>
      </c>
      <c r="K209" s="6">
        <v>5.6155980000000001E-2</v>
      </c>
      <c r="L209" s="8">
        <v>1.9708787000000001E-5</v>
      </c>
      <c r="M209" s="6">
        <v>5.3052604000000001E-3</v>
      </c>
      <c r="N209" s="6">
        <v>1.2496113999999999E-4</v>
      </c>
      <c r="O209" s="8">
        <v>2.7287135000000001E-5</v>
      </c>
      <c r="P209" s="3" t="s">
        <v>4111</v>
      </c>
      <c r="Q209" s="6" t="s">
        <v>4039</v>
      </c>
    </row>
    <row r="210" spans="1:17" ht="136" hidden="1" x14ac:dyDescent="0.15">
      <c r="A210" s="27" t="s">
        <v>806</v>
      </c>
      <c r="B210" s="15" t="s">
        <v>807</v>
      </c>
      <c r="C210" s="5" t="s">
        <v>3801</v>
      </c>
      <c r="D210" s="6">
        <v>1</v>
      </c>
      <c r="E210" s="6">
        <v>7</v>
      </c>
      <c r="F210" s="7" t="str">
        <f>HYPERLINK("https://www.reddit.com/r/AskDocs/comments/fzbynz/is_this_a_melanoma/")</f>
        <v>https://www.reddit.com/r/AskDocs/comments/fzbynz/is_this_a_melanoma/</v>
      </c>
      <c r="G210" s="7" t="s">
        <v>808</v>
      </c>
      <c r="H210" s="7" t="s">
        <v>12</v>
      </c>
      <c r="I210" s="6">
        <v>0.99185526000000002</v>
      </c>
      <c r="J210" s="6">
        <v>1.6087294000000001E-4</v>
      </c>
      <c r="K210" s="8">
        <v>2.4833137999999998E-5</v>
      </c>
      <c r="L210" s="6">
        <v>4.5205354999999997E-3</v>
      </c>
      <c r="M210" s="6">
        <v>9.6184014999999999E-4</v>
      </c>
      <c r="N210" s="9">
        <v>7.9163739999999998E-6</v>
      </c>
      <c r="O210" s="8">
        <v>3.2484226000000001E-5</v>
      </c>
      <c r="P210" s="23" t="s">
        <v>3757</v>
      </c>
      <c r="Q210" s="9"/>
    </row>
    <row r="211" spans="1:17" ht="119" hidden="1" x14ac:dyDescent="0.15">
      <c r="A211" s="27" t="s">
        <v>809</v>
      </c>
      <c r="B211" s="15" t="s">
        <v>810</v>
      </c>
      <c r="C211" s="5" t="s">
        <v>811</v>
      </c>
      <c r="D211" s="6">
        <v>1</v>
      </c>
      <c r="E211" s="6">
        <v>3</v>
      </c>
      <c r="F211" s="7" t="str">
        <f>HYPERLINK("https://www.reddit.com/r/AskDocs/comments/fzctm5/33f_what_could_cause_a_consistent_heart_rate_dip/")</f>
        <v>https://www.reddit.com/r/AskDocs/comments/fzctm5/33f_what_could_cause_a_consistent_heart_rate_dip/</v>
      </c>
      <c r="G211" s="7" t="s">
        <v>812</v>
      </c>
      <c r="H211" s="7" t="s">
        <v>12</v>
      </c>
      <c r="I211" s="6">
        <v>4.0140749999999998E-3</v>
      </c>
      <c r="J211" s="6">
        <v>0.40782624000000001</v>
      </c>
      <c r="K211" s="6">
        <v>7.2881909999999994E-2</v>
      </c>
      <c r="L211" s="6">
        <v>2.6060342999999998E-3</v>
      </c>
      <c r="M211" s="6">
        <v>2.7763247E-3</v>
      </c>
      <c r="N211" s="6">
        <v>1.8597125999999999E-2</v>
      </c>
      <c r="O211" s="6">
        <v>1.1370181999999999E-3</v>
      </c>
      <c r="P211" s="3" t="s">
        <v>4111</v>
      </c>
      <c r="Q211" s="6"/>
    </row>
    <row r="212" spans="1:17" ht="409.6" hidden="1" x14ac:dyDescent="0.15">
      <c r="A212" s="27" t="s">
        <v>813</v>
      </c>
      <c r="B212" s="15" t="s">
        <v>814</v>
      </c>
      <c r="C212" s="5" t="s">
        <v>815</v>
      </c>
      <c r="D212" s="6">
        <v>2</v>
      </c>
      <c r="E212" s="6">
        <v>6</v>
      </c>
      <c r="F212" s="7" t="str">
        <f>HYPERLINK("https://www.reddit.com/r/AskDocs/comments/fzdevs/ruptured_small_intestine_with_no_diagnose/")</f>
        <v>https://www.reddit.com/r/AskDocs/comments/fzdevs/ruptured_small_intestine_with_no_diagnose/</v>
      </c>
      <c r="G212" s="7" t="s">
        <v>816</v>
      </c>
      <c r="H212" s="7" t="s">
        <v>12</v>
      </c>
      <c r="I212" s="6">
        <v>3.0417382999999999E-2</v>
      </c>
      <c r="J212" s="6">
        <v>2.2835732000000002E-3</v>
      </c>
      <c r="K212" s="6">
        <v>2.7613341999999999E-3</v>
      </c>
      <c r="L212" s="6">
        <v>3.8697720000000001E-3</v>
      </c>
      <c r="M212" s="6">
        <v>2.2832452999999998E-3</v>
      </c>
      <c r="N212" s="6">
        <v>0.80415559999999997</v>
      </c>
      <c r="O212" s="6">
        <v>1.7926693000000001E-3</v>
      </c>
      <c r="P212" s="3" t="s">
        <v>4111</v>
      </c>
      <c r="Q212" s="6"/>
    </row>
    <row r="213" spans="1:17" ht="51" hidden="1" x14ac:dyDescent="0.15">
      <c r="A213" s="27" t="s">
        <v>817</v>
      </c>
      <c r="B213" s="15" t="s">
        <v>818</v>
      </c>
      <c r="C213" s="5" t="s">
        <v>819</v>
      </c>
      <c r="D213" s="6">
        <v>2</v>
      </c>
      <c r="E213" s="6">
        <v>2</v>
      </c>
      <c r="F213" s="7" t="str">
        <f>HYPERLINK("https://www.reddit.com/r/AskDocs/comments/fzdia0/dairy_digestion/")</f>
        <v>https://www.reddit.com/r/AskDocs/comments/fzdia0/dairy_digestion/</v>
      </c>
      <c r="G213" s="7" t="s">
        <v>820</v>
      </c>
      <c r="H213" s="7" t="s">
        <v>12</v>
      </c>
      <c r="I213" s="6">
        <v>1.1354089E-3</v>
      </c>
      <c r="J213" s="6">
        <v>2.1139085E-3</v>
      </c>
      <c r="K213" s="6">
        <v>0.92561079999999996</v>
      </c>
      <c r="L213" s="6">
        <v>2.2614002E-4</v>
      </c>
      <c r="M213" s="6">
        <v>2.9453634999999998E-4</v>
      </c>
      <c r="N213" s="6">
        <v>5.5547744000000003E-2</v>
      </c>
      <c r="O213" s="9">
        <v>6.2874049999999996E-6</v>
      </c>
      <c r="P213" s="16" t="s">
        <v>3759</v>
      </c>
      <c r="Q213" s="6"/>
    </row>
    <row r="214" spans="1:17" ht="68" hidden="1" x14ac:dyDescent="0.15">
      <c r="A214" s="27" t="s">
        <v>821</v>
      </c>
      <c r="B214" s="15" t="s">
        <v>822</v>
      </c>
      <c r="C214" s="5" t="s">
        <v>823</v>
      </c>
      <c r="D214" s="6">
        <v>4</v>
      </c>
      <c r="E214" s="6">
        <v>6</v>
      </c>
      <c r="F214" s="7" t="str">
        <f>HYPERLINK("https://www.reddit.com/r/AskDocs/comments/fzdx9u/trying_to_decide_wether_to_take_leave_of_absence/")</f>
        <v>https://www.reddit.com/r/AskDocs/comments/fzdx9u/trying_to_decide_wether_to_take_leave_of_absence/</v>
      </c>
      <c r="G214" s="7" t="s">
        <v>824</v>
      </c>
      <c r="H214" s="7" t="s">
        <v>12</v>
      </c>
      <c r="I214" s="6">
        <v>2.1551251E-3</v>
      </c>
      <c r="J214" s="6">
        <v>0.18625247</v>
      </c>
      <c r="K214" s="6">
        <v>0.12455869</v>
      </c>
      <c r="L214" s="6">
        <v>1.8518567000000001E-3</v>
      </c>
      <c r="M214" s="6">
        <v>2.0695626999999999E-3</v>
      </c>
      <c r="N214" s="6">
        <v>4.0518134999999997E-2</v>
      </c>
      <c r="O214" s="6">
        <v>1.3533235000000001E-4</v>
      </c>
      <c r="P214" s="3" t="s">
        <v>4111</v>
      </c>
      <c r="Q214" s="6"/>
    </row>
    <row r="215" spans="1:17" ht="136" hidden="1" x14ac:dyDescent="0.15">
      <c r="A215" s="27" t="s">
        <v>825</v>
      </c>
      <c r="B215" s="15" t="s">
        <v>826</v>
      </c>
      <c r="C215" s="5" t="s">
        <v>3802</v>
      </c>
      <c r="D215" s="6">
        <v>2</v>
      </c>
      <c r="E215" s="6">
        <v>7</v>
      </c>
      <c r="F215" s="7" t="str">
        <f>HYPERLINK("https://www.reddit.com/r/AskDocs/comments/fzegs5/got_elbowed_above_collarbone_near_artery_area_how/")</f>
        <v>https://www.reddit.com/r/AskDocs/comments/fzegs5/got_elbowed_above_collarbone_near_artery_area_how/</v>
      </c>
      <c r="G215" s="7" t="s">
        <v>827</v>
      </c>
      <c r="H215" s="7" t="s">
        <v>12</v>
      </c>
      <c r="I215" s="6">
        <v>0.107991725</v>
      </c>
      <c r="J215" s="6">
        <v>5.5287389999999999E-2</v>
      </c>
      <c r="K215" s="6">
        <v>2.3876399E-2</v>
      </c>
      <c r="L215" s="6">
        <v>6.7532059999999997E-4</v>
      </c>
      <c r="M215" s="6">
        <v>0.10331151</v>
      </c>
      <c r="N215" s="6">
        <v>1.0030597E-2</v>
      </c>
      <c r="O215" s="6">
        <v>3.8412184000000002E-2</v>
      </c>
      <c r="P215" s="3" t="s">
        <v>4111</v>
      </c>
      <c r="Q215" s="6"/>
    </row>
    <row r="216" spans="1:17" ht="255" hidden="1" x14ac:dyDescent="0.15">
      <c r="A216" s="27" t="s">
        <v>828</v>
      </c>
      <c r="B216" s="15" t="s">
        <v>829</v>
      </c>
      <c r="C216" s="5" t="s">
        <v>830</v>
      </c>
      <c r="D216" s="6">
        <v>3</v>
      </c>
      <c r="E216" s="6">
        <v>5</v>
      </c>
      <c r="F216" s="7" t="str">
        <f>HYPERLINK("https://www.reddit.com/r/AskDocs/comments/fzfcsi/rectal_bleeding/")</f>
        <v>https://www.reddit.com/r/AskDocs/comments/fzfcsi/rectal_bleeding/</v>
      </c>
      <c r="G216" s="7" t="s">
        <v>831</v>
      </c>
      <c r="H216" s="7" t="s">
        <v>12</v>
      </c>
      <c r="I216" s="6">
        <v>2.8516829E-2</v>
      </c>
      <c r="J216" s="6">
        <v>3.4355429999999999E-2</v>
      </c>
      <c r="K216" s="6">
        <v>3.1837819999999998E-4</v>
      </c>
      <c r="L216" s="6">
        <v>1.8447638000000001E-4</v>
      </c>
      <c r="M216" s="6">
        <v>4.6827793000000003E-3</v>
      </c>
      <c r="N216" s="6">
        <v>5.6048689999999998E-2</v>
      </c>
      <c r="O216" s="6">
        <v>1.0655791E-2</v>
      </c>
      <c r="P216" s="3" t="s">
        <v>4111</v>
      </c>
      <c r="Q216" s="6"/>
    </row>
    <row r="217" spans="1:17" ht="170" hidden="1" x14ac:dyDescent="0.15">
      <c r="A217" s="27" t="s">
        <v>832</v>
      </c>
      <c r="B217" s="15" t="s">
        <v>833</v>
      </c>
      <c r="C217" s="5" t="s">
        <v>834</v>
      </c>
      <c r="D217" s="6">
        <v>3</v>
      </c>
      <c r="E217" s="6">
        <v>4</v>
      </c>
      <c r="F217" s="7" t="str">
        <f>HYPERLINK("https://www.reddit.com/r/AskDocs/comments/fzfhj5/low_resting_heart_rate_and_on_sertraline/")</f>
        <v>https://www.reddit.com/r/AskDocs/comments/fzfhj5/low_resting_heart_rate_and_on_sertraline/</v>
      </c>
      <c r="G217" s="7" t="s">
        <v>835</v>
      </c>
      <c r="H217" s="7" t="s">
        <v>12</v>
      </c>
      <c r="I217" s="6">
        <v>2.7593403999999998E-2</v>
      </c>
      <c r="J217" s="6">
        <v>0.31641154999999999</v>
      </c>
      <c r="K217" s="6">
        <v>9.5862000000000003E-2</v>
      </c>
      <c r="L217" s="6">
        <v>1.1921525000000001E-3</v>
      </c>
      <c r="M217" s="6">
        <v>1.4224648000000001E-4</v>
      </c>
      <c r="N217" s="6">
        <v>8.0254379999999993E-3</v>
      </c>
      <c r="O217" s="6">
        <v>1.1144862E-4</v>
      </c>
      <c r="P217" s="3" t="s">
        <v>4111</v>
      </c>
      <c r="Q217" s="6"/>
    </row>
    <row r="218" spans="1:17" ht="102" hidden="1" x14ac:dyDescent="0.15">
      <c r="A218" s="27" t="s">
        <v>836</v>
      </c>
      <c r="B218" s="15" t="s">
        <v>837</v>
      </c>
      <c r="C218" s="5" t="s">
        <v>838</v>
      </c>
      <c r="D218" s="6">
        <v>2</v>
      </c>
      <c r="E218" s="6">
        <v>6</v>
      </c>
      <c r="F218" s="7" t="str">
        <f>HYPERLINK("https://www.reddit.com/r/AskDocs/comments/fzfqap/i_have_anal_skin_tags_how_to_shrink_them/")</f>
        <v>https://www.reddit.com/r/AskDocs/comments/fzfqap/i_have_anal_skin_tags_how_to_shrink_them/</v>
      </c>
      <c r="G218" s="7" t="s">
        <v>839</v>
      </c>
      <c r="H218" s="7" t="s">
        <v>12</v>
      </c>
      <c r="I218" s="6">
        <v>5.1021785E-2</v>
      </c>
      <c r="J218" s="9">
        <v>6.0886350000000004E-6</v>
      </c>
      <c r="K218" s="6">
        <v>6.5377355000000004E-4</v>
      </c>
      <c r="L218" s="6">
        <v>5.0648153E-3</v>
      </c>
      <c r="M218" s="6">
        <v>2.0360349999999998E-3</v>
      </c>
      <c r="N218" s="6">
        <v>6.8619249999999996E-3</v>
      </c>
      <c r="O218" s="6">
        <v>0.82484760000000001</v>
      </c>
      <c r="P218" s="3" t="s">
        <v>3763</v>
      </c>
      <c r="Q218" s="6"/>
    </row>
    <row r="219" spans="1:17" ht="221" hidden="1" x14ac:dyDescent="0.15">
      <c r="A219" s="27" t="s">
        <v>840</v>
      </c>
      <c r="B219" s="15" t="s">
        <v>841</v>
      </c>
      <c r="C219" s="5" t="s">
        <v>842</v>
      </c>
      <c r="D219" s="6">
        <v>2</v>
      </c>
      <c r="E219" s="6">
        <v>2</v>
      </c>
      <c r="F219" s="7" t="str">
        <f>HYPERLINK("https://www.reddit.com/r/AskDocs/comments/fzftsc/cut_finger/")</f>
        <v>https://www.reddit.com/r/AskDocs/comments/fzftsc/cut_finger/</v>
      </c>
      <c r="G219" s="7" t="s">
        <v>843</v>
      </c>
      <c r="H219" s="7" t="s">
        <v>12</v>
      </c>
      <c r="I219" s="6">
        <v>1.8957257E-3</v>
      </c>
      <c r="J219" s="6">
        <v>2.5845975E-2</v>
      </c>
      <c r="K219" s="6">
        <v>5.3801834999999999E-3</v>
      </c>
      <c r="L219" s="6">
        <v>1.1931211000000001E-2</v>
      </c>
      <c r="M219" s="6">
        <v>8.0424550000000004E-4</v>
      </c>
      <c r="N219" s="8">
        <v>6.6760374000000001E-5</v>
      </c>
      <c r="O219" s="6">
        <v>0.46192503000000001</v>
      </c>
      <c r="P219" s="3" t="s">
        <v>4111</v>
      </c>
      <c r="Q219" s="8"/>
    </row>
    <row r="220" spans="1:17" ht="187" hidden="1" x14ac:dyDescent="0.15">
      <c r="A220" s="27" t="s">
        <v>844</v>
      </c>
      <c r="B220" s="15" t="s">
        <v>845</v>
      </c>
      <c r="C220" s="5" t="s">
        <v>846</v>
      </c>
      <c r="D220" s="6">
        <v>3</v>
      </c>
      <c r="E220" s="6">
        <v>8</v>
      </c>
      <c r="F220" s="7" t="str">
        <f>HYPERLINK("https://www.reddit.com/r/AskDocs/comments/fzhg3o/25_250ib_male_3x_cancer_survivor_high_risk/")</f>
        <v>https://www.reddit.com/r/AskDocs/comments/fzhg3o/25_250ib_male_3x_cancer_survivor_high_risk/</v>
      </c>
      <c r="G220" s="7" t="s">
        <v>847</v>
      </c>
      <c r="H220" s="7" t="s">
        <v>12</v>
      </c>
      <c r="I220" s="6">
        <v>0.99934780000000001</v>
      </c>
      <c r="J220" s="6">
        <v>4.224032E-3</v>
      </c>
      <c r="K220" s="6">
        <v>4.7904253E-4</v>
      </c>
      <c r="L220" s="6">
        <v>3.427565E-4</v>
      </c>
      <c r="M220" s="6">
        <v>1.1570453999999999E-3</v>
      </c>
      <c r="N220" s="8">
        <v>5.9874000000000003E-7</v>
      </c>
      <c r="O220" s="9">
        <v>9.3866560000000007E-6</v>
      </c>
      <c r="P220" s="23" t="s">
        <v>3757</v>
      </c>
      <c r="Q220" s="8"/>
    </row>
    <row r="221" spans="1:17" ht="136" hidden="1" x14ac:dyDescent="0.15">
      <c r="A221" s="27" t="s">
        <v>848</v>
      </c>
      <c r="B221" s="15" t="s">
        <v>849</v>
      </c>
      <c r="C221" s="5" t="s">
        <v>3803</v>
      </c>
      <c r="D221" s="6">
        <v>3</v>
      </c>
      <c r="E221" s="6">
        <v>5</v>
      </c>
      <c r="F221" s="7" t="str">
        <f>HYPERLINK("https://www.reddit.com/r/AskDocs/comments/fzhqn9/help_with_a_very_bad_bumps_on_both_my_armpits_cyst/")</f>
        <v>https://www.reddit.com/r/AskDocs/comments/fzhqn9/help_with_a_very_bad_bumps_on_both_my_armpits_cyst/</v>
      </c>
      <c r="G221" s="7" t="s">
        <v>850</v>
      </c>
      <c r="H221" s="7" t="s">
        <v>12</v>
      </c>
      <c r="I221" s="6">
        <v>3.0128240000000001E-2</v>
      </c>
      <c r="J221" s="6">
        <v>6.1931909999999998E-3</v>
      </c>
      <c r="K221" s="6">
        <v>6.8658589999999995E-4</v>
      </c>
      <c r="L221" s="6">
        <v>0.54115679999999999</v>
      </c>
      <c r="M221" s="6">
        <v>1.1726647999999999E-2</v>
      </c>
      <c r="N221" s="8">
        <v>8.7275286000000003E-5</v>
      </c>
      <c r="O221" s="6">
        <v>5.9749513999999997E-2</v>
      </c>
      <c r="P221" s="3" t="s">
        <v>4111</v>
      </c>
      <c r="Q221" s="8" t="s">
        <v>4103</v>
      </c>
    </row>
    <row r="222" spans="1:17" ht="136" hidden="1" x14ac:dyDescent="0.15">
      <c r="A222" s="27" t="s">
        <v>851</v>
      </c>
      <c r="B222" s="15" t="s">
        <v>852</v>
      </c>
      <c r="C222" s="5" t="s">
        <v>853</v>
      </c>
      <c r="D222" s="6">
        <v>1</v>
      </c>
      <c r="E222" s="6">
        <v>5</v>
      </c>
      <c r="F222" s="7" t="str">
        <f>HYPERLINK("https://www.reddit.com/r/AskDocs/comments/fzibtd/itchy_scalp/")</f>
        <v>https://www.reddit.com/r/AskDocs/comments/fzibtd/itchy_scalp/</v>
      </c>
      <c r="G222" s="7" t="s">
        <v>854</v>
      </c>
      <c r="H222" s="7" t="s">
        <v>12</v>
      </c>
      <c r="I222" s="6">
        <v>8.8196990000000001E-4</v>
      </c>
      <c r="J222" s="6">
        <v>2.8457344000000001E-3</v>
      </c>
      <c r="K222" s="6">
        <v>5.4988265000000002E-4</v>
      </c>
      <c r="L222" s="6">
        <v>0.98514820000000003</v>
      </c>
      <c r="M222" s="6">
        <v>1.9904673000000002E-3</v>
      </c>
      <c r="N222" s="6">
        <v>2.9230118E-4</v>
      </c>
      <c r="O222" s="6">
        <v>1.6562045000000001E-2</v>
      </c>
      <c r="P222" s="17" t="s">
        <v>3760</v>
      </c>
      <c r="Q222" s="6"/>
    </row>
    <row r="223" spans="1:17" ht="136" hidden="1" x14ac:dyDescent="0.15">
      <c r="A223" s="27" t="s">
        <v>855</v>
      </c>
      <c r="B223" s="15" t="s">
        <v>856</v>
      </c>
      <c r="C223" s="5" t="s">
        <v>3804</v>
      </c>
      <c r="D223" s="6">
        <v>2</v>
      </c>
      <c r="E223" s="6">
        <v>4</v>
      </c>
      <c r="F223" s="7" t="str">
        <f>HYPERLINK("https://www.reddit.com/r/AskDocs/comments/fzik3y/thick_skin_under_foot/")</f>
        <v>https://www.reddit.com/r/AskDocs/comments/fzik3y/thick_skin_under_foot/</v>
      </c>
      <c r="G223" s="7" t="s">
        <v>857</v>
      </c>
      <c r="H223" s="7" t="s">
        <v>12</v>
      </c>
      <c r="I223" s="6">
        <v>5.8510899999999998E-2</v>
      </c>
      <c r="J223" s="6">
        <v>9.0334326000000006E-2</v>
      </c>
      <c r="K223" s="6">
        <v>9.0737163999999995E-2</v>
      </c>
      <c r="L223" s="6">
        <v>0.11406904499999999</v>
      </c>
      <c r="M223" s="6">
        <v>2.3589432000000001E-3</v>
      </c>
      <c r="N223" s="6">
        <v>8.7186694000000004E-4</v>
      </c>
      <c r="O223" s="6">
        <v>2.0829976E-2</v>
      </c>
      <c r="P223" s="3" t="s">
        <v>4111</v>
      </c>
      <c r="Q223" s="6"/>
    </row>
    <row r="224" spans="1:17" ht="204" hidden="1" x14ac:dyDescent="0.15">
      <c r="A224" s="27" t="s">
        <v>858</v>
      </c>
      <c r="B224" s="15" t="s">
        <v>859</v>
      </c>
      <c r="C224" s="5" t="s">
        <v>3805</v>
      </c>
      <c r="D224" s="6">
        <v>2</v>
      </c>
      <c r="E224" s="6">
        <v>7</v>
      </c>
      <c r="F224" s="7" t="str">
        <f>HYPERLINK("https://www.reddit.com/r/AskDocs/comments/fzje5y/any_idea_what_this_could_be_dark_staining_in_web/")</f>
        <v>https://www.reddit.com/r/AskDocs/comments/fzje5y/any_idea_what_this_could_be_dark_staining_in_web/</v>
      </c>
      <c r="G224" s="7" t="s">
        <v>860</v>
      </c>
      <c r="H224" s="7" t="s">
        <v>12</v>
      </c>
      <c r="I224" s="6">
        <v>5.5289270000000005E-4</v>
      </c>
      <c r="J224" s="6">
        <v>0.47544663999999998</v>
      </c>
      <c r="K224" s="6">
        <v>7.8367290000000006E-3</v>
      </c>
      <c r="L224" s="6">
        <v>1.6668826000000001E-2</v>
      </c>
      <c r="M224" s="6">
        <v>3.0344784E-2</v>
      </c>
      <c r="N224" s="6">
        <v>1.7232834999999998E-2</v>
      </c>
      <c r="O224" s="6">
        <v>4.1723610000000001E-2</v>
      </c>
      <c r="P224" s="3" t="s">
        <v>4111</v>
      </c>
      <c r="Q224" s="6"/>
    </row>
    <row r="225" spans="1:17" ht="85" hidden="1" x14ac:dyDescent="0.15">
      <c r="A225" s="27" t="s">
        <v>861</v>
      </c>
      <c r="B225" s="15" t="s">
        <v>862</v>
      </c>
      <c r="C225" s="5" t="s">
        <v>863</v>
      </c>
      <c r="D225" s="6">
        <v>2</v>
      </c>
      <c r="E225" s="6">
        <v>6</v>
      </c>
      <c r="F225" s="7" t="str">
        <f>HYPERLINK("https://www.reddit.com/r/AskDocs/comments/fzjgoh/splinter_hemorrhages/")</f>
        <v>https://www.reddit.com/r/AskDocs/comments/fzjgoh/splinter_hemorrhages/</v>
      </c>
      <c r="G225" s="7" t="s">
        <v>864</v>
      </c>
      <c r="H225" s="7" t="s">
        <v>12</v>
      </c>
      <c r="I225" s="6">
        <v>0.14629626000000001</v>
      </c>
      <c r="J225" s="6">
        <v>0.21322176000000001</v>
      </c>
      <c r="K225" s="6">
        <v>3.3280312999999999E-2</v>
      </c>
      <c r="L225" s="6">
        <v>9.0430769999999994E-2</v>
      </c>
      <c r="M225" s="6">
        <v>2.1133303999999999E-2</v>
      </c>
      <c r="N225" s="6">
        <v>1.2705624E-3</v>
      </c>
      <c r="O225" s="6">
        <v>0.14831161000000001</v>
      </c>
      <c r="P225" s="3" t="s">
        <v>4111</v>
      </c>
      <c r="Q225" s="6"/>
    </row>
    <row r="226" spans="1:17" ht="170" hidden="1" x14ac:dyDescent="0.15">
      <c r="A226" s="27" t="s">
        <v>865</v>
      </c>
      <c r="B226" s="15" t="s">
        <v>866</v>
      </c>
      <c r="C226" s="5" t="s">
        <v>3806</v>
      </c>
      <c r="D226" s="6">
        <v>2</v>
      </c>
      <c r="E226" s="6">
        <v>6</v>
      </c>
      <c r="F226" s="7" t="str">
        <f>HYPERLINK("https://www.reddit.com/r/AskDocs/comments/fzjiz3/persistent_pimplegrowth_on_penis_raphe_below_glans/")</f>
        <v>https://www.reddit.com/r/AskDocs/comments/fzjiz3/persistent_pimplegrowth_on_penis_raphe_below_glans/</v>
      </c>
      <c r="G226" s="7" t="s">
        <v>867</v>
      </c>
      <c r="H226" s="7" t="s">
        <v>12</v>
      </c>
      <c r="I226" s="6">
        <v>5.9843063000000003E-4</v>
      </c>
      <c r="J226" s="6">
        <v>5.8442354000000005E-4</v>
      </c>
      <c r="K226" s="6">
        <v>1.2963712E-3</v>
      </c>
      <c r="L226" s="6">
        <v>1.7669796999999999E-4</v>
      </c>
      <c r="M226" s="6">
        <v>7.8150629999999995E-4</v>
      </c>
      <c r="N226" s="9">
        <v>7.8969169999999994E-5</v>
      </c>
      <c r="O226" s="6">
        <v>0.98999340000000002</v>
      </c>
      <c r="P226" s="3" t="s">
        <v>3763</v>
      </c>
      <c r="Q226" s="9"/>
    </row>
    <row r="227" spans="1:17" ht="68" hidden="1" x14ac:dyDescent="0.15">
      <c r="A227" s="27" t="s">
        <v>868</v>
      </c>
      <c r="B227" s="15" t="s">
        <v>869</v>
      </c>
      <c r="C227" s="5" t="s">
        <v>870</v>
      </c>
      <c r="D227" s="6">
        <v>1</v>
      </c>
      <c r="E227" s="6">
        <v>3</v>
      </c>
      <c r="F227" s="7" t="str">
        <f>HYPERLINK("https://www.reddit.com/r/AskDocs/comments/fzjjbx/my_scars_dont_fade_away_as_fast/")</f>
        <v>https://www.reddit.com/r/AskDocs/comments/fzjjbx/my_scars_dont_fade_away_as_fast/</v>
      </c>
      <c r="G227" s="7" t="s">
        <v>871</v>
      </c>
      <c r="H227" s="7" t="s">
        <v>12</v>
      </c>
      <c r="I227" s="6">
        <v>1.9549578000000001E-2</v>
      </c>
      <c r="J227" s="6">
        <v>3.2135843999999999E-3</v>
      </c>
      <c r="K227" s="6">
        <v>1.0411978000000001E-2</v>
      </c>
      <c r="L227" s="6">
        <v>0.86630450000000003</v>
      </c>
      <c r="M227" s="6">
        <v>1.4556943999999999E-3</v>
      </c>
      <c r="N227" s="6">
        <v>4.9471854999999997E-4</v>
      </c>
      <c r="O227" s="6">
        <v>2.057138E-2</v>
      </c>
      <c r="P227" s="17" t="s">
        <v>3760</v>
      </c>
      <c r="Q227" s="6"/>
    </row>
    <row r="228" spans="1:17" ht="204" hidden="1" x14ac:dyDescent="0.15">
      <c r="A228" s="27" t="s">
        <v>872</v>
      </c>
      <c r="B228" s="15" t="s">
        <v>873</v>
      </c>
      <c r="C228" s="5" t="s">
        <v>3807</v>
      </c>
      <c r="D228" s="6">
        <v>2</v>
      </c>
      <c r="E228" s="6">
        <v>11</v>
      </c>
      <c r="F228" s="7" t="str">
        <f>HYPERLINK("https://www.reddit.com/r/AskDocs/comments/fzjqry/small_white_bumps_on_upper_inside_lip_possobly/")</f>
        <v>https://www.reddit.com/r/AskDocs/comments/fzjqry/small_white_bumps_on_upper_inside_lip_possobly/</v>
      </c>
      <c r="G228" s="7" t="s">
        <v>874</v>
      </c>
      <c r="H228" s="7" t="s">
        <v>12</v>
      </c>
      <c r="I228" s="6">
        <v>4.4488907000000001E-4</v>
      </c>
      <c r="J228" s="8">
        <v>3.3833544999999997E-5</v>
      </c>
      <c r="K228" s="9">
        <v>9.4668789999999997E-5</v>
      </c>
      <c r="L228" s="6">
        <v>5.4699179999999998E-4</v>
      </c>
      <c r="M228" s="6">
        <v>3.4174322999999999E-4</v>
      </c>
      <c r="N228" s="8">
        <v>2.7754378999999999E-5</v>
      </c>
      <c r="O228" s="6">
        <v>0.99975466999999996</v>
      </c>
      <c r="P228" s="3" t="s">
        <v>3763</v>
      </c>
      <c r="Q228" s="8"/>
    </row>
    <row r="229" spans="1:17" ht="204" hidden="1" x14ac:dyDescent="0.15">
      <c r="A229" s="27" t="s">
        <v>875</v>
      </c>
      <c r="B229" s="15" t="s">
        <v>876</v>
      </c>
      <c r="C229" s="5" t="s">
        <v>3808</v>
      </c>
      <c r="D229" s="6">
        <v>4</v>
      </c>
      <c r="E229" s="6">
        <v>14</v>
      </c>
      <c r="F229" s="7" t="str">
        <f>HYPERLINK("https://www.reddit.com/r/AskDocs/comments/fzkair/dermatologist_needed_what_could_this_be/")</f>
        <v>https://www.reddit.com/r/AskDocs/comments/fzkair/dermatologist_needed_what_could_this_be/</v>
      </c>
      <c r="G229" s="7" t="s">
        <v>877</v>
      </c>
      <c r="H229" s="7" t="s">
        <v>12</v>
      </c>
      <c r="I229" s="9">
        <v>7.6301949999999999E-5</v>
      </c>
      <c r="J229" s="6">
        <v>1.2445450000000001E-4</v>
      </c>
      <c r="K229" s="8">
        <v>3.1438376000000001E-5</v>
      </c>
      <c r="L229" s="10">
        <v>1.7016499999999999E-5</v>
      </c>
      <c r="M229" s="6">
        <v>9.6863509999999995E-4</v>
      </c>
      <c r="N229" s="6">
        <v>0.99372459999999996</v>
      </c>
      <c r="O229" s="6">
        <v>1.7177462999999999E-3</v>
      </c>
      <c r="P229" s="3" t="s">
        <v>4111</v>
      </c>
      <c r="Q229" s="6" t="s">
        <v>4029</v>
      </c>
    </row>
    <row r="230" spans="1:17" ht="255" hidden="1" x14ac:dyDescent="0.15">
      <c r="A230" s="27" t="s">
        <v>878</v>
      </c>
      <c r="B230" s="15" t="s">
        <v>879</v>
      </c>
      <c r="C230" s="5" t="s">
        <v>880</v>
      </c>
      <c r="D230" s="6">
        <v>1</v>
      </c>
      <c r="E230" s="6">
        <v>7</v>
      </c>
      <c r="F230" s="7" t="str">
        <f>HYPERLINK("https://www.reddit.com/r/AskDocs/comments/fzkdfa/deltoid_pain_5_months_after_vaccine_injection/")</f>
        <v>https://www.reddit.com/r/AskDocs/comments/fzkdfa/deltoid_pain_5_months_after_vaccine_injection/</v>
      </c>
      <c r="G230" s="7" t="s">
        <v>881</v>
      </c>
      <c r="H230" s="7" t="s">
        <v>12</v>
      </c>
      <c r="I230" s="6">
        <v>7.9203309999999999E-2</v>
      </c>
      <c r="J230" s="6">
        <v>3.2206982000000002E-2</v>
      </c>
      <c r="K230" s="6">
        <v>2.2962242000000001E-2</v>
      </c>
      <c r="L230" s="6">
        <v>3.2174289999999999E-3</v>
      </c>
      <c r="M230" s="6">
        <v>9.2795490000000002E-4</v>
      </c>
      <c r="N230" s="6">
        <v>1.7077327E-3</v>
      </c>
      <c r="O230" s="6">
        <v>6.1202436999999998E-2</v>
      </c>
      <c r="P230" s="3" t="s">
        <v>4111</v>
      </c>
      <c r="Q230" s="6"/>
    </row>
    <row r="231" spans="1:17" ht="119" hidden="1" x14ac:dyDescent="0.15">
      <c r="A231" s="27" t="s">
        <v>882</v>
      </c>
      <c r="B231" s="15" t="s">
        <v>883</v>
      </c>
      <c r="C231" s="5" t="s">
        <v>884</v>
      </c>
      <c r="D231" s="6">
        <v>2</v>
      </c>
      <c r="E231" s="6">
        <v>2</v>
      </c>
      <c r="F231" s="7" t="str">
        <f>HYPERLINK("https://www.reddit.com/r/AskDocs/comments/fzkqoq/recommendations_for_a_daily_anti_diarrheal/")</f>
        <v>https://www.reddit.com/r/AskDocs/comments/fzkqoq/recommendations_for_a_daily_anti_diarrheal/</v>
      </c>
      <c r="G231" s="7" t="s">
        <v>885</v>
      </c>
      <c r="H231" s="7" t="s">
        <v>12</v>
      </c>
      <c r="I231" s="9">
        <v>6.6231169999999995E-5</v>
      </c>
      <c r="J231" s="6">
        <v>0.22669988999999999</v>
      </c>
      <c r="K231" s="6">
        <v>2.7556121000000002E-3</v>
      </c>
      <c r="L231" s="6">
        <v>0.25398576</v>
      </c>
      <c r="M231" s="6">
        <v>2.3818016000000001E-4</v>
      </c>
      <c r="N231" s="6">
        <v>0.17190828999999999</v>
      </c>
      <c r="O231" s="6">
        <v>1.2344420000000001E-3</v>
      </c>
      <c r="P231" s="3" t="s">
        <v>4111</v>
      </c>
      <c r="Q231" s="6"/>
    </row>
    <row r="232" spans="1:17" ht="323" hidden="1" x14ac:dyDescent="0.15">
      <c r="A232" s="27" t="s">
        <v>886</v>
      </c>
      <c r="B232" s="15" t="s">
        <v>887</v>
      </c>
      <c r="C232" s="5" t="s">
        <v>888</v>
      </c>
      <c r="D232" s="6">
        <v>5</v>
      </c>
      <c r="E232" s="6">
        <v>17</v>
      </c>
      <c r="F232" s="7" t="str">
        <f>HYPERLINK("https://www.reddit.com/r/AskDocs/comments/fznadx/heart_rate_question/")</f>
        <v>https://www.reddit.com/r/AskDocs/comments/fznadx/heart_rate_question/</v>
      </c>
      <c r="G232" s="7" t="s">
        <v>889</v>
      </c>
      <c r="H232" s="7" t="s">
        <v>12</v>
      </c>
      <c r="I232" s="6">
        <v>1.2388051000000001E-2</v>
      </c>
      <c r="J232" s="6">
        <v>0.83790754999999995</v>
      </c>
      <c r="K232" s="6">
        <v>0.21738115</v>
      </c>
      <c r="L232" s="6">
        <v>4.2450427999999999E-4</v>
      </c>
      <c r="M232" s="6">
        <v>3.8785337999999998E-3</v>
      </c>
      <c r="N232" s="6">
        <v>1.6472219999999999E-2</v>
      </c>
      <c r="O232" s="6">
        <v>2.0408629999999999E-4</v>
      </c>
      <c r="P232" s="3" t="s">
        <v>3758</v>
      </c>
      <c r="Q232" s="6"/>
    </row>
    <row r="233" spans="1:17" ht="221" hidden="1" x14ac:dyDescent="0.15">
      <c r="A233" s="27" t="s">
        <v>890</v>
      </c>
      <c r="B233" s="15" t="s">
        <v>891</v>
      </c>
      <c r="C233" s="5" t="s">
        <v>892</v>
      </c>
      <c r="D233" s="6">
        <v>3</v>
      </c>
      <c r="E233" s="6">
        <v>3</v>
      </c>
      <c r="F233" s="7" t="str">
        <f>HYPERLINK("https://www.reddit.com/r/AskDocs/comments/fznbdc/likelihood_h_pylori_infection_and_not_alcoholic/")</f>
        <v>https://www.reddit.com/r/AskDocs/comments/fznbdc/likelihood_h_pylori_infection_and_not_alcoholic/</v>
      </c>
      <c r="G233" s="7" t="s">
        <v>893</v>
      </c>
      <c r="H233" s="7" t="s">
        <v>12</v>
      </c>
      <c r="I233" s="9">
        <v>6.235642E-5</v>
      </c>
      <c r="J233" s="6">
        <v>1.1164521999999999E-4</v>
      </c>
      <c r="K233" s="6">
        <v>1.3861059999999999E-4</v>
      </c>
      <c r="L233" s="8">
        <v>2.1014977000000002E-5</v>
      </c>
      <c r="M233" s="6">
        <v>9.2679259999999995E-4</v>
      </c>
      <c r="N233" s="6">
        <v>0.99997879999999995</v>
      </c>
      <c r="O233" s="8">
        <v>2.3146344999999999E-5</v>
      </c>
      <c r="P233" s="16" t="s">
        <v>3762</v>
      </c>
      <c r="Q233" s="6"/>
    </row>
    <row r="234" spans="1:17" ht="68" hidden="1" x14ac:dyDescent="0.15">
      <c r="A234" s="27" t="s">
        <v>894</v>
      </c>
      <c r="B234" s="15" t="s">
        <v>895</v>
      </c>
      <c r="C234" s="5" t="s">
        <v>896</v>
      </c>
      <c r="D234" s="6">
        <v>8</v>
      </c>
      <c r="E234" s="6">
        <v>4</v>
      </c>
      <c r="F234" s="7" t="str">
        <f>HYPERLINK("https://www.reddit.com/r/AskDocs/comments/fznzy9/no_appetite/")</f>
        <v>https://www.reddit.com/r/AskDocs/comments/fznzy9/no_appetite/</v>
      </c>
      <c r="G234" s="7" t="s">
        <v>897</v>
      </c>
      <c r="H234" s="7" t="s">
        <v>12</v>
      </c>
      <c r="I234" s="6">
        <v>3.5852343000000002E-2</v>
      </c>
      <c r="J234" s="6">
        <v>0.32093397000000001</v>
      </c>
      <c r="K234" s="6">
        <v>0.32644932999999998</v>
      </c>
      <c r="L234" s="6">
        <v>2.1716952E-3</v>
      </c>
      <c r="M234" s="6">
        <v>7.1448089999999996E-4</v>
      </c>
      <c r="N234" s="6">
        <v>0.12847522</v>
      </c>
      <c r="O234" s="6">
        <v>1.0873078999999999E-3</v>
      </c>
      <c r="P234" s="3" t="s">
        <v>4111</v>
      </c>
      <c r="Q234" s="6"/>
    </row>
    <row r="235" spans="1:17" ht="153" hidden="1" x14ac:dyDescent="0.15">
      <c r="A235" s="27" t="s">
        <v>898</v>
      </c>
      <c r="B235" s="15" t="s">
        <v>899</v>
      </c>
      <c r="C235" s="5" t="s">
        <v>900</v>
      </c>
      <c r="D235" s="6">
        <v>9</v>
      </c>
      <c r="E235" s="6">
        <v>5</v>
      </c>
      <c r="F235" s="7" t="str">
        <f>HYPERLINK("https://www.reddit.com/r/AskDocs/comments/fzo47x/hard_lump_abnormal_behavior_on_right_breast_any/")</f>
        <v>https://www.reddit.com/r/AskDocs/comments/fzo47x/hard_lump_abnormal_behavior_on_right_breast_any/</v>
      </c>
      <c r="G235" s="7" t="s">
        <v>901</v>
      </c>
      <c r="H235" s="7" t="s">
        <v>12</v>
      </c>
      <c r="I235" s="6">
        <v>0.55425080000000004</v>
      </c>
      <c r="J235" s="6">
        <v>1.9539595000000001E-3</v>
      </c>
      <c r="K235" s="6">
        <v>3.2701193999999999E-3</v>
      </c>
      <c r="L235" s="6">
        <v>4.0413736999999998E-3</v>
      </c>
      <c r="M235" s="6">
        <v>8.6078349999999994E-3</v>
      </c>
      <c r="N235" s="6">
        <v>5.5583120000000001E-3</v>
      </c>
      <c r="O235" s="6">
        <v>3.1962722999999998E-2</v>
      </c>
      <c r="P235" s="23" t="s">
        <v>3757</v>
      </c>
      <c r="Q235" s="6"/>
    </row>
    <row r="236" spans="1:17" ht="85" hidden="1" x14ac:dyDescent="0.15">
      <c r="A236" s="27" t="s">
        <v>902</v>
      </c>
      <c r="B236" s="15" t="s">
        <v>903</v>
      </c>
      <c r="C236" s="5" t="s">
        <v>904</v>
      </c>
      <c r="D236" s="6">
        <v>3</v>
      </c>
      <c r="E236" s="6">
        <v>7</v>
      </c>
      <c r="F236" s="7" t="str">
        <f>HYPERLINK("https://www.reddit.com/r/AskDocs/comments/fzo9t0/athletes_foot/")</f>
        <v>https://www.reddit.com/r/AskDocs/comments/fzo9t0/athletes_foot/</v>
      </c>
      <c r="G236" s="7" t="s">
        <v>905</v>
      </c>
      <c r="H236" s="7" t="s">
        <v>12</v>
      </c>
      <c r="I236" s="6">
        <v>7.0646404999999998E-4</v>
      </c>
      <c r="J236" s="6">
        <v>3.1171142999999999E-3</v>
      </c>
      <c r="K236" s="6">
        <v>4.7570466999999998E-2</v>
      </c>
      <c r="L236" s="6">
        <v>0.89692413999999998</v>
      </c>
      <c r="M236" s="6">
        <v>5.281478E-3</v>
      </c>
      <c r="N236" s="6">
        <v>4.7251581999999999E-4</v>
      </c>
      <c r="O236" s="6">
        <v>9.7819864999999992E-3</v>
      </c>
      <c r="P236" s="17" t="s">
        <v>3760</v>
      </c>
      <c r="Q236" s="6"/>
    </row>
    <row r="237" spans="1:17" ht="306" hidden="1" x14ac:dyDescent="0.15">
      <c r="A237" s="27" t="s">
        <v>906</v>
      </c>
      <c r="B237" s="15" t="s">
        <v>907</v>
      </c>
      <c r="C237" s="5" t="s">
        <v>908</v>
      </c>
      <c r="D237" s="6">
        <v>4</v>
      </c>
      <c r="E237" s="6">
        <v>7</v>
      </c>
      <c r="F237" s="7" t="str">
        <f>HYPERLINK("https://www.reddit.com/r/AskDocs/comments/fzobl8/31f_noncovid_pneumonia_3_weeks_later_still/")</f>
        <v>https://www.reddit.com/r/AskDocs/comments/fzobl8/31f_noncovid_pneumonia_3_weeks_later_still/</v>
      </c>
      <c r="G237" s="7" t="s">
        <v>909</v>
      </c>
      <c r="H237" s="7" t="s">
        <v>12</v>
      </c>
      <c r="I237" s="6">
        <v>7.8117849999999995E-4</v>
      </c>
      <c r="J237" s="6">
        <v>0.99885005000000004</v>
      </c>
      <c r="K237" s="6">
        <v>2.8288363999999999E-4</v>
      </c>
      <c r="L237" s="6">
        <v>1.4075339E-3</v>
      </c>
      <c r="M237" s="6">
        <v>1.1355911E-4</v>
      </c>
      <c r="N237" s="6">
        <v>1.6651153999999999E-3</v>
      </c>
      <c r="O237" s="6">
        <v>1.0011840999999999E-4</v>
      </c>
      <c r="P237" s="3" t="s">
        <v>3758</v>
      </c>
      <c r="Q237" s="6"/>
    </row>
    <row r="238" spans="1:17" ht="187" hidden="1" x14ac:dyDescent="0.15">
      <c r="A238" s="27" t="s">
        <v>910</v>
      </c>
      <c r="B238" s="15" t="s">
        <v>911</v>
      </c>
      <c r="C238" s="5" t="s">
        <v>912</v>
      </c>
      <c r="D238" s="6">
        <v>8</v>
      </c>
      <c r="E238" s="6">
        <v>9</v>
      </c>
      <c r="F238" s="7" t="str">
        <f>HYPERLINK("https://www.reddit.com/r/AskDocs/comments/fzopaa/a_doctor_messed_up_my_physician_note/")</f>
        <v>https://www.reddit.com/r/AskDocs/comments/fzopaa/a_doctor_messed_up_my_physician_note/</v>
      </c>
      <c r="G238" s="7" t="s">
        <v>913</v>
      </c>
      <c r="H238" s="7" t="s">
        <v>12</v>
      </c>
      <c r="I238" s="6">
        <v>3.7028790000000001E-3</v>
      </c>
      <c r="J238" s="6">
        <v>5.1052153000000003E-2</v>
      </c>
      <c r="K238" s="6">
        <v>4.46043E-2</v>
      </c>
      <c r="L238" s="6">
        <v>1.7218173E-2</v>
      </c>
      <c r="M238" s="6">
        <v>0.43541153999999999</v>
      </c>
      <c r="N238" s="8">
        <v>3.8395944999999999E-5</v>
      </c>
      <c r="O238" s="6">
        <v>2.7871430000000002E-3</v>
      </c>
      <c r="P238" s="3" t="s">
        <v>4111</v>
      </c>
      <c r="Q238" s="8"/>
    </row>
    <row r="239" spans="1:17" ht="255" hidden="1" x14ac:dyDescent="0.15">
      <c r="A239" s="27" t="s">
        <v>914</v>
      </c>
      <c r="B239" s="15" t="s">
        <v>915</v>
      </c>
      <c r="C239" s="5" t="s">
        <v>3809</v>
      </c>
      <c r="D239" s="6">
        <v>3</v>
      </c>
      <c r="E239" s="6">
        <v>8</v>
      </c>
      <c r="F239" s="7" t="str">
        <f>HYPERLINK("https://www.reddit.com/r/AskDocs/comments/fzoucw/23m_surgical_site_infection/")</f>
        <v>https://www.reddit.com/r/AskDocs/comments/fzoucw/23m_surgical_site_infection/</v>
      </c>
      <c r="G239" s="7" t="s">
        <v>916</v>
      </c>
      <c r="H239" s="7" t="s">
        <v>12</v>
      </c>
      <c r="I239" s="6">
        <v>6.3279866999999997E-3</v>
      </c>
      <c r="J239" s="6">
        <v>2.7895868E-3</v>
      </c>
      <c r="K239" s="6">
        <v>2.9579997E-3</v>
      </c>
      <c r="L239" s="6">
        <v>2.1314323E-3</v>
      </c>
      <c r="M239" s="6">
        <v>4.3061970000000003E-3</v>
      </c>
      <c r="N239" s="6">
        <v>5.8361589999999996E-3</v>
      </c>
      <c r="O239" s="6">
        <v>1.19147E-2</v>
      </c>
      <c r="P239" s="3" t="s">
        <v>4111</v>
      </c>
      <c r="Q239" s="6"/>
    </row>
    <row r="240" spans="1:17" ht="204" hidden="1" x14ac:dyDescent="0.15">
      <c r="A240" s="27" t="s">
        <v>917</v>
      </c>
      <c r="B240" s="15" t="s">
        <v>918</v>
      </c>
      <c r="C240" s="5" t="s">
        <v>919</v>
      </c>
      <c r="D240" s="6">
        <v>4</v>
      </c>
      <c r="E240" s="6">
        <v>13</v>
      </c>
      <c r="F240" s="7" t="str">
        <f>HYPERLINK("https://www.reddit.com/r/AskDocs/comments/fzpkk4/21f_my_skin_itches_and_turns_red_during_a_workout/")</f>
        <v>https://www.reddit.com/r/AskDocs/comments/fzpkk4/21f_my_skin_itches_and_turns_red_during_a_workout/</v>
      </c>
      <c r="G240" s="7" t="s">
        <v>920</v>
      </c>
      <c r="H240" s="7" t="s">
        <v>12</v>
      </c>
      <c r="I240" s="8">
        <v>4.4160092999999998E-5</v>
      </c>
      <c r="J240" s="6">
        <v>1.018849E-2</v>
      </c>
      <c r="K240" s="8">
        <v>4.3411448E-5</v>
      </c>
      <c r="L240" s="6">
        <v>0.90198339999999999</v>
      </c>
      <c r="M240" s="8">
        <v>2.9434841E-5</v>
      </c>
      <c r="N240" s="6">
        <v>2.4959445E-4</v>
      </c>
      <c r="O240" s="8">
        <v>1.7778648000000001E-5</v>
      </c>
      <c r="P240" s="17" t="s">
        <v>3760</v>
      </c>
      <c r="Q240" s="6"/>
    </row>
    <row r="241" spans="1:17" ht="272" hidden="1" x14ac:dyDescent="0.15">
      <c r="A241" s="27" t="s">
        <v>921</v>
      </c>
      <c r="B241" s="15" t="s">
        <v>922</v>
      </c>
      <c r="C241" s="5" t="s">
        <v>923</v>
      </c>
      <c r="D241" s="6">
        <v>1</v>
      </c>
      <c r="E241" s="6">
        <v>2</v>
      </c>
      <c r="F241" s="7" t="str">
        <f>HYPERLINK("https://www.reddit.com/r/AskDocs/comments/fzpo54/my_mom_has_severe_arthritis_in_her_knee_with/")</f>
        <v>https://www.reddit.com/r/AskDocs/comments/fzpo54/my_mom_has_severe_arthritis_in_her_knee_with/</v>
      </c>
      <c r="G241" s="7" t="s">
        <v>924</v>
      </c>
      <c r="H241" s="7" t="s">
        <v>12</v>
      </c>
      <c r="I241" s="6">
        <v>0.19427910000000001</v>
      </c>
      <c r="J241" s="6">
        <v>0.35190904000000001</v>
      </c>
      <c r="K241" s="6">
        <v>7.4160100000000004E-4</v>
      </c>
      <c r="L241" s="6">
        <v>5.5029989999999995E-4</v>
      </c>
      <c r="M241" s="6">
        <v>1.6367882E-2</v>
      </c>
      <c r="N241" s="6">
        <v>6.1787963E-3</v>
      </c>
      <c r="O241" s="6">
        <v>1.9350648000000001E-4</v>
      </c>
      <c r="P241" s="3" t="s">
        <v>4111</v>
      </c>
      <c r="Q241" s="6"/>
    </row>
    <row r="242" spans="1:17" ht="204" hidden="1" x14ac:dyDescent="0.15">
      <c r="A242" s="27" t="s">
        <v>925</v>
      </c>
      <c r="B242" s="15" t="s">
        <v>926</v>
      </c>
      <c r="C242" s="5" t="s">
        <v>3810</v>
      </c>
      <c r="D242" s="6">
        <v>1</v>
      </c>
      <c r="E242" s="6">
        <v>4</v>
      </c>
      <c r="F242" s="7" t="str">
        <f>HYPERLINK("https://www.reddit.com/r/AskDocs/comments/fzpsvy/lance_boil_or_not_nsfw/")</f>
        <v>https://www.reddit.com/r/AskDocs/comments/fzpsvy/lance_boil_or_not_nsfw/</v>
      </c>
      <c r="G242" s="7" t="s">
        <v>927</v>
      </c>
      <c r="H242" s="7" t="s">
        <v>12</v>
      </c>
      <c r="I242" s="9">
        <v>5.5053390000000003E-5</v>
      </c>
      <c r="J242" s="6">
        <v>1.0053098E-2</v>
      </c>
      <c r="K242" s="6">
        <v>0.64357054000000002</v>
      </c>
      <c r="L242" s="6">
        <v>4.3421984000000002E-4</v>
      </c>
      <c r="M242" s="6">
        <v>4.5607390000000003E-3</v>
      </c>
      <c r="N242" s="9">
        <v>6.5221459999999996E-5</v>
      </c>
      <c r="O242" s="6">
        <v>2.2390782999999999E-3</v>
      </c>
      <c r="P242" s="3" t="s">
        <v>4111</v>
      </c>
      <c r="Q242" s="9"/>
    </row>
    <row r="243" spans="1:17" ht="119" hidden="1" x14ac:dyDescent="0.15">
      <c r="A243" s="27" t="s">
        <v>928</v>
      </c>
      <c r="B243" s="15" t="s">
        <v>929</v>
      </c>
      <c r="C243" s="5" t="s">
        <v>3811</v>
      </c>
      <c r="D243" s="6">
        <v>3</v>
      </c>
      <c r="E243" s="6">
        <v>5</v>
      </c>
      <c r="F243" s="7" t="str">
        <f>HYPERLINK("https://www.reddit.com/r/AskDocs/comments/fzpwkt/daily_itchiness_causing_bumps/")</f>
        <v>https://www.reddit.com/r/AskDocs/comments/fzpwkt/daily_itchiness_causing_bumps/</v>
      </c>
      <c r="G243" s="7" t="s">
        <v>930</v>
      </c>
      <c r="H243" s="7" t="s">
        <v>12</v>
      </c>
      <c r="I243" s="6">
        <v>1.3172626E-4</v>
      </c>
      <c r="J243" s="6">
        <v>2.3836195000000002E-3</v>
      </c>
      <c r="K243" s="6">
        <v>6.5618752999999997E-4</v>
      </c>
      <c r="L243" s="6">
        <v>0.99789965000000003</v>
      </c>
      <c r="M243" s="6">
        <v>5.7142973000000004E-4</v>
      </c>
      <c r="N243" s="8">
        <v>3.0221825000000001E-5</v>
      </c>
      <c r="O243" s="6">
        <v>2.4794935999999999E-3</v>
      </c>
      <c r="P243" s="17" t="s">
        <v>3760</v>
      </c>
      <c r="Q243" s="8"/>
    </row>
    <row r="244" spans="1:17" ht="34" hidden="1" x14ac:dyDescent="0.15">
      <c r="A244" s="27" t="s">
        <v>931</v>
      </c>
      <c r="B244" s="15" t="s">
        <v>932</v>
      </c>
      <c r="C244" s="5" t="s">
        <v>933</v>
      </c>
      <c r="D244" s="6">
        <v>3</v>
      </c>
      <c r="E244" s="6">
        <v>4</v>
      </c>
      <c r="F244" s="7" t="str">
        <f>HYPERLINK("https://www.reddit.com/r/AskDocs/comments/fzq3wy/25m_is_it_safe_to_blast_pressurized_water_up_my/")</f>
        <v>https://www.reddit.com/r/AskDocs/comments/fzq3wy/25m_is_it_safe_to_blast_pressurized_water_up_my/</v>
      </c>
      <c r="G244" s="7" t="s">
        <v>934</v>
      </c>
      <c r="H244" s="7" t="s">
        <v>12</v>
      </c>
      <c r="I244" s="6">
        <v>0.30009055000000001</v>
      </c>
      <c r="J244" s="6">
        <v>1.2812018E-4</v>
      </c>
      <c r="K244" s="6">
        <v>1.7470121000000001E-4</v>
      </c>
      <c r="L244" s="6">
        <v>2.193749E-4</v>
      </c>
      <c r="M244" s="6">
        <v>5.6973400000000004E-3</v>
      </c>
      <c r="N244" s="6">
        <v>0.63675493000000005</v>
      </c>
      <c r="O244" s="6">
        <v>0.62254034999999996</v>
      </c>
      <c r="P244" s="3" t="s">
        <v>3763</v>
      </c>
      <c r="Q244" s="6"/>
    </row>
    <row r="245" spans="1:17" ht="409.6" hidden="1" x14ac:dyDescent="0.15">
      <c r="A245" s="27" t="s">
        <v>935</v>
      </c>
      <c r="B245" s="15" t="s">
        <v>936</v>
      </c>
      <c r="C245" s="5" t="s">
        <v>937</v>
      </c>
      <c r="D245" s="6">
        <v>2</v>
      </c>
      <c r="E245" s="6">
        <v>7</v>
      </c>
      <c r="F245" s="7" t="str">
        <f>HYPERLINK("https://www.reddit.com/r/AskDocs/comments/fzq59b/what_steps_do_i_need_to_take_in_order_to_get/")</f>
        <v>https://www.reddit.com/r/AskDocs/comments/fzq59b/what_steps_do_i_need_to_take_in_order_to_get/</v>
      </c>
      <c r="G245" s="7" t="s">
        <v>938</v>
      </c>
      <c r="H245" s="7" t="s">
        <v>12</v>
      </c>
      <c r="I245" s="6">
        <v>9.6572640000000005E-3</v>
      </c>
      <c r="J245" s="6">
        <v>1.8791258000000002E-2</v>
      </c>
      <c r="K245" s="6">
        <v>1.2740493000000001E-4</v>
      </c>
      <c r="L245" s="8">
        <v>2.2677494000000001E-5</v>
      </c>
      <c r="M245" s="6">
        <v>0.2087309</v>
      </c>
      <c r="N245" s="8">
        <v>2.6696547E-5</v>
      </c>
      <c r="O245" s="6">
        <v>1.2425244E-2</v>
      </c>
      <c r="P245" s="3" t="s">
        <v>4111</v>
      </c>
      <c r="Q245" s="8"/>
    </row>
    <row r="246" spans="1:17" ht="170" hidden="1" x14ac:dyDescent="0.15">
      <c r="A246" s="27" t="s">
        <v>939</v>
      </c>
      <c r="B246" s="15" t="s">
        <v>940</v>
      </c>
      <c r="C246" s="5" t="s">
        <v>3812</v>
      </c>
      <c r="D246" s="6">
        <v>3</v>
      </c>
      <c r="E246" s="6">
        <v>2</v>
      </c>
      <c r="F246" s="7" t="str">
        <f>HYPERLINK("https://www.reddit.com/r/AskDocs/comments/fzqnht/subdermal_infection_from_possible_ruptured_cyst/")</f>
        <v>https://www.reddit.com/r/AskDocs/comments/fzqnht/subdermal_infection_from_possible_ruptured_cyst/</v>
      </c>
      <c r="G246" s="7" t="s">
        <v>941</v>
      </c>
      <c r="H246" s="7" t="s">
        <v>12</v>
      </c>
      <c r="I246" s="6">
        <v>3.0801355999999998E-2</v>
      </c>
      <c r="J246" s="6">
        <v>9.9171399999999996E-3</v>
      </c>
      <c r="K246" s="6">
        <v>3.5463572E-3</v>
      </c>
      <c r="L246" s="6">
        <v>3.5668014999999998E-3</v>
      </c>
      <c r="M246" s="6">
        <v>0.10520222999999999</v>
      </c>
      <c r="N246" s="6">
        <v>5.4774582000000002E-3</v>
      </c>
      <c r="O246" s="6">
        <v>6.9388956000000002E-2</v>
      </c>
      <c r="P246" s="3" t="s">
        <v>4111</v>
      </c>
      <c r="Q246" s="6"/>
    </row>
    <row r="247" spans="1:17" ht="51" hidden="1" x14ac:dyDescent="0.15">
      <c r="A247" s="27" t="s">
        <v>942</v>
      </c>
      <c r="B247" s="15" t="s">
        <v>943</v>
      </c>
      <c r="C247" s="5" t="s">
        <v>944</v>
      </c>
      <c r="D247" s="6">
        <v>2</v>
      </c>
      <c r="E247" s="6">
        <v>2</v>
      </c>
      <c r="F247" s="7" t="str">
        <f>HYPERLINK("https://www.reddit.com/r/AskDocs/comments/fzqu5c/scalding_on_penis/")</f>
        <v>https://www.reddit.com/r/AskDocs/comments/fzqu5c/scalding_on_penis/</v>
      </c>
      <c r="G247" s="7" t="s">
        <v>945</v>
      </c>
      <c r="H247" s="7" t="s">
        <v>12</v>
      </c>
      <c r="I247" s="6">
        <v>6.5001249999999998E-3</v>
      </c>
      <c r="J247" s="6">
        <v>7.5638294000000003E-4</v>
      </c>
      <c r="K247" s="6">
        <v>1.7235874999999999E-3</v>
      </c>
      <c r="L247" s="6">
        <v>8.1005689999999995E-4</v>
      </c>
      <c r="M247" s="6">
        <v>5.3063035000000004E-4</v>
      </c>
      <c r="N247" s="6">
        <v>1.9922852999999999E-4</v>
      </c>
      <c r="O247" s="6">
        <v>0.99803330000000001</v>
      </c>
      <c r="P247" s="3" t="s">
        <v>3763</v>
      </c>
      <c r="Q247" s="6"/>
    </row>
    <row r="248" spans="1:17" ht="153" hidden="1" x14ac:dyDescent="0.15">
      <c r="A248" s="27" t="s">
        <v>946</v>
      </c>
      <c r="B248" s="15" t="s">
        <v>947</v>
      </c>
      <c r="C248" s="5" t="s">
        <v>3813</v>
      </c>
      <c r="D248" s="6">
        <v>2</v>
      </c>
      <c r="E248" s="6">
        <v>2</v>
      </c>
      <c r="F248" s="7" t="str">
        <f>HYPERLINK("https://www.reddit.com/r/AskDocs/comments/fzr1rd/23m_throat_lumps_and_throat_tightness_see_pic/")</f>
        <v>https://www.reddit.com/r/AskDocs/comments/fzr1rd/23m_throat_lumps_and_throat_tightness_see_pic/</v>
      </c>
      <c r="G248" s="7" t="s">
        <v>948</v>
      </c>
      <c r="H248" s="7" t="s">
        <v>12</v>
      </c>
      <c r="I248" s="6">
        <v>2.2027701E-2</v>
      </c>
      <c r="J248" s="6">
        <v>8.7260600000000008E-3</v>
      </c>
      <c r="K248" s="6">
        <v>2.0894706000000002E-3</v>
      </c>
      <c r="L248" s="6">
        <v>2.4896860000000001E-4</v>
      </c>
      <c r="M248" s="6">
        <v>1.4154017E-3</v>
      </c>
      <c r="N248" s="6">
        <v>0.28427160000000001</v>
      </c>
      <c r="O248" s="6">
        <v>5.0573349999999996E-3</v>
      </c>
      <c r="P248" s="16" t="s">
        <v>3762</v>
      </c>
      <c r="Q248" s="6"/>
    </row>
    <row r="249" spans="1:17" ht="221" hidden="1" x14ac:dyDescent="0.15">
      <c r="A249" s="27" t="s">
        <v>949</v>
      </c>
      <c r="B249" s="15" t="s">
        <v>950</v>
      </c>
      <c r="C249" s="5" t="s">
        <v>3814</v>
      </c>
      <c r="D249" s="6">
        <v>1</v>
      </c>
      <c r="E249" s="6">
        <v>2</v>
      </c>
      <c r="F249" s="7" t="str">
        <f>HYPERLINK("https://www.reddit.com/r/AskDocs/comments/fzrkk0/weird_skin_infection/")</f>
        <v>https://www.reddit.com/r/AskDocs/comments/fzrkk0/weird_skin_infection/</v>
      </c>
      <c r="G249" s="7" t="s">
        <v>951</v>
      </c>
      <c r="H249" s="7" t="s">
        <v>12</v>
      </c>
      <c r="I249" s="6">
        <v>1.5771388999999999E-3</v>
      </c>
      <c r="J249" s="6">
        <v>0.19334947999999999</v>
      </c>
      <c r="K249" s="6">
        <v>2.9044151000000001E-3</v>
      </c>
      <c r="L249" s="6">
        <v>0.21517020000000001</v>
      </c>
      <c r="M249" s="6">
        <v>3.2140315000000002E-3</v>
      </c>
      <c r="N249" s="6">
        <v>7.4037910000000003E-4</v>
      </c>
      <c r="O249" s="6">
        <v>1.9569755000000001E-2</v>
      </c>
      <c r="P249" s="3" t="s">
        <v>4111</v>
      </c>
      <c r="Q249" s="6"/>
    </row>
    <row r="250" spans="1:17" ht="136" hidden="1" x14ac:dyDescent="0.15">
      <c r="A250" s="27" t="s">
        <v>952</v>
      </c>
      <c r="B250" s="15" t="s">
        <v>953</v>
      </c>
      <c r="C250" s="5" t="s">
        <v>3815</v>
      </c>
      <c r="D250" s="6">
        <v>1</v>
      </c>
      <c r="E250" s="6">
        <v>2</v>
      </c>
      <c r="F250" s="7" t="str">
        <f>HYPERLINK("https://www.reddit.com/r/AskDocs/comments/fzs063/30f_weird_itchy_bumps_on_skin/")</f>
        <v>https://www.reddit.com/r/AskDocs/comments/fzs063/30f_weird_itchy_bumps_on_skin/</v>
      </c>
      <c r="G250" s="7" t="s">
        <v>954</v>
      </c>
      <c r="H250" s="7" t="s">
        <v>12</v>
      </c>
      <c r="I250" s="6">
        <v>9.9295380000000003E-4</v>
      </c>
      <c r="J250" s="6">
        <v>2.3136437E-3</v>
      </c>
      <c r="K250" s="6">
        <v>8.0385804000000002E-4</v>
      </c>
      <c r="L250" s="6">
        <v>0.87020299999999995</v>
      </c>
      <c r="M250" s="6">
        <v>1.1556447E-3</v>
      </c>
      <c r="N250" s="6">
        <v>1.1139512E-3</v>
      </c>
      <c r="O250" s="6">
        <v>7.6136079999999995E-2</v>
      </c>
      <c r="P250" s="17" t="s">
        <v>3760</v>
      </c>
      <c r="Q250" s="6"/>
    </row>
    <row r="251" spans="1:17" ht="221" hidden="1" x14ac:dyDescent="0.15">
      <c r="A251" s="27" t="s">
        <v>955</v>
      </c>
      <c r="B251" s="15" t="s">
        <v>956</v>
      </c>
      <c r="C251" s="5" t="s">
        <v>3816</v>
      </c>
      <c r="D251" s="6">
        <v>2</v>
      </c>
      <c r="E251" s="6">
        <v>5</v>
      </c>
      <c r="F251" s="7" t="str">
        <f>HYPERLINK("https://www.reddit.com/r/AskDocs/comments/fzs07d/constant_itch/")</f>
        <v>https://www.reddit.com/r/AskDocs/comments/fzs07d/constant_itch/</v>
      </c>
      <c r="G251" s="7" t="s">
        <v>957</v>
      </c>
      <c r="H251" s="7" t="s">
        <v>12</v>
      </c>
      <c r="I251" s="6">
        <v>7.7912209999999997E-4</v>
      </c>
      <c r="J251" s="6">
        <v>4.3100715000000001E-3</v>
      </c>
      <c r="K251" s="6">
        <v>3.3133030000000001E-3</v>
      </c>
      <c r="L251" s="6">
        <v>0.76590999999999998</v>
      </c>
      <c r="M251" s="6">
        <v>4.9106180000000003E-3</v>
      </c>
      <c r="N251" s="6">
        <v>2.1081269E-3</v>
      </c>
      <c r="O251" s="6">
        <v>6.4753204999999994E-2</v>
      </c>
      <c r="P251" s="17" t="s">
        <v>3760</v>
      </c>
      <c r="Q251" s="6"/>
    </row>
    <row r="252" spans="1:17" ht="289" hidden="1" x14ac:dyDescent="0.15">
      <c r="A252" s="27" t="s">
        <v>958</v>
      </c>
      <c r="B252" s="15" t="s">
        <v>959</v>
      </c>
      <c r="C252" s="5" t="s">
        <v>960</v>
      </c>
      <c r="D252" s="6">
        <v>2</v>
      </c>
      <c r="E252" s="6">
        <v>9</v>
      </c>
      <c r="F252" s="7" t="str">
        <f>HYPERLINK("https://www.reddit.com/r/AskDocs/comments/fzsmna/chronic_vagina_itching_for_half_a_year_end_of_the/")</f>
        <v>https://www.reddit.com/r/AskDocs/comments/fzsmna/chronic_vagina_itching_for_half_a_year_end_of_the/</v>
      </c>
      <c r="G252" s="7" t="s">
        <v>961</v>
      </c>
      <c r="H252" s="7" t="s">
        <v>12</v>
      </c>
      <c r="I252" s="6">
        <v>6.0090420000000005E-4</v>
      </c>
      <c r="J252" s="6">
        <v>1.6662478000000001E-4</v>
      </c>
      <c r="K252" s="6">
        <v>1.3953446999999999E-4</v>
      </c>
      <c r="L252" s="6">
        <v>0.35054089999999999</v>
      </c>
      <c r="M252" s="6">
        <v>3.4651160000000002E-4</v>
      </c>
      <c r="N252" s="6">
        <v>1.0257293E-4</v>
      </c>
      <c r="O252" s="6">
        <v>0.48047762999999999</v>
      </c>
      <c r="P252" s="3" t="s">
        <v>3763</v>
      </c>
      <c r="Q252" s="6"/>
    </row>
    <row r="253" spans="1:17" ht="51" hidden="1" x14ac:dyDescent="0.15">
      <c r="A253" s="27" t="s">
        <v>962</v>
      </c>
      <c r="B253" s="15" t="s">
        <v>963</v>
      </c>
      <c r="C253" s="5" t="s">
        <v>964</v>
      </c>
      <c r="D253" s="6">
        <v>2</v>
      </c>
      <c r="E253" s="6">
        <v>4</v>
      </c>
      <c r="F253" s="7" t="str">
        <f>HYPERLINK("https://www.reddit.com/r/AskDocs/comments/fzsuiy/can_too_many_inhaler_puffs_kill_me_please_help/")</f>
        <v>https://www.reddit.com/r/AskDocs/comments/fzsuiy/can_too_many_inhaler_puffs_kill_me_please_help/</v>
      </c>
      <c r="G253" s="7" t="s">
        <v>965</v>
      </c>
      <c r="H253" s="7" t="s">
        <v>12</v>
      </c>
      <c r="I253" s="6">
        <v>4.7480760000000004E-3</v>
      </c>
      <c r="J253" s="6">
        <v>0.48667042999999999</v>
      </c>
      <c r="K253" s="6">
        <v>2.5447069999999999E-2</v>
      </c>
      <c r="L253" s="6">
        <v>0.12614997999999999</v>
      </c>
      <c r="M253" s="6">
        <v>1.0069013E-3</v>
      </c>
      <c r="N253" s="6">
        <v>1.7726361999999999E-2</v>
      </c>
      <c r="O253" s="6">
        <v>2.5299190999999999E-4</v>
      </c>
      <c r="P253" s="3" t="s">
        <v>4111</v>
      </c>
      <c r="Q253" s="6"/>
    </row>
    <row r="254" spans="1:17" ht="51" hidden="1" x14ac:dyDescent="0.15">
      <c r="A254" s="27" t="s">
        <v>966</v>
      </c>
      <c r="B254" s="15" t="s">
        <v>967</v>
      </c>
      <c r="C254" s="5" t="s">
        <v>968</v>
      </c>
      <c r="D254" s="6">
        <v>2</v>
      </c>
      <c r="E254" s="6">
        <v>5</v>
      </c>
      <c r="F254" s="7" t="str">
        <f>HYPERLINK("https://www.reddit.com/r/AskDocs/comments/fzsvxh/a_brain_dead_pronounced_patient_25m_started/")</f>
        <v>https://www.reddit.com/r/AskDocs/comments/fzsvxh/a_brain_dead_pronounced_patient_25m_started/</v>
      </c>
      <c r="G254" s="7" t="s">
        <v>969</v>
      </c>
      <c r="H254" s="7" t="s">
        <v>12</v>
      </c>
      <c r="I254" s="6">
        <v>6.1365365999999999E-3</v>
      </c>
      <c r="J254" s="6">
        <v>0.91002090000000002</v>
      </c>
      <c r="K254" s="6">
        <v>1.8742084999999999E-2</v>
      </c>
      <c r="L254" s="6">
        <v>5.1385164E-4</v>
      </c>
      <c r="M254" s="6">
        <v>1.5510916999999999E-3</v>
      </c>
      <c r="N254" s="6">
        <v>6.0528516999999997E-4</v>
      </c>
      <c r="O254" s="10">
        <v>7.3610799999999997E-5</v>
      </c>
      <c r="P254" s="3" t="s">
        <v>4111</v>
      </c>
      <c r="Q254" s="6" t="s">
        <v>4031</v>
      </c>
    </row>
    <row r="255" spans="1:17" ht="85" hidden="1" x14ac:dyDescent="0.15">
      <c r="A255" s="27" t="s">
        <v>970</v>
      </c>
      <c r="B255" s="15" t="s">
        <v>971</v>
      </c>
      <c r="C255" s="5" t="s">
        <v>3817</v>
      </c>
      <c r="D255" s="6">
        <v>1</v>
      </c>
      <c r="E255" s="6">
        <v>7</v>
      </c>
      <c r="F255" s="7" t="str">
        <f>HYPERLINK("https://www.reddit.com/r/AskDocs/comments/fztk7f/my_swollen_pinky_finger/")</f>
        <v>https://www.reddit.com/r/AskDocs/comments/fztk7f/my_swollen_pinky_finger/</v>
      </c>
      <c r="G255" s="7" t="s">
        <v>972</v>
      </c>
      <c r="H255" s="7" t="s">
        <v>12</v>
      </c>
      <c r="I255" s="6">
        <v>1.7885864000000001E-2</v>
      </c>
      <c r="J255" s="6">
        <v>3.8016856000000002E-2</v>
      </c>
      <c r="K255" s="6">
        <v>8.6008790000000002E-2</v>
      </c>
      <c r="L255" s="6">
        <v>3.5450994999999999E-2</v>
      </c>
      <c r="M255" s="6">
        <v>3.2497107999999997E-2</v>
      </c>
      <c r="N255" s="6">
        <v>4.2969406000000002E-2</v>
      </c>
      <c r="O255" s="6">
        <v>6.0408114999999998E-3</v>
      </c>
      <c r="P255" s="3" t="s">
        <v>4111</v>
      </c>
      <c r="Q255" s="6"/>
    </row>
    <row r="256" spans="1:17" ht="153" hidden="1" x14ac:dyDescent="0.15">
      <c r="A256" s="27" t="s">
        <v>973</v>
      </c>
      <c r="B256" s="15" t="s">
        <v>974</v>
      </c>
      <c r="C256" s="5" t="s">
        <v>975</v>
      </c>
      <c r="D256" s="6">
        <v>1</v>
      </c>
      <c r="E256" s="6">
        <v>3</v>
      </c>
      <c r="F256" s="7" t="str">
        <f>HYPERLINK("https://www.reddit.com/r/AskDocs/comments/fztldz/rash_and_flaking_skin_under_bandaid/")</f>
        <v>https://www.reddit.com/r/AskDocs/comments/fztldz/rash_and_flaking_skin_under_bandaid/</v>
      </c>
      <c r="G256" s="7" t="s">
        <v>976</v>
      </c>
      <c r="H256" s="7" t="s">
        <v>12</v>
      </c>
      <c r="I256" s="9">
        <v>2.9577070000000001E-6</v>
      </c>
      <c r="J256" s="6">
        <v>1.4320016E-4</v>
      </c>
      <c r="K256" s="8">
        <v>1.2920323E-5</v>
      </c>
      <c r="L256" s="6">
        <v>0.99994019999999995</v>
      </c>
      <c r="M256" s="9">
        <v>6.2139920000000006E-5</v>
      </c>
      <c r="N256" s="8">
        <v>1.3743162E-5</v>
      </c>
      <c r="O256" s="9">
        <v>9.2596859999999998E-5</v>
      </c>
      <c r="P256" s="17" t="s">
        <v>3760</v>
      </c>
      <c r="Q256" s="8"/>
    </row>
    <row r="257" spans="1:17" ht="153" hidden="1" x14ac:dyDescent="0.15">
      <c r="A257" s="27" t="s">
        <v>977</v>
      </c>
      <c r="B257" s="15" t="s">
        <v>978</v>
      </c>
      <c r="C257" s="5" t="s">
        <v>979</v>
      </c>
      <c r="D257" s="6">
        <v>2</v>
      </c>
      <c r="E257" s="6">
        <v>4</v>
      </c>
      <c r="F257" s="7" t="str">
        <f>HYPERLINK("https://www.reddit.com/r/AskDocs/comments/fztn95/i_m19_have_swollen_parts_on_my_rectum_after/")</f>
        <v>https://www.reddit.com/r/AskDocs/comments/fztn95/i_m19_have_swollen_parts_on_my_rectum_after/</v>
      </c>
      <c r="G257" s="7" t="s">
        <v>980</v>
      </c>
      <c r="H257" s="7" t="s">
        <v>12</v>
      </c>
      <c r="I257" s="6">
        <v>3.6641835999999997E-2</v>
      </c>
      <c r="J257" s="6">
        <v>1.3695955000000001E-3</v>
      </c>
      <c r="K257" s="6">
        <v>1.0755062E-3</v>
      </c>
      <c r="L257" s="6">
        <v>0.13954701999999999</v>
      </c>
      <c r="M257" s="6">
        <v>2.4994612000000002E-3</v>
      </c>
      <c r="N257" s="6">
        <v>1.8848180999999999E-3</v>
      </c>
      <c r="O257" s="6">
        <v>0.35136420000000002</v>
      </c>
      <c r="P257" s="3" t="s">
        <v>4111</v>
      </c>
      <c r="Q257" s="6"/>
    </row>
    <row r="258" spans="1:17" ht="204" hidden="1" x14ac:dyDescent="0.15">
      <c r="A258" s="27" t="s">
        <v>981</v>
      </c>
      <c r="B258" s="15" t="s">
        <v>982</v>
      </c>
      <c r="C258" s="5" t="s">
        <v>3818</v>
      </c>
      <c r="D258" s="6">
        <v>2</v>
      </c>
      <c r="E258" s="6">
        <v>3</v>
      </c>
      <c r="F258" s="7" t="str">
        <f>HYPERLINK("https://www.reddit.com/r/AskDocs/comments/fztohj/29m_symmetrical_painful_red_patches_on_feet/")</f>
        <v>https://www.reddit.com/r/AskDocs/comments/fztohj/29m_symmetrical_painful_red_patches_on_feet/</v>
      </c>
      <c r="G258" s="7" t="s">
        <v>983</v>
      </c>
      <c r="H258" s="7" t="s">
        <v>12</v>
      </c>
      <c r="I258" s="6">
        <v>2.0837783999999999E-4</v>
      </c>
      <c r="J258" s="6">
        <v>0.84350382999999995</v>
      </c>
      <c r="K258" s="6">
        <v>1.2103727000000001E-4</v>
      </c>
      <c r="L258" s="6">
        <v>5.9493600000000001E-2</v>
      </c>
      <c r="M258" s="6">
        <v>3.1851828000000002E-3</v>
      </c>
      <c r="N258" s="8">
        <v>1.7991904000000001E-5</v>
      </c>
      <c r="O258" s="6">
        <v>3.8325489000000002E-3</v>
      </c>
      <c r="P258" s="3" t="s">
        <v>4111</v>
      </c>
      <c r="Q258" s="8" t="s">
        <v>4079</v>
      </c>
    </row>
    <row r="259" spans="1:17" ht="204" hidden="1" x14ac:dyDescent="0.15">
      <c r="A259" s="27" t="s">
        <v>984</v>
      </c>
      <c r="B259" s="15" t="s">
        <v>985</v>
      </c>
      <c r="C259" s="5" t="s">
        <v>986</v>
      </c>
      <c r="D259" s="6">
        <v>2</v>
      </c>
      <c r="E259" s="6">
        <v>2</v>
      </c>
      <c r="F259" s="7" t="str">
        <f>HYPERLINK("https://www.reddit.com/r/AskDocs/comments/fztsgl/corner_of_eyes_really_irritated_for_past_3_hours/")</f>
        <v>https://www.reddit.com/r/AskDocs/comments/fztsgl/corner_of_eyes_really_irritated_for_past_3_hours/</v>
      </c>
      <c r="G259" s="7" t="s">
        <v>987</v>
      </c>
      <c r="H259" s="7" t="s">
        <v>12</v>
      </c>
      <c r="I259" s="6">
        <v>2.1424890000000001E-4</v>
      </c>
      <c r="J259" s="6">
        <v>1.9347072E-3</v>
      </c>
      <c r="K259" s="6">
        <v>1.4742315000000001E-3</v>
      </c>
      <c r="L259" s="6">
        <v>4.1333437000000001E-3</v>
      </c>
      <c r="M259" s="6">
        <v>0.98360689999999995</v>
      </c>
      <c r="N259" s="6">
        <v>4.4038892000000001E-4</v>
      </c>
      <c r="O259" s="6">
        <v>4.9811600000000005E-4</v>
      </c>
      <c r="P259" s="16" t="s">
        <v>3761</v>
      </c>
      <c r="Q259" s="6"/>
    </row>
    <row r="260" spans="1:17" ht="323" hidden="1" x14ac:dyDescent="0.15">
      <c r="A260" s="27" t="s">
        <v>988</v>
      </c>
      <c r="B260" s="15" t="s">
        <v>989</v>
      </c>
      <c r="C260" s="5" t="s">
        <v>990</v>
      </c>
      <c r="D260" s="6">
        <v>2</v>
      </c>
      <c r="E260" s="6">
        <v>9</v>
      </c>
      <c r="F260" s="7" t="str">
        <f>HYPERLINK("https://www.reddit.com/r/AskDocs/comments/fzu9y1/pregnancy_test_advice/")</f>
        <v>https://www.reddit.com/r/AskDocs/comments/fzu9y1/pregnancy_test_advice/</v>
      </c>
      <c r="G260" s="7" t="s">
        <v>991</v>
      </c>
      <c r="H260" s="7" t="s">
        <v>12</v>
      </c>
      <c r="I260" s="6">
        <v>8.9293719999999997E-4</v>
      </c>
      <c r="J260" s="6">
        <v>8.3689299999999994E-2</v>
      </c>
      <c r="K260" s="6">
        <v>1.7202497000000001E-3</v>
      </c>
      <c r="L260" s="8">
        <v>3.6967198000000002E-5</v>
      </c>
      <c r="M260" s="6">
        <v>1.8802285E-4</v>
      </c>
      <c r="N260" s="6">
        <v>1.0019625E-4</v>
      </c>
      <c r="O260" s="6">
        <v>0.48910204000000002</v>
      </c>
      <c r="P260" s="3" t="s">
        <v>4111</v>
      </c>
      <c r="Q260" s="6"/>
    </row>
    <row r="261" spans="1:17" ht="306" hidden="1" x14ac:dyDescent="0.15">
      <c r="A261" s="27" t="s">
        <v>992</v>
      </c>
      <c r="B261" s="15" t="s">
        <v>993</v>
      </c>
      <c r="C261" s="5" t="s">
        <v>3819</v>
      </c>
      <c r="D261" s="6">
        <v>2</v>
      </c>
      <c r="E261" s="6">
        <v>2</v>
      </c>
      <c r="F261" s="7" t="str">
        <f>HYPERLINK("https://www.reddit.com/r/AskDocs/comments/fzue3b/52f_my_mom_spilled_boiling_water_on_her_arm_and/")</f>
        <v>https://www.reddit.com/r/AskDocs/comments/fzue3b/52f_my_mom_spilled_boiling_water_on_her_arm_and/</v>
      </c>
      <c r="G261" s="7" t="s">
        <v>994</v>
      </c>
      <c r="H261" s="7" t="s">
        <v>12</v>
      </c>
      <c r="I261" s="6">
        <v>0.1240851</v>
      </c>
      <c r="J261" s="6">
        <v>0.50229670000000004</v>
      </c>
      <c r="K261" s="6">
        <v>1.1198223E-3</v>
      </c>
      <c r="L261" s="6">
        <v>3.6019266000000001E-2</v>
      </c>
      <c r="M261" s="6">
        <v>7.8038274999999999E-3</v>
      </c>
      <c r="N261" s="6">
        <v>1.0343492E-3</v>
      </c>
      <c r="O261" s="6">
        <v>6.0422330000000003E-2</v>
      </c>
      <c r="P261" s="3" t="s">
        <v>4111</v>
      </c>
      <c r="Q261" s="6" t="s">
        <v>4047</v>
      </c>
    </row>
    <row r="262" spans="1:17" ht="356" hidden="1" x14ac:dyDescent="0.15">
      <c r="A262" s="27" t="s">
        <v>995</v>
      </c>
      <c r="B262" s="15" t="s">
        <v>996</v>
      </c>
      <c r="C262" s="5" t="s">
        <v>997</v>
      </c>
      <c r="D262" s="6">
        <v>8</v>
      </c>
      <c r="E262" s="6">
        <v>7</v>
      </c>
      <c r="F262" s="7" t="str">
        <f>HYPERLINK("https://www.reddit.com/r/AskDocs/comments/fzufnl/an_array_of_hopefully_unlinked_symptoms/")</f>
        <v>https://www.reddit.com/r/AskDocs/comments/fzufnl/an_array_of_hopefully_unlinked_symptoms/</v>
      </c>
      <c r="G262" s="7" t="s">
        <v>998</v>
      </c>
      <c r="H262" s="7" t="s">
        <v>12</v>
      </c>
      <c r="I262" s="6">
        <v>0.97895929999999998</v>
      </c>
      <c r="J262" s="6">
        <v>3.1921387000000002E-2</v>
      </c>
      <c r="K262" s="6">
        <v>1.9624829999999999E-4</v>
      </c>
      <c r="L262" s="6">
        <v>3.8409232999999998E-4</v>
      </c>
      <c r="M262" s="6">
        <v>2.3379921999999999E-4</v>
      </c>
      <c r="N262" s="9">
        <v>8.0938289999999997E-5</v>
      </c>
      <c r="O262" s="6">
        <v>1.2120313999999999E-4</v>
      </c>
      <c r="P262" s="23" t="s">
        <v>3757</v>
      </c>
      <c r="Q262" s="9"/>
    </row>
    <row r="263" spans="1:17" ht="388" hidden="1" x14ac:dyDescent="0.15">
      <c r="A263" s="27" t="s">
        <v>999</v>
      </c>
      <c r="B263" s="15" t="s">
        <v>1000</v>
      </c>
      <c r="C263" s="5" t="s">
        <v>1001</v>
      </c>
      <c r="D263" s="6">
        <v>1</v>
      </c>
      <c r="E263" s="6">
        <v>10</v>
      </c>
      <c r="F263" s="7" t="str">
        <f>HYPERLINK("https://www.reddit.com/r/AskDocs/comments/fzuilo/29m_persistent_cough_for_the_last_three_weeks/")</f>
        <v>https://www.reddit.com/r/AskDocs/comments/fzuilo/29m_persistent_cough_for_the_last_three_weeks/</v>
      </c>
      <c r="G263" s="7" t="s">
        <v>1002</v>
      </c>
      <c r="H263" s="7" t="s">
        <v>12</v>
      </c>
      <c r="I263" s="6">
        <v>1.4251469999999999E-4</v>
      </c>
      <c r="J263" s="6">
        <v>2.7668505999999999E-2</v>
      </c>
      <c r="K263" s="8">
        <v>1.6726773999999999E-5</v>
      </c>
      <c r="L263" s="8">
        <v>3.5314332999999999E-5</v>
      </c>
      <c r="M263" s="6">
        <v>2.0200013999999999E-4</v>
      </c>
      <c r="N263" s="6">
        <v>0.27943167000000002</v>
      </c>
      <c r="O263" s="6">
        <v>2.1420628000000001E-2</v>
      </c>
      <c r="P263" s="3" t="s">
        <v>4111</v>
      </c>
      <c r="Q263" s="6"/>
    </row>
    <row r="264" spans="1:17" ht="51" hidden="1" x14ac:dyDescent="0.15">
      <c r="A264" s="27" t="s">
        <v>1003</v>
      </c>
      <c r="B264" s="15" t="s">
        <v>1004</v>
      </c>
      <c r="C264" s="5" t="s">
        <v>1005</v>
      </c>
      <c r="D264" s="6">
        <v>5</v>
      </c>
      <c r="E264" s="6">
        <v>4</v>
      </c>
      <c r="F264" s="7" t="str">
        <f>HYPERLINK("https://www.reddit.com/r/AskDocs/comments/fzuupn/should_i_22m_worry_about_fairly_short_ringing_in/")</f>
        <v>https://www.reddit.com/r/AskDocs/comments/fzuupn/should_i_22m_worry_about_fairly_short_ringing_in/</v>
      </c>
      <c r="G264" s="7" t="s">
        <v>1006</v>
      </c>
      <c r="H264" s="7" t="s">
        <v>12</v>
      </c>
      <c r="I264" s="6">
        <v>1.6301601999999998E-2</v>
      </c>
      <c r="J264" s="6">
        <v>0.13167474000000001</v>
      </c>
      <c r="K264" s="6">
        <v>3.5864800000000002E-2</v>
      </c>
      <c r="L264" s="6">
        <v>8.1794350000000002E-2</v>
      </c>
      <c r="M264" s="6">
        <v>8.3382130000000006E-3</v>
      </c>
      <c r="N264" s="6">
        <v>2.2951125999999999E-2</v>
      </c>
      <c r="O264" s="6">
        <v>6.5548090000000003E-2</v>
      </c>
      <c r="P264" s="3" t="s">
        <v>4111</v>
      </c>
      <c r="Q264" s="6"/>
    </row>
    <row r="265" spans="1:17" ht="34" hidden="1" x14ac:dyDescent="0.15">
      <c r="A265" s="27" t="s">
        <v>1007</v>
      </c>
      <c r="B265" s="15" t="s">
        <v>1008</v>
      </c>
      <c r="C265" s="5" t="s">
        <v>3820</v>
      </c>
      <c r="D265" s="6">
        <v>8</v>
      </c>
      <c r="E265" s="6">
        <v>10</v>
      </c>
      <c r="F265" s="7" t="str">
        <f>HYPERLINK("https://www.reddit.com/r/AskDocs/comments/fzuywr/17m_got_an_icd_pacemaker_implanted_last_year_this/")</f>
        <v>https://www.reddit.com/r/AskDocs/comments/fzuywr/17m_got_an_icd_pacemaker_implanted_last_year_this/</v>
      </c>
      <c r="G265" s="7" t="s">
        <v>1009</v>
      </c>
      <c r="H265" s="7" t="s">
        <v>12</v>
      </c>
      <c r="I265" s="6">
        <v>8.6430640000000003E-2</v>
      </c>
      <c r="J265" s="6">
        <v>3.8694680000000002E-2</v>
      </c>
      <c r="K265" s="6">
        <v>2.8035581E-2</v>
      </c>
      <c r="L265" s="6">
        <v>2.3251474000000002E-3</v>
      </c>
      <c r="M265" s="6">
        <v>1.9014716000000001E-2</v>
      </c>
      <c r="N265" s="6">
        <v>5.6956710000000002E-3</v>
      </c>
      <c r="O265" s="6">
        <v>1.9781590000000002E-3</v>
      </c>
      <c r="P265" s="3" t="s">
        <v>4111</v>
      </c>
      <c r="Q265" s="6"/>
    </row>
    <row r="266" spans="1:17" ht="306" hidden="1" x14ac:dyDescent="0.15">
      <c r="A266" s="27" t="s">
        <v>1010</v>
      </c>
      <c r="B266" s="15" t="s">
        <v>1011</v>
      </c>
      <c r="C266" s="5" t="s">
        <v>1012</v>
      </c>
      <c r="D266" s="6">
        <v>212</v>
      </c>
      <c r="E266" s="6">
        <v>104</v>
      </c>
      <c r="F266" s="7" t="str">
        <f>HYPERLINK("https://www.reddit.com/r/AskDocs/comments/fzv5cd/throwing_up_once_a_week_and_extreme_muscle/")</f>
        <v>https://www.reddit.com/r/AskDocs/comments/fzv5cd/throwing_up_once_a_week_and_extreme_muscle/</v>
      </c>
      <c r="G266" s="7" t="s">
        <v>1013</v>
      </c>
      <c r="H266" s="7" t="s">
        <v>12</v>
      </c>
      <c r="I266" s="6">
        <v>1.1030137E-4</v>
      </c>
      <c r="J266" s="6">
        <v>0.99362373000000004</v>
      </c>
      <c r="K266" s="6">
        <v>3.5274029999999998E-4</v>
      </c>
      <c r="L266" s="6">
        <v>7.5000524999999996E-4</v>
      </c>
      <c r="M266" s="6">
        <v>2.2000074000000001E-4</v>
      </c>
      <c r="N266" s="8">
        <v>4.1552277000000002E-5</v>
      </c>
      <c r="O266" s="6">
        <v>2.8797089999999998E-3</v>
      </c>
      <c r="P266" s="3" t="s">
        <v>3758</v>
      </c>
      <c r="Q266" s="8"/>
    </row>
    <row r="267" spans="1:17" ht="153" hidden="1" x14ac:dyDescent="0.15">
      <c r="A267" s="27" t="s">
        <v>1014</v>
      </c>
      <c r="B267" s="15" t="s">
        <v>1015</v>
      </c>
      <c r="C267" s="5" t="s">
        <v>1016</v>
      </c>
      <c r="D267" s="6">
        <v>2</v>
      </c>
      <c r="E267" s="6">
        <v>11</v>
      </c>
      <c r="F267" s="7" t="str">
        <f>HYPERLINK("https://www.reddit.com/r/AskDocs/comments/fzvdq4/61m_often_having_dyspepsia/")</f>
        <v>https://www.reddit.com/r/AskDocs/comments/fzvdq4/61m_often_having_dyspepsia/</v>
      </c>
      <c r="G267" s="7" t="s">
        <v>1017</v>
      </c>
      <c r="H267" s="7" t="s">
        <v>12</v>
      </c>
      <c r="I267" s="6">
        <v>1.5354156E-4</v>
      </c>
      <c r="J267" s="6">
        <v>7.1009695999999997E-3</v>
      </c>
      <c r="K267" s="8">
        <v>2.4281557E-5</v>
      </c>
      <c r="L267" s="8">
        <v>4.3434450000000004E-6</v>
      </c>
      <c r="M267" s="6">
        <v>3.1569600000000002E-4</v>
      </c>
      <c r="N267" s="6">
        <v>0.99933106000000005</v>
      </c>
      <c r="O267" s="8">
        <v>1.3369964000000001E-5</v>
      </c>
      <c r="P267" s="16" t="s">
        <v>3762</v>
      </c>
      <c r="Q267" s="6"/>
    </row>
    <row r="268" spans="1:17" ht="272" hidden="1" x14ac:dyDescent="0.15">
      <c r="A268" s="27" t="s">
        <v>1018</v>
      </c>
      <c r="B268" s="15" t="s">
        <v>1019</v>
      </c>
      <c r="C268" s="5" t="s">
        <v>3821</v>
      </c>
      <c r="D268" s="6">
        <v>1</v>
      </c>
      <c r="E268" s="6">
        <v>2</v>
      </c>
      <c r="F268" s="7" t="str">
        <f>HYPERLINK("https://www.reddit.com/r/AskDocs/comments/fzvmfl/25m_dry_skin_around_eye_itchyscaly/")</f>
        <v>https://www.reddit.com/r/AskDocs/comments/fzvmfl/25m_dry_skin_around_eye_itchyscaly/</v>
      </c>
      <c r="G268" s="7" t="s">
        <v>1020</v>
      </c>
      <c r="H268" s="7" t="s">
        <v>12</v>
      </c>
      <c r="I268" s="9">
        <v>1.1268149999999999E-6</v>
      </c>
      <c r="J268" s="6">
        <v>1.1605322E-3</v>
      </c>
      <c r="K268" s="8">
        <v>6.982565E-6</v>
      </c>
      <c r="L268" s="6">
        <v>0.99955326</v>
      </c>
      <c r="M268" s="6">
        <v>2.7748853E-2</v>
      </c>
      <c r="N268" s="8">
        <v>4.8500599999999997E-7</v>
      </c>
      <c r="O268" s="9">
        <v>8.7500850000000001E-6</v>
      </c>
      <c r="P268" s="17" t="s">
        <v>3760</v>
      </c>
      <c r="Q268" s="8"/>
    </row>
    <row r="269" spans="1:17" ht="409.6" hidden="1" x14ac:dyDescent="0.15">
      <c r="A269" s="27" t="s">
        <v>1021</v>
      </c>
      <c r="B269" s="15" t="s">
        <v>1022</v>
      </c>
      <c r="C269" s="5" t="s">
        <v>3822</v>
      </c>
      <c r="D269" s="6">
        <v>1</v>
      </c>
      <c r="E269" s="6">
        <v>5</v>
      </c>
      <c r="F269" s="7" t="str">
        <f>HYPERLINK("https://www.reddit.com/r/AskDocs/comments/fzw3s4/a_strange_rash/")</f>
        <v>https://www.reddit.com/r/AskDocs/comments/fzw3s4/a_strange_rash/</v>
      </c>
      <c r="G269" s="7" t="s">
        <v>1023</v>
      </c>
      <c r="H269" s="7" t="s">
        <v>12</v>
      </c>
      <c r="I269" s="8">
        <v>3.5654934999999999E-5</v>
      </c>
      <c r="J269" s="6">
        <v>0.23983942999999999</v>
      </c>
      <c r="K269" s="8">
        <v>4.4347013000000003E-5</v>
      </c>
      <c r="L269" s="6">
        <v>0.28972809999999999</v>
      </c>
      <c r="M269" s="6">
        <v>6.8807900000000003E-3</v>
      </c>
      <c r="N269" s="6">
        <v>6.1151683000000004E-3</v>
      </c>
      <c r="O269" s="6">
        <v>3.1744479999999999E-2</v>
      </c>
      <c r="P269" s="3" t="s">
        <v>4111</v>
      </c>
      <c r="Q269" s="6"/>
    </row>
    <row r="270" spans="1:17" ht="204" hidden="1" x14ac:dyDescent="0.15">
      <c r="A270" s="27" t="s">
        <v>1024</v>
      </c>
      <c r="B270" s="15" t="s">
        <v>1025</v>
      </c>
      <c r="C270" s="5" t="s">
        <v>1026</v>
      </c>
      <c r="D270" s="6">
        <v>1</v>
      </c>
      <c r="E270" s="6">
        <v>12</v>
      </c>
      <c r="F270" s="7" t="str">
        <f>HYPERLINK("https://www.reddit.com/r/AskDocs/comments/fzw5y2/potentially_have_scleritis_cant_see_a_doctor_due/")</f>
        <v>https://www.reddit.com/r/AskDocs/comments/fzw5y2/potentially_have_scleritis_cant_see_a_doctor_due/</v>
      </c>
      <c r="G270" s="7" t="s">
        <v>1027</v>
      </c>
      <c r="H270" s="7" t="s">
        <v>12</v>
      </c>
      <c r="I270" s="6">
        <v>2.7507543999999998E-4</v>
      </c>
      <c r="J270" s="6">
        <v>7.6201259999999996E-3</v>
      </c>
      <c r="K270" s="6">
        <v>8.1327559999999997E-3</v>
      </c>
      <c r="L270" s="6">
        <v>2.4366975E-3</v>
      </c>
      <c r="M270" s="6">
        <v>0.98189800000000005</v>
      </c>
      <c r="N270" s="8">
        <v>2.9987123999999999E-5</v>
      </c>
      <c r="O270" s="6">
        <v>1.414448E-3</v>
      </c>
      <c r="P270" s="16" t="s">
        <v>3761</v>
      </c>
      <c r="Q270" s="8"/>
    </row>
    <row r="271" spans="1:17" ht="85" hidden="1" x14ac:dyDescent="0.15">
      <c r="A271" s="27" t="s">
        <v>1028</v>
      </c>
      <c r="B271" s="15" t="s">
        <v>1029</v>
      </c>
      <c r="C271" s="5" t="s">
        <v>1030</v>
      </c>
      <c r="D271" s="6">
        <v>2</v>
      </c>
      <c r="E271" s="6">
        <v>3</v>
      </c>
      <c r="F271" s="7" t="str">
        <f>HYPERLINK("https://www.reddit.com/r/AskDocs/comments/fzwcge/f18_i_dont_fully_recognise_myself/")</f>
        <v>https://www.reddit.com/r/AskDocs/comments/fzwcge/f18_i_dont_fully_recognise_myself/</v>
      </c>
      <c r="G271" s="7" t="s">
        <v>1031</v>
      </c>
      <c r="H271" s="7" t="s">
        <v>12</v>
      </c>
      <c r="I271" s="6">
        <v>9.1419609999999998E-2</v>
      </c>
      <c r="J271" s="6">
        <v>4.3454884999999999E-2</v>
      </c>
      <c r="K271" s="6">
        <v>3.7979156E-2</v>
      </c>
      <c r="L271" s="6">
        <v>0.49148979999999998</v>
      </c>
      <c r="M271" s="6">
        <v>5.8898329999999997E-3</v>
      </c>
      <c r="N271" s="6">
        <v>6.6045225000000004E-3</v>
      </c>
      <c r="O271" s="6">
        <v>3.5920142999999998E-3</v>
      </c>
      <c r="P271" s="3" t="s">
        <v>4111</v>
      </c>
      <c r="Q271" s="6"/>
    </row>
    <row r="272" spans="1:17" ht="153" hidden="1" x14ac:dyDescent="0.15">
      <c r="A272" s="27" t="s">
        <v>1032</v>
      </c>
      <c r="B272" s="15" t="s">
        <v>1033</v>
      </c>
      <c r="C272" s="5" t="s">
        <v>1034</v>
      </c>
      <c r="D272" s="6">
        <v>1</v>
      </c>
      <c r="E272" s="6">
        <v>5</v>
      </c>
      <c r="F272" s="7" t="str">
        <f>HYPERLINK("https://www.reddit.com/r/AskDocs/comments/fzwwkz/safest_nsaid_to_take_with_antidepressants_and_ibs/")</f>
        <v>https://www.reddit.com/r/AskDocs/comments/fzwwkz/safest_nsaid_to_take_with_antidepressants_and_ibs/</v>
      </c>
      <c r="G272" s="7" t="s">
        <v>1035</v>
      </c>
      <c r="H272" s="7" t="s">
        <v>12</v>
      </c>
      <c r="I272" s="6">
        <v>1.0905266000000001E-3</v>
      </c>
      <c r="J272" s="6">
        <v>6.8741259999999998E-2</v>
      </c>
      <c r="K272" s="6">
        <v>1.8361211000000001E-4</v>
      </c>
      <c r="L272" s="6">
        <v>4.3686330000000002E-3</v>
      </c>
      <c r="M272" s="6">
        <v>1.2649924E-2</v>
      </c>
      <c r="N272" s="6">
        <v>0.84422319999999995</v>
      </c>
      <c r="O272" s="6">
        <v>2.1767615999999999E-4</v>
      </c>
      <c r="P272" s="3" t="s">
        <v>3762</v>
      </c>
      <c r="Q272" s="6"/>
    </row>
    <row r="273" spans="1:17" ht="85" hidden="1" x14ac:dyDescent="0.15">
      <c r="A273" s="27" t="s">
        <v>1036</v>
      </c>
      <c r="B273" s="15" t="s">
        <v>1037</v>
      </c>
      <c r="C273" s="5" t="s">
        <v>1038</v>
      </c>
      <c r="D273" s="6">
        <v>0</v>
      </c>
      <c r="E273" s="6">
        <v>3</v>
      </c>
      <c r="F273" s="7" t="str">
        <f>HYPERLINK("https://www.reddit.com/r/AskDocs/comments/fzwyj8/i_accidentally_got_water_up_my_nose_whats_the/")</f>
        <v>https://www.reddit.com/r/AskDocs/comments/fzwyj8/i_accidentally_got_water_up_my_nose_whats_the/</v>
      </c>
      <c r="G273" s="7" t="s">
        <v>1039</v>
      </c>
      <c r="H273" s="7" t="s">
        <v>12</v>
      </c>
      <c r="I273" s="6">
        <v>1.2177795E-2</v>
      </c>
      <c r="J273" s="6">
        <v>6.1672866E-2</v>
      </c>
      <c r="K273" s="6">
        <v>1.0878502999999999E-2</v>
      </c>
      <c r="L273" s="6">
        <v>1.9145756999999999E-2</v>
      </c>
      <c r="M273" s="6">
        <v>1.9261241E-3</v>
      </c>
      <c r="N273" s="6">
        <v>9.6315680000000001E-2</v>
      </c>
      <c r="O273" s="6">
        <v>7.5417756999999997E-4</v>
      </c>
      <c r="P273" s="3" t="s">
        <v>4111</v>
      </c>
      <c r="Q273" s="6"/>
    </row>
    <row r="274" spans="1:17" ht="388" hidden="1" x14ac:dyDescent="0.15">
      <c r="A274" s="27" t="s">
        <v>1040</v>
      </c>
      <c r="B274" s="15" t="s">
        <v>1041</v>
      </c>
      <c r="C274" s="5" t="s">
        <v>1042</v>
      </c>
      <c r="D274" s="6">
        <v>1</v>
      </c>
      <c r="E274" s="6">
        <v>4</v>
      </c>
      <c r="F274" s="7" t="str">
        <f>HYPERLINK("https://www.reddit.com/r/AskDocs/comments/fzx3vi/resting_heart_rate_of_47_bpm_should_i_be_concerned/")</f>
        <v>https://www.reddit.com/r/AskDocs/comments/fzx3vi/resting_heart_rate_of_47_bpm_should_i_be_concerned/</v>
      </c>
      <c r="G274" s="7" t="s">
        <v>1043</v>
      </c>
      <c r="H274" s="7" t="s">
        <v>12</v>
      </c>
      <c r="I274" s="6">
        <v>2.2200853E-2</v>
      </c>
      <c r="J274" s="6">
        <v>0.91711354</v>
      </c>
      <c r="K274" s="6">
        <v>7.0914030000000003E-2</v>
      </c>
      <c r="L274" s="6">
        <v>2.2545457000000001E-4</v>
      </c>
      <c r="M274" s="6">
        <v>1.9449592000000001E-3</v>
      </c>
      <c r="N274" s="6">
        <v>2.0597577E-3</v>
      </c>
      <c r="O274" s="6">
        <v>1.5544891E-4</v>
      </c>
      <c r="P274" s="3" t="s">
        <v>3758</v>
      </c>
      <c r="Q274" s="6"/>
    </row>
    <row r="275" spans="1:17" ht="323" hidden="1" x14ac:dyDescent="0.15">
      <c r="A275" s="27" t="s">
        <v>1044</v>
      </c>
      <c r="B275" s="15" t="s">
        <v>1045</v>
      </c>
      <c r="C275" s="5" t="s">
        <v>1046</v>
      </c>
      <c r="D275" s="6">
        <v>1</v>
      </c>
      <c r="E275" s="6">
        <v>2</v>
      </c>
      <c r="F275" s="7" t="str">
        <f>HYPERLINK("https://www.reddit.com/r/AskDocs/comments/fzx4hi/26f_just_diagnosed_with_a_slap_labrum_tear_in_my/")</f>
        <v>https://www.reddit.com/r/AskDocs/comments/fzx4hi/26f_just_diagnosed_with_a_slap_labrum_tear_in_my/</v>
      </c>
      <c r="G275" s="7" t="s">
        <v>1047</v>
      </c>
      <c r="H275" s="7" t="s">
        <v>12</v>
      </c>
      <c r="I275" s="6">
        <v>0.91468570000000005</v>
      </c>
      <c r="J275" s="6">
        <v>1.1784941E-2</v>
      </c>
      <c r="K275" s="6">
        <v>1.2278944E-2</v>
      </c>
      <c r="L275" s="6">
        <v>3.5304724999999999E-3</v>
      </c>
      <c r="M275" s="6">
        <v>4.2836039999999999E-2</v>
      </c>
      <c r="N275" s="6">
        <v>3.6306380999999999E-3</v>
      </c>
      <c r="O275" s="10">
        <v>7.3078500000000002E-5</v>
      </c>
      <c r="P275" s="3" t="s">
        <v>4111</v>
      </c>
      <c r="Q275" s="6" t="s">
        <v>4085</v>
      </c>
    </row>
    <row r="276" spans="1:17" ht="372" hidden="1" x14ac:dyDescent="0.15">
      <c r="A276" s="27" t="s">
        <v>1048</v>
      </c>
      <c r="B276" s="15" t="s">
        <v>1049</v>
      </c>
      <c r="C276" s="5" t="s">
        <v>1050</v>
      </c>
      <c r="D276" s="6">
        <v>1</v>
      </c>
      <c r="E276" s="6">
        <v>8</v>
      </c>
      <c r="F276" s="7" t="str">
        <f>HYPERLINK("https://www.reddit.com/r/AskDocs/comments/fzx5lz/diabetes_like_symptoms_should_i_got_to_the/")</f>
        <v>https://www.reddit.com/r/AskDocs/comments/fzx5lz/diabetes_like_symptoms_should_i_got_to_the/</v>
      </c>
      <c r="G276" s="7" t="s">
        <v>1051</v>
      </c>
      <c r="H276" s="7" t="s">
        <v>12</v>
      </c>
      <c r="I276" s="8">
        <v>3.4504636E-5</v>
      </c>
      <c r="J276" s="6">
        <v>0.62535680000000005</v>
      </c>
      <c r="K276" s="6">
        <v>0.75144553000000003</v>
      </c>
      <c r="L276" s="9">
        <v>4.0241119999999996E-6</v>
      </c>
      <c r="M276" s="9">
        <v>1.1943170000000001E-5</v>
      </c>
      <c r="N276" s="6">
        <v>2.1648406999999999E-4</v>
      </c>
      <c r="O276" s="6">
        <v>2.3606420000000001E-4</v>
      </c>
      <c r="P276" s="16" t="s">
        <v>3759</v>
      </c>
      <c r="Q276" s="6" t="s">
        <v>4059</v>
      </c>
    </row>
    <row r="277" spans="1:17" ht="409.6" hidden="1" x14ac:dyDescent="0.15">
      <c r="A277" s="27" t="s">
        <v>1052</v>
      </c>
      <c r="B277" s="15" t="s">
        <v>1053</v>
      </c>
      <c r="C277" s="5" t="s">
        <v>3823</v>
      </c>
      <c r="D277" s="6">
        <v>68</v>
      </c>
      <c r="E277" s="6">
        <v>53</v>
      </c>
      <c r="F277" s="7" t="str">
        <f>HYPERLINK("https://www.reddit.com/r/AskDocs/comments/fzxrnr/help_me_get_over_my_vaccine_hesitancy_be_kind/")</f>
        <v>https://www.reddit.com/r/AskDocs/comments/fzxrnr/help_me_get_over_my_vaccine_hesitancy_be_kind/</v>
      </c>
      <c r="G277" s="7" t="s">
        <v>1054</v>
      </c>
      <c r="H277" s="7" t="s">
        <v>12</v>
      </c>
      <c r="I277" s="6">
        <v>5.5970967000000003E-2</v>
      </c>
      <c r="J277" s="6">
        <v>1.9356161E-2</v>
      </c>
      <c r="K277" s="6">
        <v>4.3760539999999999E-3</v>
      </c>
      <c r="L277" s="6">
        <v>0.55048859999999999</v>
      </c>
      <c r="M277" s="6">
        <v>1.4388859000000001E-3</v>
      </c>
      <c r="N277" s="6">
        <v>2.9833615000000001E-3</v>
      </c>
      <c r="O277" s="6">
        <v>5.9685109999999995E-4</v>
      </c>
      <c r="P277" s="3" t="s">
        <v>4111</v>
      </c>
      <c r="Q277" s="6"/>
    </row>
    <row r="278" spans="1:17" ht="187" hidden="1" x14ac:dyDescent="0.15">
      <c r="A278" s="27" t="s">
        <v>1055</v>
      </c>
      <c r="B278" s="15" t="s">
        <v>1056</v>
      </c>
      <c r="C278" s="5" t="s">
        <v>1057</v>
      </c>
      <c r="D278" s="6">
        <v>1</v>
      </c>
      <c r="E278" s="6">
        <v>4</v>
      </c>
      <c r="F278" s="7" t="str">
        <f>HYPERLINK("https://www.reddit.com/r/AskDocs/comments/fzy51r/i_slept_on_my_left_arm_last_night_and_now_my_hand/")</f>
        <v>https://www.reddit.com/r/AskDocs/comments/fzy51r/i_slept_on_my_left_arm_last_night_and_now_my_hand/</v>
      </c>
      <c r="G278" s="7" t="s">
        <v>1058</v>
      </c>
      <c r="H278" s="7" t="s">
        <v>12</v>
      </c>
      <c r="I278" s="6">
        <v>6.5500439999999997E-3</v>
      </c>
      <c r="J278" s="6">
        <v>0.12216696</v>
      </c>
      <c r="K278" s="6">
        <v>5.3053500000000003E-2</v>
      </c>
      <c r="L278" s="6">
        <v>0.10942747999999999</v>
      </c>
      <c r="M278" s="6">
        <v>5.8689116999999999E-3</v>
      </c>
      <c r="N278" s="6">
        <v>6.9096684E-3</v>
      </c>
      <c r="O278" s="6">
        <v>1.796335E-3</v>
      </c>
      <c r="P278" s="3" t="s">
        <v>4111</v>
      </c>
      <c r="Q278" s="6"/>
    </row>
    <row r="279" spans="1:17" ht="221" hidden="1" x14ac:dyDescent="0.15">
      <c r="A279" s="27" t="s">
        <v>1059</v>
      </c>
      <c r="B279" s="15" t="s">
        <v>1060</v>
      </c>
      <c r="C279" s="5" t="s">
        <v>3824</v>
      </c>
      <c r="D279" s="6">
        <v>2</v>
      </c>
      <c r="E279" s="6">
        <v>6</v>
      </c>
      <c r="F279" s="7" t="str">
        <f>HYPERLINK("https://www.reddit.com/r/AskDocs/comments/fzzcjs/pain_in_head_while_straining_during_bowel_movement/")</f>
        <v>https://www.reddit.com/r/AskDocs/comments/fzzcjs/pain_in_head_while_straining_during_bowel_movement/</v>
      </c>
      <c r="G279" s="7" t="s">
        <v>1061</v>
      </c>
      <c r="H279" s="7" t="s">
        <v>12</v>
      </c>
      <c r="I279" s="6">
        <v>4.8734367000000001E-2</v>
      </c>
      <c r="J279" s="6">
        <v>6.0502590000000002E-2</v>
      </c>
      <c r="K279" s="6">
        <v>2.8268993E-3</v>
      </c>
      <c r="L279" s="6">
        <v>1.24982E-3</v>
      </c>
      <c r="M279" s="6">
        <v>4.9937725000000002E-2</v>
      </c>
      <c r="N279" s="6">
        <v>0.20074776</v>
      </c>
      <c r="O279" s="6">
        <v>2.2981763E-3</v>
      </c>
      <c r="P279" s="3" t="s">
        <v>4111</v>
      </c>
      <c r="Q279" s="6"/>
    </row>
    <row r="280" spans="1:17" ht="34" hidden="1" x14ac:dyDescent="0.15">
      <c r="A280" s="27" t="s">
        <v>1062</v>
      </c>
      <c r="B280" s="15" t="s">
        <v>1063</v>
      </c>
      <c r="C280" s="5" t="s">
        <v>1064</v>
      </c>
      <c r="D280" s="6">
        <v>1</v>
      </c>
      <c r="E280" s="6">
        <v>3</v>
      </c>
      <c r="F280" s="7" t="str">
        <f>HYPERLINK("https://www.reddit.com/r/AskDocs/comments/g00f3r/16f_did_i_break_my_nose/")</f>
        <v>https://www.reddit.com/r/AskDocs/comments/g00f3r/16f_did_i_break_my_nose/</v>
      </c>
      <c r="G280" s="7" t="s">
        <v>1065</v>
      </c>
      <c r="H280" s="7" t="s">
        <v>12</v>
      </c>
      <c r="I280" s="6">
        <v>0.29216271999999999</v>
      </c>
      <c r="J280" s="6">
        <v>4.0585400000000001E-2</v>
      </c>
      <c r="K280" s="6">
        <v>8.9111920000000001E-3</v>
      </c>
      <c r="L280" s="6">
        <v>3.9508343E-3</v>
      </c>
      <c r="M280" s="6">
        <v>3.9739400000000001E-2</v>
      </c>
      <c r="N280" s="6">
        <v>0.24382936999999999</v>
      </c>
      <c r="O280" s="6">
        <v>2.5523305E-3</v>
      </c>
      <c r="P280" s="3" t="s">
        <v>4111</v>
      </c>
      <c r="Q280" s="6"/>
    </row>
    <row r="281" spans="1:17" ht="85" hidden="1" x14ac:dyDescent="0.15">
      <c r="A281" s="27" t="s">
        <v>1066</v>
      </c>
      <c r="B281" s="15" t="s">
        <v>1067</v>
      </c>
      <c r="C281" s="5" t="s">
        <v>1068</v>
      </c>
      <c r="D281" s="6">
        <v>1</v>
      </c>
      <c r="E281" s="6">
        <v>7</v>
      </c>
      <c r="F281" s="7" t="str">
        <f>HYPERLINK("https://www.reddit.com/r/AskDocs/comments/g00fnp/22_year_old_with_rash_on_body/")</f>
        <v>https://www.reddit.com/r/AskDocs/comments/g00fnp/22_year_old_with_rash_on_body/</v>
      </c>
      <c r="G281" s="7" t="s">
        <v>1069</v>
      </c>
      <c r="H281" s="7" t="s">
        <v>12</v>
      </c>
      <c r="I281" s="6">
        <v>1.2435138E-2</v>
      </c>
      <c r="J281" s="6">
        <v>2.4973273000000001E-2</v>
      </c>
      <c r="K281" s="6">
        <v>8.6986419999999995E-3</v>
      </c>
      <c r="L281" s="6">
        <v>0.18539949999999999</v>
      </c>
      <c r="M281" s="6">
        <v>3.4778714000000001E-3</v>
      </c>
      <c r="N281" s="6">
        <v>1.4122427E-3</v>
      </c>
      <c r="O281" s="6">
        <v>0.24645349999999999</v>
      </c>
      <c r="P281" s="3" t="s">
        <v>4111</v>
      </c>
      <c r="Q281" s="6"/>
    </row>
    <row r="282" spans="1:17" ht="255" hidden="1" x14ac:dyDescent="0.15">
      <c r="A282" s="27" t="s">
        <v>1070</v>
      </c>
      <c r="B282" s="15" t="s">
        <v>1071</v>
      </c>
      <c r="C282" s="5" t="s">
        <v>3825</v>
      </c>
      <c r="D282" s="6">
        <v>1</v>
      </c>
      <c r="E282" s="6">
        <v>10</v>
      </c>
      <c r="F282" s="7" t="str">
        <f>HYPERLINK("https://www.reddit.com/r/AskDocs/comments/g00tno/my_29m_boyfriend_has_a_severe_rash_can_anyone_id/")</f>
        <v>https://www.reddit.com/r/AskDocs/comments/g00tno/my_29m_boyfriend_has_a_severe_rash_can_anyone_id/</v>
      </c>
      <c r="G282" s="7" t="s">
        <v>1072</v>
      </c>
      <c r="H282" s="7" t="s">
        <v>12</v>
      </c>
      <c r="I282" s="6">
        <v>1.6510487E-4</v>
      </c>
      <c r="J282" s="6">
        <v>3.7866265000000003E-2</v>
      </c>
      <c r="K282" s="6">
        <v>1.6576051999999999E-4</v>
      </c>
      <c r="L282" s="6">
        <v>0.97730209999999995</v>
      </c>
      <c r="M282" s="9">
        <v>5.5600280000000002E-5</v>
      </c>
      <c r="N282" s="9">
        <v>2.372799E-5</v>
      </c>
      <c r="O282" s="8">
        <v>2.8936684999999999E-5</v>
      </c>
      <c r="P282" s="17" t="s">
        <v>3760</v>
      </c>
      <c r="Q282" s="9"/>
    </row>
    <row r="283" spans="1:17" ht="289" hidden="1" x14ac:dyDescent="0.15">
      <c r="A283" s="27" t="s">
        <v>1073</v>
      </c>
      <c r="B283" s="15" t="s">
        <v>1074</v>
      </c>
      <c r="C283" s="5" t="s">
        <v>1075</v>
      </c>
      <c r="D283" s="6">
        <v>0</v>
      </c>
      <c r="E283" s="6">
        <v>7</v>
      </c>
      <c r="F283" s="7" t="str">
        <f>HYPERLINK("https://www.reddit.com/r/AskDocs/comments/g010o4/array_of_symptoms_that_have_been_constantly/")</f>
        <v>https://www.reddit.com/r/AskDocs/comments/g010o4/array_of_symptoms_that_have_been_constantly/</v>
      </c>
      <c r="G283" s="7" t="s">
        <v>1076</v>
      </c>
      <c r="H283" s="7" t="s">
        <v>12</v>
      </c>
      <c r="I283" s="6">
        <v>5.3479373000000002E-3</v>
      </c>
      <c r="J283" s="6">
        <v>9.7410559999999993E-2</v>
      </c>
      <c r="K283" s="6">
        <v>9.9751349999999996E-4</v>
      </c>
      <c r="L283" s="6">
        <v>7.6779723000000002E-4</v>
      </c>
      <c r="M283" s="6">
        <v>0.14044133</v>
      </c>
      <c r="N283" s="6">
        <v>7.2345139999999998E-4</v>
      </c>
      <c r="O283" s="9">
        <v>2.597784E-5</v>
      </c>
      <c r="P283" s="3" t="s">
        <v>4111</v>
      </c>
      <c r="Q283" s="6"/>
    </row>
    <row r="284" spans="1:17" ht="68" hidden="1" x14ac:dyDescent="0.15">
      <c r="A284" s="27" t="s">
        <v>1077</v>
      </c>
      <c r="B284" s="15" t="s">
        <v>1078</v>
      </c>
      <c r="C284" s="5" t="s">
        <v>1079</v>
      </c>
      <c r="D284" s="6">
        <v>2</v>
      </c>
      <c r="E284" s="6">
        <v>3</v>
      </c>
      <c r="F284" s="7" t="str">
        <f>HYPERLINK("https://www.reddit.com/r/AskDocs/comments/g01em0/question_for_anyone_with_concussion_knowledge/")</f>
        <v>https://www.reddit.com/r/AskDocs/comments/g01em0/question_for_anyone_with_concussion_knowledge/</v>
      </c>
      <c r="G284" s="7" t="s">
        <v>1080</v>
      </c>
      <c r="H284" s="7" t="s">
        <v>12</v>
      </c>
      <c r="I284" s="6">
        <v>6.3346180000000002E-2</v>
      </c>
      <c r="J284" s="6">
        <v>0.90104629999999997</v>
      </c>
      <c r="K284" s="6">
        <v>7.2745679999999993E-2</v>
      </c>
      <c r="L284" s="6">
        <v>1.5765727000000001E-3</v>
      </c>
      <c r="M284" s="6">
        <v>1.7112136E-2</v>
      </c>
      <c r="N284" s="6">
        <v>2.4760067E-3</v>
      </c>
      <c r="O284" s="6">
        <v>1.711607E-3</v>
      </c>
      <c r="P284" s="3" t="s">
        <v>4111</v>
      </c>
      <c r="Q284" s="6" t="s">
        <v>4030</v>
      </c>
    </row>
    <row r="285" spans="1:17" ht="51" hidden="1" x14ac:dyDescent="0.15">
      <c r="A285" s="27" t="s">
        <v>1081</v>
      </c>
      <c r="B285" s="15" t="s">
        <v>1082</v>
      </c>
      <c r="C285" s="5" t="s">
        <v>1083</v>
      </c>
      <c r="D285" s="6">
        <v>1</v>
      </c>
      <c r="E285" s="6">
        <v>2</v>
      </c>
      <c r="F285" s="7" t="str">
        <f>HYPERLINK("https://www.reddit.com/r/AskDocs/comments/g01sjh/both_testicles_different_temperature/")</f>
        <v>https://www.reddit.com/r/AskDocs/comments/g01sjh/both_testicles_different_temperature/</v>
      </c>
      <c r="G285" s="7" t="s">
        <v>1084</v>
      </c>
      <c r="H285" s="7" t="s">
        <v>12</v>
      </c>
      <c r="I285" s="6">
        <v>9.6592250000000004E-2</v>
      </c>
      <c r="J285" s="6">
        <v>6.9396793999999999E-3</v>
      </c>
      <c r="K285" s="6">
        <v>9.2817839999999995E-3</v>
      </c>
      <c r="L285" s="6">
        <v>1.1673569999999999E-3</v>
      </c>
      <c r="M285" s="6">
        <v>5.8236720000000002E-3</v>
      </c>
      <c r="N285" s="6">
        <v>8.8497100000000002E-3</v>
      </c>
      <c r="O285" s="6">
        <v>0.56346655000000001</v>
      </c>
      <c r="P285" s="3" t="s">
        <v>3763</v>
      </c>
      <c r="Q285" s="6"/>
    </row>
    <row r="286" spans="1:17" ht="388" hidden="1" x14ac:dyDescent="0.15">
      <c r="A286" s="27" t="s">
        <v>1085</v>
      </c>
      <c r="B286" s="15" t="s">
        <v>1086</v>
      </c>
      <c r="C286" s="5" t="s">
        <v>1087</v>
      </c>
      <c r="D286" s="6">
        <v>7</v>
      </c>
      <c r="E286" s="6">
        <v>14</v>
      </c>
      <c r="F286" s="7" t="str">
        <f>HYPERLINK("https://www.reddit.com/r/AskDocs/comments/g01u6m/excruciating_burn_after_ejaculation/")</f>
        <v>https://www.reddit.com/r/AskDocs/comments/g01u6m/excruciating_burn_after_ejaculation/</v>
      </c>
      <c r="G286" s="7" t="s">
        <v>1088</v>
      </c>
      <c r="H286" s="7" t="s">
        <v>12</v>
      </c>
      <c r="I286" s="10">
        <v>6.9239900000000001E-5</v>
      </c>
      <c r="J286" s="6">
        <v>1.060324E-4</v>
      </c>
      <c r="K286" s="6">
        <v>4.5973063000000002E-4</v>
      </c>
      <c r="L286" s="8">
        <v>1.3340029999999999E-6</v>
      </c>
      <c r="M286" s="8">
        <v>6.0556653000000001E-5</v>
      </c>
      <c r="N286" s="6">
        <v>6.1666965000000003E-4</v>
      </c>
      <c r="O286" s="6">
        <v>0.99980866999999995</v>
      </c>
      <c r="P286" s="3" t="s">
        <v>3763</v>
      </c>
      <c r="Q286" s="6"/>
    </row>
    <row r="287" spans="1:17" ht="119" hidden="1" x14ac:dyDescent="0.15">
      <c r="A287" s="27" t="s">
        <v>1089</v>
      </c>
      <c r="B287" s="15" t="s">
        <v>1090</v>
      </c>
      <c r="C287" s="5" t="s">
        <v>1091</v>
      </c>
      <c r="D287" s="6">
        <v>2</v>
      </c>
      <c r="E287" s="6">
        <v>4</v>
      </c>
      <c r="F287" s="7" t="str">
        <f>HYPERLINK("https://www.reddit.com/r/AskDocs/comments/g01wdd/fears_of_ms/")</f>
        <v>https://www.reddit.com/r/AskDocs/comments/g01wdd/fears_of_ms/</v>
      </c>
      <c r="G287" s="7" t="s">
        <v>1092</v>
      </c>
      <c r="H287" s="7" t="s">
        <v>12</v>
      </c>
      <c r="I287" s="6">
        <v>5.3519904999999998E-3</v>
      </c>
      <c r="J287" s="6">
        <v>0.21466990999999999</v>
      </c>
      <c r="K287" s="6">
        <v>1.6844272999999999E-4</v>
      </c>
      <c r="L287" s="6">
        <v>3.2973289999999999E-3</v>
      </c>
      <c r="M287" s="6">
        <v>0.25703936999999999</v>
      </c>
      <c r="N287" s="6">
        <v>5.2273512000000001E-2</v>
      </c>
      <c r="O287" s="6">
        <v>7.2854759999999995E-4</v>
      </c>
      <c r="P287" s="3" t="s">
        <v>4111</v>
      </c>
      <c r="Q287" s="6"/>
    </row>
    <row r="288" spans="1:17" ht="356" hidden="1" x14ac:dyDescent="0.15">
      <c r="A288" s="27" t="s">
        <v>1093</v>
      </c>
      <c r="B288" s="15" t="s">
        <v>1094</v>
      </c>
      <c r="C288" s="5" t="s">
        <v>3826</v>
      </c>
      <c r="D288" s="6">
        <v>1</v>
      </c>
      <c r="E288" s="6">
        <v>7</v>
      </c>
      <c r="F288" s="7" t="str">
        <f>HYPERLINK("https://www.reddit.com/r/AskDocs/comments/g0232z/28f_intensely_itchy_and_swollen_rash_on_hand/")</f>
        <v>https://www.reddit.com/r/AskDocs/comments/g0232z/28f_intensely_itchy_and_swollen_rash_on_hand/</v>
      </c>
      <c r="G288" s="7" t="s">
        <v>1095</v>
      </c>
      <c r="H288" s="7" t="s">
        <v>12</v>
      </c>
      <c r="I288" s="6">
        <v>2.0103157000000002E-3</v>
      </c>
      <c r="J288" s="6">
        <v>2.8407127000000001E-2</v>
      </c>
      <c r="K288" s="6">
        <v>1.1887550000000001E-3</v>
      </c>
      <c r="L288" s="6">
        <v>0.19975010000000001</v>
      </c>
      <c r="M288" s="6">
        <v>2.0389259999999999E-3</v>
      </c>
      <c r="N288" s="8">
        <v>5.7344823000000003E-5</v>
      </c>
      <c r="O288" s="6">
        <v>2.1903992000000001E-2</v>
      </c>
      <c r="P288" s="3" t="s">
        <v>4111</v>
      </c>
      <c r="Q288" s="8"/>
    </row>
    <row r="289" spans="1:17" ht="409.6" hidden="1" x14ac:dyDescent="0.15">
      <c r="A289" s="27" t="s">
        <v>1096</v>
      </c>
      <c r="B289" s="15" t="s">
        <v>1097</v>
      </c>
      <c r="C289" s="5" t="s">
        <v>3827</v>
      </c>
      <c r="D289" s="6">
        <v>1</v>
      </c>
      <c r="E289" s="6">
        <v>8</v>
      </c>
      <c r="F289" s="7" t="str">
        <f>HYPERLINK("https://www.reddit.com/r/AskDocs/comments/g024xv/what_is_this_thing_on_my_lip/")</f>
        <v>https://www.reddit.com/r/AskDocs/comments/g024xv/what_is_this_thing_on_my_lip/</v>
      </c>
      <c r="G289" s="7" t="s">
        <v>1098</v>
      </c>
      <c r="H289" s="7" t="s">
        <v>12</v>
      </c>
      <c r="I289" s="6">
        <v>1.5458464999999999E-4</v>
      </c>
      <c r="J289" s="6">
        <v>7.5155497000000001E-4</v>
      </c>
      <c r="K289" s="9">
        <v>3.9388960000000002E-5</v>
      </c>
      <c r="L289" s="6">
        <v>3.8918853E-4</v>
      </c>
      <c r="M289" s="6">
        <v>2.2375583999999999E-4</v>
      </c>
      <c r="N289" s="8">
        <v>5.7842090000000001E-6</v>
      </c>
      <c r="O289" s="6">
        <v>0.9996313</v>
      </c>
      <c r="P289" s="3" t="s">
        <v>3763</v>
      </c>
      <c r="Q289" s="8"/>
    </row>
    <row r="290" spans="1:17" ht="34" hidden="1" x14ac:dyDescent="0.15">
      <c r="A290" s="27" t="s">
        <v>1099</v>
      </c>
      <c r="B290" s="15" t="s">
        <v>1100</v>
      </c>
      <c r="C290" s="5" t="s">
        <v>1101</v>
      </c>
      <c r="D290" s="6">
        <v>1</v>
      </c>
      <c r="E290" s="6">
        <v>3</v>
      </c>
      <c r="F290" s="7" t="str">
        <f>HYPERLINK("https://www.reddit.com/r/AskDocs/comments/g02c7e/18yo_male_start_itching_and_rash_when_my_body/")</f>
        <v>https://www.reddit.com/r/AskDocs/comments/g02c7e/18yo_male_start_itching_and_rash_when_my_body/</v>
      </c>
      <c r="G290" s="7" t="s">
        <v>1102</v>
      </c>
      <c r="H290" s="7" t="s">
        <v>12</v>
      </c>
      <c r="I290" s="8">
        <v>7.5854724999999999E-5</v>
      </c>
      <c r="J290" s="6">
        <v>1.2788981E-2</v>
      </c>
      <c r="K290" s="6">
        <v>6.6873430000000003E-4</v>
      </c>
      <c r="L290" s="6">
        <v>0.98949869999999995</v>
      </c>
      <c r="M290" s="6">
        <v>4.3097137999999999E-4</v>
      </c>
      <c r="N290" s="6">
        <v>3.8443803999999998E-3</v>
      </c>
      <c r="O290" s="6">
        <v>4.3480990000000002E-3</v>
      </c>
      <c r="P290" s="17" t="s">
        <v>3760</v>
      </c>
      <c r="Q290" s="6"/>
    </row>
    <row r="291" spans="1:17" ht="102" hidden="1" x14ac:dyDescent="0.15">
      <c r="A291" s="27" t="s">
        <v>1103</v>
      </c>
      <c r="B291" s="15" t="s">
        <v>1104</v>
      </c>
      <c r="C291" s="5" t="s">
        <v>1105</v>
      </c>
      <c r="D291" s="6">
        <v>2</v>
      </c>
      <c r="E291" s="6">
        <v>3</v>
      </c>
      <c r="F291" s="7" t="str">
        <f>HYPERLINK("https://www.reddit.com/r/AskDocs/comments/g02drw/is_there_a_risk_in_performing_oral_sex_on_female/")</f>
        <v>https://www.reddit.com/r/AskDocs/comments/g02drw/is_there_a_risk_in_performing_oral_sex_on_female/</v>
      </c>
      <c r="G291" s="7" t="s">
        <v>1106</v>
      </c>
      <c r="H291" s="7" t="s">
        <v>12</v>
      </c>
      <c r="I291" s="6">
        <v>2.8589665999999999E-3</v>
      </c>
      <c r="J291" s="6">
        <v>2.3433566E-4</v>
      </c>
      <c r="K291" s="6">
        <v>3.8729340000000001E-2</v>
      </c>
      <c r="L291" s="6">
        <v>5.0610303999999999E-4</v>
      </c>
      <c r="M291" s="6">
        <v>5.8423579999999998E-3</v>
      </c>
      <c r="N291" s="6">
        <v>3.7819147000000002E-4</v>
      </c>
      <c r="O291" s="6">
        <v>0.96983545999999998</v>
      </c>
      <c r="P291" s="3" t="s">
        <v>3763</v>
      </c>
      <c r="Q291" s="6"/>
    </row>
    <row r="292" spans="1:17" ht="153" hidden="1" x14ac:dyDescent="0.15">
      <c r="A292" s="27" t="s">
        <v>1107</v>
      </c>
      <c r="B292" s="15" t="s">
        <v>1108</v>
      </c>
      <c r="C292" s="5" t="s">
        <v>1109</v>
      </c>
      <c r="D292" s="6">
        <v>1</v>
      </c>
      <c r="E292" s="6">
        <v>2</v>
      </c>
      <c r="F292" s="7" t="str">
        <f>HYPERLINK("https://www.reddit.com/r/AskDocs/comments/g02hcw/hair_dye_swelling/")</f>
        <v>https://www.reddit.com/r/AskDocs/comments/g02hcw/hair_dye_swelling/</v>
      </c>
      <c r="G292" s="7" t="s">
        <v>1110</v>
      </c>
      <c r="H292" s="7" t="s">
        <v>12</v>
      </c>
      <c r="I292" s="6">
        <v>0.11608651</v>
      </c>
      <c r="J292" s="6">
        <v>7.5281261999999996E-3</v>
      </c>
      <c r="K292" s="6">
        <v>8.4897876000000001E-4</v>
      </c>
      <c r="L292" s="6">
        <v>2.4875075E-2</v>
      </c>
      <c r="M292" s="6">
        <v>0.6953222</v>
      </c>
      <c r="N292" s="9">
        <v>7.462987E-5</v>
      </c>
      <c r="O292" s="6">
        <v>2.3697019E-3</v>
      </c>
      <c r="P292" s="3" t="s">
        <v>4111</v>
      </c>
      <c r="Q292" s="9"/>
    </row>
    <row r="293" spans="1:17" ht="102" hidden="1" x14ac:dyDescent="0.15">
      <c r="A293" s="27" t="s">
        <v>1111</v>
      </c>
      <c r="B293" s="15" t="s">
        <v>1112</v>
      </c>
      <c r="C293" s="5" t="s">
        <v>1113</v>
      </c>
      <c r="D293" s="6">
        <v>5</v>
      </c>
      <c r="E293" s="6">
        <v>10</v>
      </c>
      <c r="F293" s="7" t="str">
        <f>HYPERLINK("https://www.reddit.com/r/AskDocs/comments/g02qlx/presyncope_during_sudden_physical_activity/")</f>
        <v>https://www.reddit.com/r/AskDocs/comments/g02qlx/presyncope_during_sudden_physical_activity/</v>
      </c>
      <c r="G293" s="7" t="s">
        <v>1114</v>
      </c>
      <c r="H293" s="7" t="s">
        <v>12</v>
      </c>
      <c r="I293" s="6">
        <v>3.3997297E-3</v>
      </c>
      <c r="J293" s="6">
        <v>0.92725449999999998</v>
      </c>
      <c r="K293" s="6">
        <v>0.14109656000000001</v>
      </c>
      <c r="L293" s="6">
        <v>7.1042776000000002E-4</v>
      </c>
      <c r="M293" s="6">
        <v>7.0449710000000003E-4</v>
      </c>
      <c r="N293" s="6">
        <v>2.8888732E-2</v>
      </c>
      <c r="O293" s="6">
        <v>3.0753015999999999E-4</v>
      </c>
      <c r="P293" s="3" t="s">
        <v>4111</v>
      </c>
      <c r="Q293" s="18" t="s">
        <v>4035</v>
      </c>
    </row>
    <row r="294" spans="1:17" ht="221" hidden="1" x14ac:dyDescent="0.15">
      <c r="A294" s="27" t="s">
        <v>1115</v>
      </c>
      <c r="B294" s="15" t="s">
        <v>1116</v>
      </c>
      <c r="C294" s="5" t="s">
        <v>1117</v>
      </c>
      <c r="D294" s="6">
        <v>5</v>
      </c>
      <c r="E294" s="6">
        <v>4</v>
      </c>
      <c r="F294" s="7" t="str">
        <f>HYPERLINK("https://www.reddit.com/r/AskDocs/comments/g03i1c/just_an_ear_infection_9_month_old_female/")</f>
        <v>https://www.reddit.com/r/AskDocs/comments/g03i1c/just_an_ear_infection_9_month_old_female/</v>
      </c>
      <c r="G294" s="7" t="s">
        <v>1118</v>
      </c>
      <c r="H294" s="7" t="s">
        <v>12</v>
      </c>
      <c r="I294" s="6">
        <v>0.13139503999999999</v>
      </c>
      <c r="J294" s="6">
        <v>0.64886969999999999</v>
      </c>
      <c r="K294" s="6">
        <v>1.6700028999999999E-3</v>
      </c>
      <c r="L294" s="6">
        <v>1.1727809999999999E-3</v>
      </c>
      <c r="M294" s="6">
        <v>1.2692510999999999E-3</v>
      </c>
      <c r="N294" s="9">
        <v>1.5527560000000001E-5</v>
      </c>
      <c r="O294" s="6">
        <v>5.3702474E-2</v>
      </c>
      <c r="P294" s="3" t="s">
        <v>3758</v>
      </c>
      <c r="Q294" s="9"/>
    </row>
    <row r="295" spans="1:17" ht="153" hidden="1" x14ac:dyDescent="0.15">
      <c r="A295" s="27" t="s">
        <v>1119</v>
      </c>
      <c r="B295" s="15" t="s">
        <v>1120</v>
      </c>
      <c r="C295" s="5" t="s">
        <v>1121</v>
      </c>
      <c r="D295" s="6">
        <v>1</v>
      </c>
      <c r="E295" s="6">
        <v>5</v>
      </c>
      <c r="F295" s="7" t="str">
        <f>HYPERLINK("https://www.reddit.com/r/AskDocs/comments/g03v27/does_brain_damage_always_show_on_an_mri/")</f>
        <v>https://www.reddit.com/r/AskDocs/comments/g03v27/does_brain_damage_always_show_on_an_mri/</v>
      </c>
      <c r="G295" s="7" t="s">
        <v>1122</v>
      </c>
      <c r="H295" s="7" t="s">
        <v>12</v>
      </c>
      <c r="I295" s="6">
        <v>0.94985149999999996</v>
      </c>
      <c r="J295" s="6">
        <v>1.990509E-2</v>
      </c>
      <c r="K295" s="6">
        <v>1.9242913E-2</v>
      </c>
      <c r="L295" s="6">
        <v>3.0304193E-3</v>
      </c>
      <c r="M295" s="6">
        <v>6.0815482999999997E-2</v>
      </c>
      <c r="N295" s="6">
        <v>4.4857860000000003E-3</v>
      </c>
      <c r="O295" s="6">
        <v>1.4391541000000001E-4</v>
      </c>
      <c r="P295" s="23" t="s">
        <v>3757</v>
      </c>
      <c r="Q295" s="6"/>
    </row>
    <row r="296" spans="1:17" ht="255" hidden="1" x14ac:dyDescent="0.15">
      <c r="A296" s="27" t="s">
        <v>1123</v>
      </c>
      <c r="B296" s="15" t="s">
        <v>1124</v>
      </c>
      <c r="C296" s="5" t="s">
        <v>1125</v>
      </c>
      <c r="D296" s="6">
        <v>1</v>
      </c>
      <c r="E296" s="6">
        <v>5</v>
      </c>
      <c r="F296" s="7" t="str">
        <f>HYPERLINK("https://www.reddit.com/r/AskDocs/comments/g04g4j/what_symptoms_can_blood_clots_have/")</f>
        <v>https://www.reddit.com/r/AskDocs/comments/g04g4j/what_symptoms_can_blood_clots_have/</v>
      </c>
      <c r="G296" s="7" t="s">
        <v>1126</v>
      </c>
      <c r="H296" s="7" t="s">
        <v>12</v>
      </c>
      <c r="I296" s="6">
        <v>4.538238E-3</v>
      </c>
      <c r="J296" s="6">
        <v>0.94946085999999996</v>
      </c>
      <c r="K296" s="6">
        <v>1.7211377999999999E-2</v>
      </c>
      <c r="L296" s="8">
        <v>9.7615134999999996E-5</v>
      </c>
      <c r="M296" s="6">
        <v>2.6839972E-4</v>
      </c>
      <c r="N296" s="6">
        <v>2.8685331E-3</v>
      </c>
      <c r="O296" s="6">
        <v>1.6942619999999999E-4</v>
      </c>
      <c r="P296" s="3" t="s">
        <v>3758</v>
      </c>
      <c r="Q296" s="6"/>
    </row>
    <row r="297" spans="1:17" ht="409.6" hidden="1" x14ac:dyDescent="0.15">
      <c r="A297" s="27" t="s">
        <v>1127</v>
      </c>
      <c r="B297" s="15" t="s">
        <v>1128</v>
      </c>
      <c r="C297" s="5" t="s">
        <v>1129</v>
      </c>
      <c r="D297" s="6">
        <v>0</v>
      </c>
      <c r="E297" s="6">
        <v>5</v>
      </c>
      <c r="F297" s="7" t="str">
        <f>HYPERLINK("https://www.reddit.com/r/AskDocs/comments/g04olp/im_an_18yo_male_and_i_think_i_just_lactated/")</f>
        <v>https://www.reddit.com/r/AskDocs/comments/g04olp/im_an_18yo_male_and_i_think_i_just_lactated/</v>
      </c>
      <c r="G297" s="7" t="s">
        <v>1130</v>
      </c>
      <c r="H297" s="7" t="s">
        <v>12</v>
      </c>
      <c r="I297" s="6">
        <v>3.0484735999999998E-2</v>
      </c>
      <c r="J297" s="6">
        <v>1.5462905000000001E-2</v>
      </c>
      <c r="K297" s="6">
        <v>5.6000054E-3</v>
      </c>
      <c r="L297" s="6">
        <v>1.1440516000000001E-3</v>
      </c>
      <c r="M297" s="6">
        <v>4.5186279999999998E-4</v>
      </c>
      <c r="N297" s="6">
        <v>2.9916464999999999E-3</v>
      </c>
      <c r="O297" s="6">
        <v>0.14500660000000001</v>
      </c>
      <c r="P297" s="3" t="s">
        <v>4111</v>
      </c>
      <c r="Q297" s="6"/>
    </row>
    <row r="298" spans="1:17" ht="136" hidden="1" x14ac:dyDescent="0.15">
      <c r="A298" s="27" t="s">
        <v>1131</v>
      </c>
      <c r="B298" s="15" t="s">
        <v>1132</v>
      </c>
      <c r="C298" s="5" t="s">
        <v>1133</v>
      </c>
      <c r="D298" s="6">
        <v>2</v>
      </c>
      <c r="E298" s="6">
        <v>11</v>
      </c>
      <c r="F298" s="7" t="str">
        <f>HYPERLINK("https://www.reddit.com/r/AskDocs/comments/g057te/discreet_way_to_treat_ed/")</f>
        <v>https://www.reddit.com/r/AskDocs/comments/g057te/discreet_way_to_treat_ed/</v>
      </c>
      <c r="G298" s="7" t="s">
        <v>1134</v>
      </c>
      <c r="H298" s="7" t="s">
        <v>12</v>
      </c>
      <c r="I298" s="6">
        <v>4.7744214999999998E-3</v>
      </c>
      <c r="J298" s="6">
        <v>1.1899173000000001E-3</v>
      </c>
      <c r="K298" s="6">
        <v>5.5104494000000003E-4</v>
      </c>
      <c r="L298" s="6">
        <v>9.6315145000000003E-4</v>
      </c>
      <c r="M298" s="6">
        <v>5.5950879999999996E-4</v>
      </c>
      <c r="N298" s="6">
        <v>7.5761676000000002E-3</v>
      </c>
      <c r="O298" s="6">
        <v>0.77493319999999999</v>
      </c>
      <c r="P298" s="3" t="s">
        <v>3763</v>
      </c>
      <c r="Q298" s="6"/>
    </row>
    <row r="299" spans="1:17" ht="119" hidden="1" x14ac:dyDescent="0.15">
      <c r="A299" s="27" t="s">
        <v>1135</v>
      </c>
      <c r="B299" s="15" t="s">
        <v>1136</v>
      </c>
      <c r="C299" s="5" t="s">
        <v>3828</v>
      </c>
      <c r="D299" s="6">
        <v>3</v>
      </c>
      <c r="E299" s="6">
        <v>6</v>
      </c>
      <c r="F299" s="7" t="str">
        <f>HYPERLINK("https://www.reddit.com/r/AskDocs/comments/g05gvz/what_is_going_on_with_my_belly_button/")</f>
        <v>https://www.reddit.com/r/AskDocs/comments/g05gvz/what_is_going_on_with_my_belly_button/</v>
      </c>
      <c r="G299" s="7" t="s">
        <v>1137</v>
      </c>
      <c r="H299" s="7" t="s">
        <v>12</v>
      </c>
      <c r="I299" s="6">
        <v>1.1863559500000001E-2</v>
      </c>
      <c r="J299" s="6">
        <v>4.5883358000000001E-3</v>
      </c>
      <c r="K299" s="6">
        <v>4.4126123000000003E-2</v>
      </c>
      <c r="L299" s="6">
        <v>1.0166789E-4</v>
      </c>
      <c r="M299" s="6">
        <v>6.4067244999999997E-3</v>
      </c>
      <c r="N299" s="6">
        <v>0.75633435999999998</v>
      </c>
      <c r="O299" s="6">
        <v>1.1260137E-4</v>
      </c>
      <c r="P299" s="3" t="s">
        <v>4111</v>
      </c>
      <c r="Q299" s="6"/>
    </row>
    <row r="300" spans="1:17" ht="153" hidden="1" x14ac:dyDescent="0.15">
      <c r="A300" s="27" t="s">
        <v>1138</v>
      </c>
      <c r="B300" s="15" t="s">
        <v>1139</v>
      </c>
      <c r="C300" s="5" t="s">
        <v>1140</v>
      </c>
      <c r="D300" s="6">
        <v>1</v>
      </c>
      <c r="E300" s="6">
        <v>3</v>
      </c>
      <c r="F300" s="7" t="str">
        <f>HYPERLINK("https://www.reddit.com/r/AskDocs/comments/g05lxz/discomfort_and_diminished_vision_in_one_eye/")</f>
        <v>https://www.reddit.com/r/AskDocs/comments/g05lxz/discomfort_and_diminished_vision_in_one_eye/</v>
      </c>
      <c r="G300" s="7" t="s">
        <v>1141</v>
      </c>
      <c r="H300" s="7" t="s">
        <v>12</v>
      </c>
      <c r="I300" s="6">
        <v>4.5455694000000003E-3</v>
      </c>
      <c r="J300" s="6">
        <v>1.4805496E-3</v>
      </c>
      <c r="K300" s="6">
        <v>1.8432736E-4</v>
      </c>
      <c r="L300" s="9">
        <v>4.4801010000000001E-5</v>
      </c>
      <c r="M300" s="6">
        <v>0.99425817000000005</v>
      </c>
      <c r="N300" s="9">
        <v>8.4144769999999999E-5</v>
      </c>
      <c r="O300" s="6">
        <v>1.6713142E-4</v>
      </c>
      <c r="P300" s="16" t="s">
        <v>3761</v>
      </c>
      <c r="Q300" s="9"/>
    </row>
    <row r="301" spans="1:17" ht="409.6" hidden="1" x14ac:dyDescent="0.15">
      <c r="A301" s="27" t="s">
        <v>1142</v>
      </c>
      <c r="B301" s="15" t="s">
        <v>1143</v>
      </c>
      <c r="C301" s="5" t="s">
        <v>1144</v>
      </c>
      <c r="D301" s="6">
        <v>374</v>
      </c>
      <c r="E301" s="6">
        <v>97</v>
      </c>
      <c r="F301" s="7" t="str">
        <f>HYPERLINK("https://www.reddit.com/r/AskDocs/comments/g06mz2/is_there_an_endocrinologist_here_that_can_explain/")</f>
        <v>https://www.reddit.com/r/AskDocs/comments/g06mz2/is_there_an_endocrinologist_here_that_can_explain/</v>
      </c>
      <c r="G301" s="7" t="s">
        <v>1145</v>
      </c>
      <c r="H301" s="7" t="s">
        <v>12</v>
      </c>
      <c r="I301" s="6">
        <v>0.87128614999999998</v>
      </c>
      <c r="J301" s="6">
        <v>1.5144497E-2</v>
      </c>
      <c r="K301" s="6">
        <v>4.8740922999999998E-2</v>
      </c>
      <c r="L301" s="6">
        <v>2.3698807000000001E-4</v>
      </c>
      <c r="M301" s="6">
        <v>9.0327859999999997E-4</v>
      </c>
      <c r="N301" s="6">
        <v>7.5381994000000001E-4</v>
      </c>
      <c r="O301" s="6">
        <v>1.1946857E-3</v>
      </c>
      <c r="P301" s="3" t="s">
        <v>4111</v>
      </c>
      <c r="Q301" s="6"/>
    </row>
    <row r="302" spans="1:17" ht="170" hidden="1" x14ac:dyDescent="0.15">
      <c r="A302" s="27" t="s">
        <v>1146</v>
      </c>
      <c r="B302" s="15" t="s">
        <v>1147</v>
      </c>
      <c r="C302" s="5" t="s">
        <v>1148</v>
      </c>
      <c r="D302" s="6">
        <v>1</v>
      </c>
      <c r="E302" s="6">
        <v>4</v>
      </c>
      <c r="F302" s="7" t="str">
        <f>HYPERLINK("https://www.reddit.com/r/AskDocs/comments/g07eut/i_might_have_a_new_disease/")</f>
        <v>https://www.reddit.com/r/AskDocs/comments/g07eut/i_might_have_a_new_disease/</v>
      </c>
      <c r="G302" s="7" t="s">
        <v>1149</v>
      </c>
      <c r="H302" s="7" t="s">
        <v>12</v>
      </c>
      <c r="I302" s="6">
        <v>4.0873884999999998E-4</v>
      </c>
      <c r="J302" s="6">
        <v>0.48093851999999998</v>
      </c>
      <c r="K302" s="6">
        <v>2.0623207E-4</v>
      </c>
      <c r="L302" s="6">
        <v>5.1335304999999998E-2</v>
      </c>
      <c r="M302" s="6">
        <v>7.659346E-3</v>
      </c>
      <c r="N302" s="6">
        <v>2.9001683E-2</v>
      </c>
      <c r="O302" s="6">
        <v>4.0560960000000001E-4</v>
      </c>
      <c r="P302" s="3" t="s">
        <v>4111</v>
      </c>
      <c r="Q302" s="6"/>
    </row>
    <row r="303" spans="1:17" ht="238" hidden="1" x14ac:dyDescent="0.15">
      <c r="A303" s="27" t="s">
        <v>1150</v>
      </c>
      <c r="B303" s="15" t="s">
        <v>1151</v>
      </c>
      <c r="C303" s="5" t="s">
        <v>1152</v>
      </c>
      <c r="D303" s="6">
        <v>3</v>
      </c>
      <c r="E303" s="6">
        <v>6</v>
      </c>
      <c r="F303" s="7" t="str">
        <f>HYPERLINK("https://www.reddit.com/r/AskDocs/comments/g07hko/girlfriend_is_exposed_to_covod_19_and_i_done_know/")</f>
        <v>https://www.reddit.com/r/AskDocs/comments/g07hko/girlfriend_is_exposed_to_covod_19_and_i_done_know/</v>
      </c>
      <c r="G303" s="7" t="s">
        <v>1153</v>
      </c>
      <c r="H303" s="7" t="s">
        <v>12</v>
      </c>
      <c r="I303" s="6">
        <v>9.13918E-4</v>
      </c>
      <c r="J303" s="6">
        <v>0.39878344999999998</v>
      </c>
      <c r="K303" s="6">
        <v>0.42935119999999999</v>
      </c>
      <c r="L303" s="8">
        <v>3.0325878E-5</v>
      </c>
      <c r="M303" s="6">
        <v>2.0921230000000001E-4</v>
      </c>
      <c r="N303" s="9">
        <v>7.1714880000000005E-5</v>
      </c>
      <c r="O303" s="6">
        <v>1.2847781000000001E-4</v>
      </c>
      <c r="P303" s="3" t="s">
        <v>3758</v>
      </c>
      <c r="Q303" s="9"/>
    </row>
    <row r="304" spans="1:17" ht="388" hidden="1" x14ac:dyDescent="0.15">
      <c r="A304" s="27" t="s">
        <v>1154</v>
      </c>
      <c r="B304" s="15" t="s">
        <v>1155</v>
      </c>
      <c r="C304" s="5" t="s">
        <v>3829</v>
      </c>
      <c r="D304" s="6">
        <v>2</v>
      </c>
      <c r="E304" s="6">
        <v>7</v>
      </c>
      <c r="F304" s="7" t="str">
        <f>HYPERLINK("https://www.reddit.com/r/AskDocs/comments/g07hqx/30yo_f_4_lymph_node_lumps_painless_fixed_and_very/")</f>
        <v>https://www.reddit.com/r/AskDocs/comments/g07hqx/30yo_f_4_lymph_node_lumps_painless_fixed_and_very/</v>
      </c>
      <c r="G304" s="7" t="s">
        <v>1156</v>
      </c>
      <c r="H304" s="7" t="s">
        <v>12</v>
      </c>
      <c r="I304" s="6">
        <v>0.24894461000000001</v>
      </c>
      <c r="J304" s="6">
        <v>7.3454829999999999E-2</v>
      </c>
      <c r="K304" s="6">
        <v>1.4966725999999999E-4</v>
      </c>
      <c r="L304" s="6">
        <v>4.6102405000000004E-3</v>
      </c>
      <c r="M304" s="6">
        <v>1.0711252999999999E-3</v>
      </c>
      <c r="N304" s="6">
        <v>3.1437278000000001E-3</v>
      </c>
      <c r="O304" s="6">
        <v>6.1647593999999998E-3</v>
      </c>
      <c r="P304" s="23" t="s">
        <v>3757</v>
      </c>
      <c r="Q304" s="6"/>
    </row>
    <row r="305" spans="1:17" ht="204" hidden="1" x14ac:dyDescent="0.15">
      <c r="A305" s="27" t="s">
        <v>1157</v>
      </c>
      <c r="B305" s="15" t="s">
        <v>1158</v>
      </c>
      <c r="C305" s="5" t="s">
        <v>1159</v>
      </c>
      <c r="D305" s="6">
        <v>4</v>
      </c>
      <c r="E305" s="6">
        <v>5</v>
      </c>
      <c r="F305" s="7" t="str">
        <f>HYPERLINK("https://www.reddit.com/r/AskDocs/comments/g07i7y/can_obsessively_checking_lymph_nodes_cause_them/")</f>
        <v>https://www.reddit.com/r/AskDocs/comments/g07i7y/can_obsessively_checking_lymph_nodes_cause_them/</v>
      </c>
      <c r="G305" s="7" t="s">
        <v>1160</v>
      </c>
      <c r="H305" s="7" t="s">
        <v>12</v>
      </c>
      <c r="I305" s="6">
        <v>5.167654E-2</v>
      </c>
      <c r="J305" s="6">
        <v>0.81810534000000001</v>
      </c>
      <c r="K305" s="6">
        <v>1.0819435000000001E-3</v>
      </c>
      <c r="L305" s="6">
        <v>3.6188959999999999E-4</v>
      </c>
      <c r="M305" s="6">
        <v>9.7009539999999995E-4</v>
      </c>
      <c r="N305" s="6">
        <v>8.5514784000000001E-4</v>
      </c>
      <c r="O305" s="6">
        <v>8.6724760000000001E-4</v>
      </c>
      <c r="P305" s="3" t="s">
        <v>3758</v>
      </c>
      <c r="Q305" s="6"/>
    </row>
    <row r="306" spans="1:17" ht="85" hidden="1" x14ac:dyDescent="0.15">
      <c r="A306" s="27" t="s">
        <v>1161</v>
      </c>
      <c r="B306" s="15" t="s">
        <v>1162</v>
      </c>
      <c r="C306" s="5" t="s">
        <v>1163</v>
      </c>
      <c r="D306" s="6">
        <v>3</v>
      </c>
      <c r="E306" s="6">
        <v>3</v>
      </c>
      <c r="F306" s="7" t="str">
        <f>HYPERLINK("https://www.reddit.com/r/AskDocs/comments/g07r98/whats_happening_to_my_skull/")</f>
        <v>https://www.reddit.com/r/AskDocs/comments/g07r98/whats_happening_to_my_skull/</v>
      </c>
      <c r="G306" s="7" t="s">
        <v>1164</v>
      </c>
      <c r="H306" s="7" t="s">
        <v>12</v>
      </c>
      <c r="I306" s="6">
        <v>0.99936820000000004</v>
      </c>
      <c r="J306" s="6">
        <v>8.6542963999999996E-4</v>
      </c>
      <c r="K306" s="6">
        <v>4.3466687E-4</v>
      </c>
      <c r="L306" s="6">
        <v>3.7810503999999999E-3</v>
      </c>
      <c r="M306" s="6">
        <v>3.8957596000000001E-3</v>
      </c>
      <c r="N306" s="6">
        <v>1.1609675000000001E-4</v>
      </c>
      <c r="O306" s="6">
        <v>8.2540510000000001E-4</v>
      </c>
      <c r="P306" s="23" t="s">
        <v>3757</v>
      </c>
      <c r="Q306" s="6"/>
    </row>
    <row r="307" spans="1:17" ht="289" hidden="1" x14ac:dyDescent="0.15">
      <c r="A307" s="27" t="s">
        <v>1165</v>
      </c>
      <c r="B307" s="15" t="s">
        <v>1166</v>
      </c>
      <c r="C307" s="5" t="s">
        <v>1167</v>
      </c>
      <c r="D307" s="6">
        <v>2</v>
      </c>
      <c r="E307" s="6">
        <v>8</v>
      </c>
      <c r="F307" s="7" t="str">
        <f>HYPERLINK("https://www.reddit.com/r/AskDocs/comments/g07swk/scared_i_might_have_multiple_sclerosis_or_some/")</f>
        <v>https://www.reddit.com/r/AskDocs/comments/g07swk/scared_i_might_have_multiple_sclerosis_or_some/</v>
      </c>
      <c r="G307" s="7" t="s">
        <v>1168</v>
      </c>
      <c r="H307" s="7" t="s">
        <v>12</v>
      </c>
      <c r="I307" s="6">
        <v>4.6771764999999999E-4</v>
      </c>
      <c r="J307" s="6">
        <v>0.60079499999999997</v>
      </c>
      <c r="K307" s="6">
        <v>3.5640596999999999E-4</v>
      </c>
      <c r="L307" s="6">
        <v>0.33163583000000002</v>
      </c>
      <c r="M307" s="6">
        <v>2.4901329999999998E-3</v>
      </c>
      <c r="N307" s="6">
        <v>1.2491077E-2</v>
      </c>
      <c r="O307" s="6">
        <v>2.1504461999999999E-3</v>
      </c>
      <c r="P307" s="3" t="s">
        <v>3758</v>
      </c>
      <c r="Q307" s="6"/>
    </row>
    <row r="308" spans="1:17" ht="170" hidden="1" x14ac:dyDescent="0.15">
      <c r="A308" s="27" t="s">
        <v>1169</v>
      </c>
      <c r="B308" s="15" t="s">
        <v>1170</v>
      </c>
      <c r="C308" s="5" t="s">
        <v>1171</v>
      </c>
      <c r="D308" s="6">
        <v>4</v>
      </c>
      <c r="E308" s="6">
        <v>2</v>
      </c>
      <c r="F308" s="7" t="str">
        <f>HYPERLINK("https://www.reddit.com/r/AskDocs/comments/g07udx/uncontrollable_yawning_during_exercise/")</f>
        <v>https://www.reddit.com/r/AskDocs/comments/g07udx/uncontrollable_yawning_during_exercise/</v>
      </c>
      <c r="G308" s="7" t="s">
        <v>1172</v>
      </c>
      <c r="H308" s="7" t="s">
        <v>12</v>
      </c>
      <c r="I308" s="6">
        <v>1.9166768E-3</v>
      </c>
      <c r="J308" s="6">
        <v>0.13184746999999999</v>
      </c>
      <c r="K308" s="6">
        <v>3.7625074000000001E-2</v>
      </c>
      <c r="L308" s="6">
        <v>1.1379122999999999E-3</v>
      </c>
      <c r="M308" s="6">
        <v>1.9717812999999998E-3</v>
      </c>
      <c r="N308" s="6">
        <v>0.47886993999999999</v>
      </c>
      <c r="O308" s="6">
        <v>6.4072010000000004E-4</v>
      </c>
      <c r="P308" s="3" t="s">
        <v>4111</v>
      </c>
      <c r="Q308" s="6"/>
    </row>
    <row r="309" spans="1:17" ht="153" hidden="1" x14ac:dyDescent="0.15">
      <c r="A309" s="27" t="s">
        <v>1173</v>
      </c>
      <c r="B309" s="15" t="s">
        <v>1174</v>
      </c>
      <c r="C309" s="5" t="s">
        <v>1175</v>
      </c>
      <c r="D309" s="6">
        <v>3</v>
      </c>
      <c r="E309" s="6">
        <v>3</v>
      </c>
      <c r="F309" s="7" t="str">
        <f>HYPERLINK("https://www.reddit.com/r/AskDocs/comments/g080li/my_dads_torn_meniscus_keeps_him_up_at_night_but/")</f>
        <v>https://www.reddit.com/r/AskDocs/comments/g080li/my_dads_torn_meniscus_keeps_him_up_at_night_but/</v>
      </c>
      <c r="G309" s="7" t="s">
        <v>1176</v>
      </c>
      <c r="H309" s="7" t="s">
        <v>12</v>
      </c>
      <c r="I309" s="6">
        <v>0.22885954</v>
      </c>
      <c r="J309" s="6">
        <v>9.1385629999999995E-2</v>
      </c>
      <c r="K309" s="6">
        <v>5.3701102999999997E-3</v>
      </c>
      <c r="L309" s="6">
        <v>2.0324290000000001E-3</v>
      </c>
      <c r="M309" s="6">
        <v>2.9531538E-2</v>
      </c>
      <c r="N309" s="6">
        <v>7.549554E-3</v>
      </c>
      <c r="O309" s="6">
        <v>5.2845479999999998E-4</v>
      </c>
      <c r="P309" s="3" t="s">
        <v>4111</v>
      </c>
      <c r="Q309" s="6"/>
    </row>
    <row r="310" spans="1:17" ht="51" hidden="1" x14ac:dyDescent="0.15">
      <c r="A310" s="27" t="s">
        <v>1177</v>
      </c>
      <c r="B310" s="15" t="s">
        <v>1178</v>
      </c>
      <c r="C310" s="5" t="s">
        <v>1179</v>
      </c>
      <c r="D310" s="6">
        <v>2</v>
      </c>
      <c r="E310" s="6">
        <v>4</v>
      </c>
      <c r="F310" s="7" t="str">
        <f>HYPERLINK("https://www.reddit.com/r/AskDocs/comments/g083ah/what_specialist_do_i_see/")</f>
        <v>https://www.reddit.com/r/AskDocs/comments/g083ah/what_specialist_do_i_see/</v>
      </c>
      <c r="G310" s="7" t="s">
        <v>1180</v>
      </c>
      <c r="H310" s="7" t="s">
        <v>12</v>
      </c>
      <c r="I310" s="6">
        <v>0.20581862000000001</v>
      </c>
      <c r="J310" s="6">
        <v>2.8938055000000002E-4</v>
      </c>
      <c r="K310" s="6">
        <v>2.122283E-3</v>
      </c>
      <c r="L310" s="6">
        <v>6.1172843000000003E-3</v>
      </c>
      <c r="M310" s="6">
        <v>1.3323635E-2</v>
      </c>
      <c r="N310" s="6">
        <v>2.2676885000000001E-3</v>
      </c>
      <c r="O310" s="6">
        <v>0.2026625</v>
      </c>
      <c r="P310" s="3" t="s">
        <v>4111</v>
      </c>
      <c r="Q310" s="6"/>
    </row>
    <row r="311" spans="1:17" ht="136" hidden="1" x14ac:dyDescent="0.15">
      <c r="A311" s="27" t="s">
        <v>1181</v>
      </c>
      <c r="B311" s="15" t="s">
        <v>1182</v>
      </c>
      <c r="C311" s="5" t="s">
        <v>1183</v>
      </c>
      <c r="D311" s="6">
        <v>2</v>
      </c>
      <c r="E311" s="6">
        <v>6</v>
      </c>
      <c r="F311" s="7" t="str">
        <f>HYPERLINK("https://www.reddit.com/r/AskDocs/comments/g0851y/got_a_thorn_in_finger_pain_days_later/")</f>
        <v>https://www.reddit.com/r/AskDocs/comments/g0851y/got_a_thorn_in_finger_pain_days_later/</v>
      </c>
      <c r="G311" s="7" t="s">
        <v>1184</v>
      </c>
      <c r="H311" s="7" t="s">
        <v>12</v>
      </c>
      <c r="I311" s="6">
        <v>2.1096169999999998E-3</v>
      </c>
      <c r="J311" s="6">
        <v>5.7752131999999996E-3</v>
      </c>
      <c r="K311" s="6">
        <v>1.0562122E-2</v>
      </c>
      <c r="L311" s="6">
        <v>0.75946707000000002</v>
      </c>
      <c r="M311" s="6">
        <v>1.8565058999999999E-3</v>
      </c>
      <c r="N311" s="6">
        <v>4.8202276000000003E-4</v>
      </c>
      <c r="O311" s="6">
        <v>1.4586508E-2</v>
      </c>
      <c r="P311" s="3" t="s">
        <v>4111</v>
      </c>
      <c r="Q311" s="6"/>
    </row>
    <row r="312" spans="1:17" ht="170" hidden="1" x14ac:dyDescent="0.15">
      <c r="A312" s="27" t="s">
        <v>1185</v>
      </c>
      <c r="B312" s="15" t="s">
        <v>1186</v>
      </c>
      <c r="C312" s="5" t="s">
        <v>1187</v>
      </c>
      <c r="D312" s="6">
        <v>2</v>
      </c>
      <c r="E312" s="6">
        <v>3</v>
      </c>
      <c r="F312" s="7" t="str">
        <f>HYPERLINK("https://www.reddit.com/r/AskDocs/comments/g08qwb/used_contact_solution_in_my_eyes_instead_of_eye/")</f>
        <v>https://www.reddit.com/r/AskDocs/comments/g08qwb/used_contact_solution_in_my_eyes_instead_of_eye/</v>
      </c>
      <c r="G312" s="7" t="s">
        <v>1188</v>
      </c>
      <c r="H312" s="7" t="s">
        <v>12</v>
      </c>
      <c r="I312" s="6">
        <v>3.7100909999999998E-4</v>
      </c>
      <c r="J312" s="6">
        <v>2.2030293999999999E-2</v>
      </c>
      <c r="K312" s="6">
        <v>1.0973126E-2</v>
      </c>
      <c r="L312" s="6">
        <v>1.5332401E-3</v>
      </c>
      <c r="M312" s="6">
        <v>0.99674152999999999</v>
      </c>
      <c r="N312" s="6">
        <v>1.1001527000000001E-3</v>
      </c>
      <c r="O312" s="9">
        <v>2.2802909999999999E-5</v>
      </c>
      <c r="P312" s="16" t="s">
        <v>3761</v>
      </c>
      <c r="Q312" s="6"/>
    </row>
    <row r="313" spans="1:17" ht="204" hidden="1" x14ac:dyDescent="0.15">
      <c r="A313" s="27" t="s">
        <v>1189</v>
      </c>
      <c r="B313" s="15" t="s">
        <v>1190</v>
      </c>
      <c r="C313" s="5" t="s">
        <v>1191</v>
      </c>
      <c r="D313" s="6">
        <v>2</v>
      </c>
      <c r="E313" s="6">
        <v>5</v>
      </c>
      <c r="F313" s="7" t="str">
        <f>HYPERLINK("https://www.reddit.com/r/AskDocs/comments/g08s5a/kitchen_knife_fell_pointed_edge_down_on_roomies/")</f>
        <v>https://www.reddit.com/r/AskDocs/comments/g08s5a/kitchen_knife_fell_pointed_edge_down_on_roomies/</v>
      </c>
      <c r="G313" s="7" t="s">
        <v>1192</v>
      </c>
      <c r="H313" s="7" t="s">
        <v>12</v>
      </c>
      <c r="I313" s="6">
        <v>3.1957924E-3</v>
      </c>
      <c r="J313" s="6">
        <v>0.56051899999999999</v>
      </c>
      <c r="K313" s="6">
        <v>1.1444539E-2</v>
      </c>
      <c r="L313" s="6">
        <v>6.2549114000000003E-3</v>
      </c>
      <c r="M313" s="6">
        <v>2.516389E-3</v>
      </c>
      <c r="N313" s="6">
        <v>2.4048685999999999E-3</v>
      </c>
      <c r="O313" s="6">
        <v>1.16663575E-2</v>
      </c>
      <c r="P313" s="3" t="s">
        <v>4111</v>
      </c>
      <c r="Q313" s="6" t="s">
        <v>4050</v>
      </c>
    </row>
    <row r="314" spans="1:17" ht="102" hidden="1" x14ac:dyDescent="0.15">
      <c r="A314" s="27" t="s">
        <v>1193</v>
      </c>
      <c r="B314" s="15" t="s">
        <v>1194</v>
      </c>
      <c r="C314" s="5" t="s">
        <v>1195</v>
      </c>
      <c r="D314" s="6">
        <v>1</v>
      </c>
      <c r="E314" s="6">
        <v>16</v>
      </c>
      <c r="F314" s="7" t="str">
        <f>HYPERLINK("https://www.reddit.com/r/AskDocs/comments/g08wtb/why_does_eating_potatoes_make_me_nauseous/")</f>
        <v>https://www.reddit.com/r/AskDocs/comments/g08wtb/why_does_eating_potatoes_make_me_nauseous/</v>
      </c>
      <c r="G314" s="7" t="s">
        <v>1196</v>
      </c>
      <c r="H314" s="7" t="s">
        <v>12</v>
      </c>
      <c r="I314" s="6">
        <v>5.9603453000000002E-3</v>
      </c>
      <c r="J314" s="6">
        <v>7.2628079999999998E-2</v>
      </c>
      <c r="K314" s="6">
        <v>0.57425539999999997</v>
      </c>
      <c r="L314" s="6">
        <v>6.0108304000000003E-4</v>
      </c>
      <c r="M314" s="8">
        <v>5.0075842999999997E-5</v>
      </c>
      <c r="N314" s="6">
        <v>8.1942946000000003E-2</v>
      </c>
      <c r="O314" s="6">
        <v>5.6025385999999996E-4</v>
      </c>
      <c r="P314" s="3" t="s">
        <v>4111</v>
      </c>
      <c r="Q314" s="6"/>
    </row>
    <row r="315" spans="1:17" ht="187" hidden="1" x14ac:dyDescent="0.15">
      <c r="A315" s="27" t="s">
        <v>1197</v>
      </c>
      <c r="B315" s="15" t="s">
        <v>1198</v>
      </c>
      <c r="C315" s="5" t="s">
        <v>1199</v>
      </c>
      <c r="D315" s="6">
        <v>2</v>
      </c>
      <c r="E315" s="6">
        <v>6</v>
      </c>
      <c r="F315" s="7" t="str">
        <f>HYPERLINK("https://www.reddit.com/r/AskDocs/comments/g08zf7/i_have_a_semipainful_cyst_right_above_my_anus/")</f>
        <v>https://www.reddit.com/r/AskDocs/comments/g08zf7/i_have_a_semipainful_cyst_right_above_my_anus/</v>
      </c>
      <c r="G315" s="7" t="s">
        <v>1200</v>
      </c>
      <c r="H315" s="7" t="s">
        <v>12</v>
      </c>
      <c r="I315" s="6">
        <v>7.3880639999999997E-2</v>
      </c>
      <c r="J315" s="6">
        <v>1.5552551E-2</v>
      </c>
      <c r="K315" s="6">
        <v>3.403157E-3</v>
      </c>
      <c r="L315" s="6">
        <v>2.8324127E-4</v>
      </c>
      <c r="M315" s="6">
        <v>8.1295069999999994E-3</v>
      </c>
      <c r="N315" s="6">
        <v>1.7415762000000001E-2</v>
      </c>
      <c r="O315" s="6">
        <v>0.68668960000000001</v>
      </c>
      <c r="P315" s="3" t="s">
        <v>3763</v>
      </c>
      <c r="Q315" s="6"/>
    </row>
    <row r="316" spans="1:17" ht="409.6" hidden="1" x14ac:dyDescent="0.15">
      <c r="A316" s="27" t="s">
        <v>1201</v>
      </c>
      <c r="B316" s="15" t="s">
        <v>1202</v>
      </c>
      <c r="C316" s="5" t="s">
        <v>1203</v>
      </c>
      <c r="D316" s="6">
        <v>1</v>
      </c>
      <c r="E316" s="6">
        <v>3</v>
      </c>
      <c r="F316" s="7" t="str">
        <f>HYPERLINK("https://www.reddit.com/r/AskDocs/comments/g091ex/very_mild_tonsillitis_symptoms_safe_to_ignore/")</f>
        <v>https://www.reddit.com/r/AskDocs/comments/g091ex/very_mild_tonsillitis_symptoms_safe_to_ignore/</v>
      </c>
      <c r="G316" s="7" t="s">
        <v>1204</v>
      </c>
      <c r="H316" s="7" t="s">
        <v>12</v>
      </c>
      <c r="I316" s="6">
        <v>8.2391500000000004E-4</v>
      </c>
      <c r="J316" s="6">
        <v>0.67942190000000002</v>
      </c>
      <c r="K316" s="8">
        <v>4.0156378E-5</v>
      </c>
      <c r="L316" s="6">
        <v>1.1824020999999999E-4</v>
      </c>
      <c r="M316" s="6">
        <v>1.2703537999999999E-3</v>
      </c>
      <c r="N316" s="6">
        <v>3.6893487000000001E-3</v>
      </c>
      <c r="O316" s="6">
        <v>0.20605056999999999</v>
      </c>
      <c r="P316" s="3" t="s">
        <v>3758</v>
      </c>
      <c r="Q316" s="6"/>
    </row>
    <row r="317" spans="1:17" ht="170" hidden="1" x14ac:dyDescent="0.15">
      <c r="A317" s="27" t="s">
        <v>1205</v>
      </c>
      <c r="B317" s="15" t="s">
        <v>1206</v>
      </c>
      <c r="C317" s="5" t="s">
        <v>1207</v>
      </c>
      <c r="D317" s="6">
        <v>2</v>
      </c>
      <c r="E317" s="6">
        <v>3</v>
      </c>
      <c r="F317" s="7" t="str">
        <f>HYPERLINK("https://www.reddit.com/r/AskDocs/comments/g093o1/son_not_eating_many_solids_at_18_months/")</f>
        <v>https://www.reddit.com/r/AskDocs/comments/g093o1/son_not_eating_many_solids_at_18_months/</v>
      </c>
      <c r="G317" s="7" t="s">
        <v>1208</v>
      </c>
      <c r="H317" s="7" t="s">
        <v>12</v>
      </c>
      <c r="I317" s="6">
        <v>4.0085316000000003E-3</v>
      </c>
      <c r="J317" s="6">
        <v>6.5948279999999998E-2</v>
      </c>
      <c r="K317" s="6">
        <v>1.3167858000000001E-3</v>
      </c>
      <c r="L317" s="6">
        <v>3.5837293E-4</v>
      </c>
      <c r="M317" s="6">
        <v>2.6223062999999999E-4</v>
      </c>
      <c r="N317" s="6">
        <v>0.86849964000000002</v>
      </c>
      <c r="O317" s="9">
        <v>6.6052729999999994E-5</v>
      </c>
      <c r="P317" s="16" t="s">
        <v>3762</v>
      </c>
      <c r="Q317" s="6"/>
    </row>
    <row r="318" spans="1:17" ht="409.6" hidden="1" x14ac:dyDescent="0.15">
      <c r="A318" s="27" t="s">
        <v>1209</v>
      </c>
      <c r="B318" s="15" t="s">
        <v>1210</v>
      </c>
      <c r="C318" s="5" t="s">
        <v>1211</v>
      </c>
      <c r="D318" s="6">
        <v>1</v>
      </c>
      <c r="E318" s="6">
        <v>7</v>
      </c>
      <c r="F318" s="7" t="str">
        <f>HYPERLINK("https://www.reddit.com/r/AskDocs/comments/g09ay9/cant_breathe_through_nose_seen_several_doctors/")</f>
        <v>https://www.reddit.com/r/AskDocs/comments/g09ay9/cant_breathe_through_nose_seen_several_doctors/</v>
      </c>
      <c r="G318" s="7" t="s">
        <v>1212</v>
      </c>
      <c r="H318" s="7" t="s">
        <v>12</v>
      </c>
      <c r="I318" s="6">
        <v>2.2438973000000001E-2</v>
      </c>
      <c r="J318" s="6">
        <v>0.10244942</v>
      </c>
      <c r="K318" s="6">
        <v>4.3743850000000002E-4</v>
      </c>
      <c r="L318" s="6">
        <v>1.1131762999999999E-3</v>
      </c>
      <c r="M318" s="6">
        <v>3.087163E-3</v>
      </c>
      <c r="N318" s="6">
        <v>0.73392254000000001</v>
      </c>
      <c r="O318" s="6">
        <v>4.5412780000000003E-4</v>
      </c>
      <c r="P318" s="3" t="s">
        <v>4111</v>
      </c>
      <c r="Q318" s="6"/>
    </row>
    <row r="319" spans="1:17" ht="119" hidden="1" x14ac:dyDescent="0.15">
      <c r="A319" s="27" t="s">
        <v>1213</v>
      </c>
      <c r="B319" s="15" t="s">
        <v>1214</v>
      </c>
      <c r="C319" s="5" t="s">
        <v>3830</v>
      </c>
      <c r="D319" s="6">
        <v>1</v>
      </c>
      <c r="E319" s="6">
        <v>7</v>
      </c>
      <c r="F319" s="7" t="str">
        <f>HYPERLINK("https://www.reddit.com/r/AskDocs/comments/g09cbl/male_18_155_with_an_itchy_rash_in_the_gentian/")</f>
        <v>https://www.reddit.com/r/AskDocs/comments/g09cbl/male_18_155_with_an_itchy_rash_in_the_gentian/</v>
      </c>
      <c r="G319" s="7" t="s">
        <v>1215</v>
      </c>
      <c r="H319" s="7" t="s">
        <v>12</v>
      </c>
      <c r="I319" s="6">
        <v>7.1212947E-3</v>
      </c>
      <c r="J319" s="6">
        <v>6.7261340000000003E-2</v>
      </c>
      <c r="K319" s="6">
        <v>1.0498285E-2</v>
      </c>
      <c r="L319" s="6">
        <v>0.23688310000000001</v>
      </c>
      <c r="M319" s="6">
        <v>5.1291584999999997E-3</v>
      </c>
      <c r="N319" s="6">
        <v>1.9525289999999999E-3</v>
      </c>
      <c r="O319" s="6">
        <v>6.5306690000000001E-2</v>
      </c>
      <c r="P319" s="3" t="s">
        <v>4111</v>
      </c>
      <c r="Q319" s="6"/>
    </row>
    <row r="320" spans="1:17" ht="34" hidden="1" x14ac:dyDescent="0.15">
      <c r="A320" s="27" t="s">
        <v>1216</v>
      </c>
      <c r="B320" s="15" t="s">
        <v>1217</v>
      </c>
      <c r="C320" s="5" t="s">
        <v>1218</v>
      </c>
      <c r="D320" s="6">
        <v>1</v>
      </c>
      <c r="E320" s="6">
        <v>2</v>
      </c>
      <c r="F320" s="7" t="str">
        <f>HYPERLINK("https://www.reddit.com/r/AskDocs/comments/g09joz/rash_in_upper_interior_leg_crease/")</f>
        <v>https://www.reddit.com/r/AskDocs/comments/g09joz/rash_in_upper_interior_leg_crease/</v>
      </c>
      <c r="G320" s="7" t="s">
        <v>1219</v>
      </c>
      <c r="H320" s="7" t="s">
        <v>12</v>
      </c>
      <c r="I320" s="6">
        <v>9.8454649999999994E-3</v>
      </c>
      <c r="J320" s="6">
        <v>4.0001869999999997E-3</v>
      </c>
      <c r="K320" s="6">
        <v>2.8075576000000001E-2</v>
      </c>
      <c r="L320" s="6">
        <v>0.7299331</v>
      </c>
      <c r="M320" s="6">
        <v>9.1734529999999996E-4</v>
      </c>
      <c r="N320" s="6">
        <v>1.7372161000000001E-2</v>
      </c>
      <c r="O320" s="6">
        <v>0.12530768</v>
      </c>
      <c r="P320" s="17" t="s">
        <v>3760</v>
      </c>
      <c r="Q320" s="6"/>
    </row>
    <row r="321" spans="1:17" ht="34" hidden="1" x14ac:dyDescent="0.15">
      <c r="A321" s="27" t="s">
        <v>1220</v>
      </c>
      <c r="B321" s="15" t="s">
        <v>1221</v>
      </c>
      <c r="C321" s="5" t="s">
        <v>1222</v>
      </c>
      <c r="D321" s="6">
        <v>2</v>
      </c>
      <c r="E321" s="6">
        <v>11</v>
      </c>
      <c r="F321" s="7" t="str">
        <f>HYPERLINK("https://www.reddit.com/r/AskDocs/comments/g09mj1/is_it_okay_to_eat_a_whole_pineapple_in_one_sitting/")</f>
        <v>https://www.reddit.com/r/AskDocs/comments/g09mj1/is_it_okay_to_eat_a_whole_pineapple_in_one_sitting/</v>
      </c>
      <c r="G321" s="7" t="s">
        <v>1223</v>
      </c>
      <c r="H321" s="7" t="s">
        <v>12</v>
      </c>
      <c r="I321" s="6">
        <v>5.1236153000000003E-3</v>
      </c>
      <c r="J321" s="6">
        <v>1.8152088E-2</v>
      </c>
      <c r="K321" s="6">
        <v>0.28927871999999999</v>
      </c>
      <c r="L321" s="6">
        <v>4.4048430000000003E-3</v>
      </c>
      <c r="M321" s="8">
        <v>4.7553857999999997E-5</v>
      </c>
      <c r="N321" s="6">
        <v>4.1567742999999997E-2</v>
      </c>
      <c r="O321" s="6">
        <v>2.1321475999999998E-3</v>
      </c>
      <c r="P321" s="3" t="s">
        <v>4111</v>
      </c>
      <c r="Q321" s="6"/>
    </row>
    <row r="322" spans="1:17" ht="409.6" hidden="1" x14ac:dyDescent="0.15">
      <c r="A322" s="27" t="s">
        <v>1224</v>
      </c>
      <c r="B322" s="15" t="s">
        <v>1225</v>
      </c>
      <c r="C322" s="5" t="s">
        <v>1226</v>
      </c>
      <c r="D322" s="6">
        <v>1</v>
      </c>
      <c r="E322" s="6">
        <v>7</v>
      </c>
      <c r="F322" s="7" t="str">
        <f>HYPERLINK("https://www.reddit.com/r/AskDocs/comments/g09o93/have_no_idea_what_this_could_be/")</f>
        <v>https://www.reddit.com/r/AskDocs/comments/g09o93/have_no_idea_what_this_could_be/</v>
      </c>
      <c r="G322" s="7" t="s">
        <v>1227</v>
      </c>
      <c r="H322" s="7" t="s">
        <v>12</v>
      </c>
      <c r="I322" s="6">
        <v>1.5841125999999999E-3</v>
      </c>
      <c r="J322" s="6">
        <v>0.2618183</v>
      </c>
      <c r="K322" s="8">
        <v>2.5122077000000002E-5</v>
      </c>
      <c r="L322" s="8">
        <v>4.4401436999999999E-5</v>
      </c>
      <c r="M322" s="6">
        <v>0.30547195999999999</v>
      </c>
      <c r="N322" s="6">
        <v>4.1559339999999999E-4</v>
      </c>
      <c r="O322" s="8">
        <v>3.5543885999999999E-5</v>
      </c>
      <c r="P322" s="3" t="s">
        <v>4111</v>
      </c>
      <c r="Q322" s="6"/>
    </row>
    <row r="323" spans="1:17" ht="85" hidden="1" x14ac:dyDescent="0.15">
      <c r="A323" s="27" t="s">
        <v>1228</v>
      </c>
      <c r="B323" s="15" t="s">
        <v>1229</v>
      </c>
      <c r="C323" s="5" t="s">
        <v>1230</v>
      </c>
      <c r="D323" s="6">
        <v>1</v>
      </c>
      <c r="E323" s="6">
        <v>2</v>
      </c>
      <c r="F323" s="7" t="str">
        <f>HYPERLINK("https://www.reddit.com/r/AskDocs/comments/g0a5cv/weird_bump_thing_on_my_finger/")</f>
        <v>https://www.reddit.com/r/AskDocs/comments/g0a5cv/weird_bump_thing_on_my_finger/</v>
      </c>
      <c r="G323" s="7" t="s">
        <v>1231</v>
      </c>
      <c r="H323" s="7" t="s">
        <v>12</v>
      </c>
      <c r="I323" s="6">
        <v>1.0872900499999999E-2</v>
      </c>
      <c r="J323" s="6">
        <v>1.3028085000000001E-3</v>
      </c>
      <c r="K323" s="6">
        <v>1.8863052000000002E-2</v>
      </c>
      <c r="L323" s="6">
        <v>2.1148383999999999E-2</v>
      </c>
      <c r="M323" s="6">
        <v>5.0911009999999998E-3</v>
      </c>
      <c r="N323" s="6">
        <v>1.1819898999999999E-3</v>
      </c>
      <c r="O323" s="6">
        <v>0.46757522000000001</v>
      </c>
      <c r="P323" s="3" t="s">
        <v>4111</v>
      </c>
      <c r="Q323" s="6"/>
    </row>
    <row r="324" spans="1:17" ht="306" hidden="1" x14ac:dyDescent="0.15">
      <c r="A324" s="27" t="s">
        <v>1232</v>
      </c>
      <c r="B324" s="15" t="s">
        <v>1233</v>
      </c>
      <c r="C324" s="5" t="s">
        <v>1234</v>
      </c>
      <c r="D324" s="6">
        <v>3</v>
      </c>
      <c r="E324" s="6">
        <v>3</v>
      </c>
      <c r="F324" s="7" t="str">
        <f>HYPERLINK("https://www.reddit.com/r/AskDocs/comments/g0aeno/palliative_care_and_covid19/")</f>
        <v>https://www.reddit.com/r/AskDocs/comments/g0aeno/palliative_care_and_covid19/</v>
      </c>
      <c r="G324" s="7" t="s">
        <v>1235</v>
      </c>
      <c r="H324" s="7" t="s">
        <v>12</v>
      </c>
      <c r="I324" s="6">
        <v>0.20507138999999999</v>
      </c>
      <c r="J324" s="6">
        <v>7.5024604999999994E-2</v>
      </c>
      <c r="K324" s="6">
        <v>3.3512414000000002E-3</v>
      </c>
      <c r="L324" s="6">
        <v>2.1094083999999999E-4</v>
      </c>
      <c r="M324" s="6">
        <v>5.0258339999999999E-3</v>
      </c>
      <c r="N324" s="6">
        <v>2.4125575999999998E-3</v>
      </c>
      <c r="O324" s="6">
        <v>2.2166967E-4</v>
      </c>
      <c r="P324" s="3" t="s">
        <v>4111</v>
      </c>
      <c r="Q324" s="6"/>
    </row>
    <row r="325" spans="1:17" ht="306" hidden="1" x14ac:dyDescent="0.15">
      <c r="A325" s="27" t="s">
        <v>1236</v>
      </c>
      <c r="B325" s="15" t="s">
        <v>1237</v>
      </c>
      <c r="C325" s="5" t="s">
        <v>1238</v>
      </c>
      <c r="D325" s="6">
        <v>1</v>
      </c>
      <c r="E325" s="6">
        <v>5</v>
      </c>
      <c r="F325" s="7" t="str">
        <f>HYPERLINK("https://www.reddit.com/r/AskDocs/comments/g0ago3/weird_feeling_in_the_back_of_my_throat_that_makes/")</f>
        <v>https://www.reddit.com/r/AskDocs/comments/g0ago3/weird_feeling_in_the_back_of_my_throat_that_makes/</v>
      </c>
      <c r="G325" s="7" t="s">
        <v>1239</v>
      </c>
      <c r="H325" s="7" t="s">
        <v>12</v>
      </c>
      <c r="I325" s="6">
        <v>3.5232306000000001E-4</v>
      </c>
      <c r="J325" s="6">
        <v>0.95832119999999998</v>
      </c>
      <c r="K325" s="9">
        <v>7.8277169999999994E-5</v>
      </c>
      <c r="L325" s="6">
        <v>1.1991407E-4</v>
      </c>
      <c r="M325" s="6">
        <v>5.6812170000000001E-4</v>
      </c>
      <c r="N325" s="6">
        <v>0.18198800000000001</v>
      </c>
      <c r="O325" s="6">
        <v>2.5433600000000002E-3</v>
      </c>
      <c r="P325" s="3" t="s">
        <v>3758</v>
      </c>
      <c r="Q325" s="6"/>
    </row>
    <row r="326" spans="1:17" ht="409.6" hidden="1" x14ac:dyDescent="0.15">
      <c r="A326" s="27" t="s">
        <v>1240</v>
      </c>
      <c r="B326" s="15" t="s">
        <v>1241</v>
      </c>
      <c r="C326" s="5" t="s">
        <v>1242</v>
      </c>
      <c r="D326" s="6">
        <v>1</v>
      </c>
      <c r="E326" s="6">
        <v>2</v>
      </c>
      <c r="F326" s="7" t="str">
        <f>HYPERLINK("https://www.reddit.com/r/AskDocs/comments/g0ah8j/would_anyone_be_able_to_tell_my_why_me_earjaw_has/")</f>
        <v>https://www.reddit.com/r/AskDocs/comments/g0ah8j/would_anyone_be_able_to_tell_my_why_me_earjaw_has/</v>
      </c>
      <c r="G326" s="7" t="s">
        <v>1243</v>
      </c>
      <c r="H326" s="7" t="s">
        <v>12</v>
      </c>
      <c r="I326" s="6">
        <v>1.2712776999999999E-3</v>
      </c>
      <c r="J326" s="6">
        <v>0.13983205000000001</v>
      </c>
      <c r="K326" s="6">
        <v>7.5297356000000003E-3</v>
      </c>
      <c r="L326" s="6">
        <v>4.0649533000000002E-2</v>
      </c>
      <c r="M326" s="6">
        <v>1.4662713000000001E-2</v>
      </c>
      <c r="N326" s="6">
        <v>1.5800297E-3</v>
      </c>
      <c r="O326" s="6">
        <v>7.6508520000000005E-4</v>
      </c>
      <c r="P326" s="3" t="s">
        <v>4111</v>
      </c>
      <c r="Q326" s="6"/>
    </row>
    <row r="327" spans="1:17" ht="153" hidden="1" x14ac:dyDescent="0.15">
      <c r="A327" s="27" t="s">
        <v>1244</v>
      </c>
      <c r="B327" s="15" t="s">
        <v>1245</v>
      </c>
      <c r="C327" s="5" t="s">
        <v>1246</v>
      </c>
      <c r="D327" s="6">
        <v>1</v>
      </c>
      <c r="E327" s="6">
        <v>7</v>
      </c>
      <c r="F327" s="7" t="str">
        <f>HYPERLINK("https://www.reddit.com/r/AskDocs/comments/g0ajcq/are_there_any_longterm_effects_of_having_a/")</f>
        <v>https://www.reddit.com/r/AskDocs/comments/g0ajcq/are_there_any_longterm_effects_of_having_a/</v>
      </c>
      <c r="G327" s="7" t="s">
        <v>1247</v>
      </c>
      <c r="H327" s="7" t="s">
        <v>12</v>
      </c>
      <c r="I327" s="6">
        <v>5.5631279999999998E-2</v>
      </c>
      <c r="J327" s="6">
        <v>0.29940027000000002</v>
      </c>
      <c r="K327" s="6">
        <v>1.5115737999999999E-4</v>
      </c>
      <c r="L327" s="9">
        <v>5.7785270000000002E-5</v>
      </c>
      <c r="M327" s="6">
        <v>1.3572574000000001E-3</v>
      </c>
      <c r="N327" s="6">
        <v>0.42832160000000002</v>
      </c>
      <c r="O327" s="6">
        <v>1.0892144E-4</v>
      </c>
      <c r="P327" s="16" t="s">
        <v>3762</v>
      </c>
      <c r="Q327" s="6"/>
    </row>
    <row r="328" spans="1:17" ht="409.6" hidden="1" x14ac:dyDescent="0.15">
      <c r="A328" s="27" t="s">
        <v>1248</v>
      </c>
      <c r="B328" s="15" t="s">
        <v>1249</v>
      </c>
      <c r="C328" s="5" t="s">
        <v>3831</v>
      </c>
      <c r="D328" s="6">
        <v>1</v>
      </c>
      <c r="E328" s="6">
        <v>4</v>
      </c>
      <c r="F328" s="7" t="str">
        <f>HYPERLINK("https://www.reddit.com/r/AskDocs/comments/g0ak3m/bug_bite_identification_request_advice/")</f>
        <v>https://www.reddit.com/r/AskDocs/comments/g0ak3m/bug_bite_identification_request_advice/</v>
      </c>
      <c r="G328" s="7" t="s">
        <v>1250</v>
      </c>
      <c r="H328" s="7" t="s">
        <v>12</v>
      </c>
      <c r="I328" s="6">
        <v>1.6630589999999999E-3</v>
      </c>
      <c r="J328" s="6">
        <v>0.42345994999999997</v>
      </c>
      <c r="K328" s="6">
        <v>8.881688E-4</v>
      </c>
      <c r="L328" s="6">
        <v>0.23233068000000001</v>
      </c>
      <c r="M328" s="6">
        <v>1.9166172000000001E-3</v>
      </c>
      <c r="N328" s="6">
        <v>7.6403319999999997E-3</v>
      </c>
      <c r="O328" s="6">
        <v>5.5027009999999998E-4</v>
      </c>
      <c r="P328" s="3" t="s">
        <v>4111</v>
      </c>
      <c r="Q328" s="6"/>
    </row>
    <row r="329" spans="1:17" ht="409.6" hidden="1" x14ac:dyDescent="0.15">
      <c r="A329" s="27" t="s">
        <v>1251</v>
      </c>
      <c r="B329" s="15" t="s">
        <v>1252</v>
      </c>
      <c r="C329" s="5" t="s">
        <v>1253</v>
      </c>
      <c r="D329" s="6">
        <v>1</v>
      </c>
      <c r="E329" s="6">
        <v>7</v>
      </c>
      <c r="F329" s="7" t="str">
        <f>HYPERLINK("https://www.reddit.com/r/AskDocs/comments/g0b29g/33f_57_125lb_strange_pain_and_swelling_in_my_face/")</f>
        <v>https://www.reddit.com/r/AskDocs/comments/g0b29g/33f_57_125lb_strange_pain_and_swelling_in_my_face/</v>
      </c>
      <c r="G329" s="7" t="s">
        <v>1254</v>
      </c>
      <c r="H329" s="7" t="s">
        <v>12</v>
      </c>
      <c r="I329" s="6">
        <v>0.30783044999999998</v>
      </c>
      <c r="J329" s="6">
        <v>2.6657699999999999E-2</v>
      </c>
      <c r="K329" s="6">
        <v>8.1062316999999998E-4</v>
      </c>
      <c r="L329" s="6">
        <v>9.0983510000000004E-4</v>
      </c>
      <c r="M329" s="6">
        <v>4.6836734000000003E-3</v>
      </c>
      <c r="N329" s="6">
        <v>6.4890979999999996E-3</v>
      </c>
      <c r="O329" s="6">
        <v>3.2441616E-3</v>
      </c>
      <c r="P329" s="3" t="s">
        <v>4111</v>
      </c>
      <c r="Q329" s="6"/>
    </row>
    <row r="330" spans="1:17" ht="409.6" hidden="1" x14ac:dyDescent="0.15">
      <c r="A330" s="27" t="s">
        <v>1255</v>
      </c>
      <c r="B330" s="15" t="s">
        <v>1256</v>
      </c>
      <c r="C330" s="5" t="s">
        <v>3832</v>
      </c>
      <c r="D330" s="6">
        <v>1</v>
      </c>
      <c r="E330" s="6">
        <v>12</v>
      </c>
      <c r="F330" s="7" t="str">
        <f>HYPERLINK("https://www.reddit.com/r/AskDocs/comments/g0b3h1/facial_scalp_folliculitis_lymphadenopathy/")</f>
        <v>https://www.reddit.com/r/AskDocs/comments/g0b3h1/facial_scalp_folliculitis_lymphadenopathy/</v>
      </c>
      <c r="G330" s="7" t="s">
        <v>1257</v>
      </c>
      <c r="H330" s="7" t="s">
        <v>12</v>
      </c>
      <c r="I330" s="6">
        <v>3.7758648000000001E-3</v>
      </c>
      <c r="J330" s="6">
        <v>1.8551946000000001E-3</v>
      </c>
      <c r="K330" s="6">
        <v>2.6205181999999999E-4</v>
      </c>
      <c r="L330" s="6">
        <v>0.2168513</v>
      </c>
      <c r="M330" s="6">
        <v>2.0148456000000001E-3</v>
      </c>
      <c r="N330" s="6">
        <v>1.9146204E-3</v>
      </c>
      <c r="O330" s="6">
        <v>4.8100829999999997E-2</v>
      </c>
      <c r="P330" s="3" t="s">
        <v>4111</v>
      </c>
      <c r="Q330" s="6"/>
    </row>
    <row r="331" spans="1:17" ht="409.6" hidden="1" x14ac:dyDescent="0.15">
      <c r="A331" s="27" t="s">
        <v>1258</v>
      </c>
      <c r="B331" s="15" t="s">
        <v>1259</v>
      </c>
      <c r="C331" s="5" t="s">
        <v>1260</v>
      </c>
      <c r="D331" s="6">
        <v>1</v>
      </c>
      <c r="E331" s="6">
        <v>2</v>
      </c>
      <c r="F331" s="7" t="str">
        <f>HYPERLINK("https://www.reddit.com/r/AskDocs/comments/g0by47/extreme_itchiness_with_no_rash/")</f>
        <v>https://www.reddit.com/r/AskDocs/comments/g0by47/extreme_itchiness_with_no_rash/</v>
      </c>
      <c r="G331" s="7" t="s">
        <v>1261</v>
      </c>
      <c r="H331" s="7" t="s">
        <v>12</v>
      </c>
      <c r="I331" s="8">
        <v>3.5013625000000001E-5</v>
      </c>
      <c r="J331" s="6">
        <v>2.64059E-2</v>
      </c>
      <c r="K331" s="6">
        <v>1.2403727E-4</v>
      </c>
      <c r="L331" s="6">
        <v>0.99660884999999999</v>
      </c>
      <c r="M331" s="6">
        <v>2.7728079999999998E-4</v>
      </c>
      <c r="N331" s="6">
        <v>1.1248588999999999E-3</v>
      </c>
      <c r="O331" s="6">
        <v>6.9904329999999999E-4</v>
      </c>
      <c r="P331" s="17" t="s">
        <v>3760</v>
      </c>
      <c r="Q331" s="6"/>
    </row>
    <row r="332" spans="1:17" ht="85" hidden="1" x14ac:dyDescent="0.15">
      <c r="A332" s="27" t="s">
        <v>1262</v>
      </c>
      <c r="B332" s="15" t="s">
        <v>1263</v>
      </c>
      <c r="C332" s="5" t="s">
        <v>1264</v>
      </c>
      <c r="D332" s="6">
        <v>2</v>
      </c>
      <c r="E332" s="6">
        <v>4</v>
      </c>
      <c r="F332" s="7" t="str">
        <f>HYPERLINK("https://www.reddit.com/r/AskDocs/comments/g0bzec/cold_sore/")</f>
        <v>https://www.reddit.com/r/AskDocs/comments/g0bzec/cold_sore/</v>
      </c>
      <c r="G332" s="7" t="s">
        <v>1265</v>
      </c>
      <c r="H332" s="7" t="s">
        <v>12</v>
      </c>
      <c r="I332" s="6">
        <v>2.1002888999999999E-3</v>
      </c>
      <c r="J332" s="6">
        <v>4.8533976E-3</v>
      </c>
      <c r="K332" s="6">
        <v>1.0334342999999999E-2</v>
      </c>
      <c r="L332" s="6">
        <v>3.1286626999999997E-2</v>
      </c>
      <c r="M332" s="6">
        <v>1.9197762000000001E-3</v>
      </c>
      <c r="N332" s="6">
        <v>2.0672023000000001E-2</v>
      </c>
      <c r="O332" s="6">
        <v>0.20144296</v>
      </c>
      <c r="P332" s="3" t="s">
        <v>4111</v>
      </c>
      <c r="Q332" s="6"/>
    </row>
    <row r="333" spans="1:17" ht="255" hidden="1" x14ac:dyDescent="0.15">
      <c r="A333" s="27" t="s">
        <v>1266</v>
      </c>
      <c r="B333" s="15" t="s">
        <v>1267</v>
      </c>
      <c r="C333" s="5" t="s">
        <v>3833</v>
      </c>
      <c r="D333" s="6">
        <v>3</v>
      </c>
      <c r="E333" s="6">
        <v>5</v>
      </c>
      <c r="F333" s="7" t="str">
        <f>HYPERLINK("https://www.reddit.com/r/AskDocs/comments/g0c7ni/butthole_pain_no_blood/")</f>
        <v>https://www.reddit.com/r/AskDocs/comments/g0c7ni/butthole_pain_no_blood/</v>
      </c>
      <c r="G333" s="7" t="s">
        <v>1268</v>
      </c>
      <c r="H333" s="7" t="s">
        <v>12</v>
      </c>
      <c r="I333" s="8">
        <v>3.1793645999999999E-5</v>
      </c>
      <c r="J333" s="6">
        <v>6.4820049999999999E-3</v>
      </c>
      <c r="K333" s="8">
        <v>3.4944273999999999E-5</v>
      </c>
      <c r="L333" s="6">
        <v>4.6700240000000003E-4</v>
      </c>
      <c r="M333" s="6">
        <v>5.1505565999999999E-3</v>
      </c>
      <c r="N333" s="6">
        <v>0.9957549</v>
      </c>
      <c r="O333" s="6">
        <v>1.8680096E-4</v>
      </c>
      <c r="P333" s="3" t="s">
        <v>4111</v>
      </c>
      <c r="Q333" s="6"/>
    </row>
    <row r="334" spans="1:17" ht="34" hidden="1" x14ac:dyDescent="0.15">
      <c r="A334" s="27" t="s">
        <v>1269</v>
      </c>
      <c r="B334" s="15" t="s">
        <v>1270</v>
      </c>
      <c r="C334" s="5" t="s">
        <v>1271</v>
      </c>
      <c r="D334" s="6">
        <v>1</v>
      </c>
      <c r="E334" s="6">
        <v>3</v>
      </c>
      <c r="F334" s="7" t="str">
        <f>HYPERLINK("https://www.reddit.com/r/AskDocs/comments/g0ceuk/15m_stays_inside_i_have_a_mole_that_i_think_could/")</f>
        <v>https://www.reddit.com/r/AskDocs/comments/g0ceuk/15m_stays_inside_i_have_a_mole_that_i_think_could/</v>
      </c>
      <c r="G334" s="7" t="s">
        <v>1272</v>
      </c>
      <c r="H334" s="7" t="s">
        <v>12</v>
      </c>
      <c r="I334" s="6">
        <v>0.991618</v>
      </c>
      <c r="J334" s="8">
        <v>3.2026936000000002E-5</v>
      </c>
      <c r="K334" s="9">
        <v>9.2017050000000007E-6</v>
      </c>
      <c r="L334" s="6">
        <v>4.2146444000000001E-4</v>
      </c>
      <c r="M334" s="6">
        <v>1.4566481000000001E-3</v>
      </c>
      <c r="N334" s="6">
        <v>1.814127E-3</v>
      </c>
      <c r="O334" s="6">
        <v>1.231581E-3</v>
      </c>
      <c r="P334" s="23" t="s">
        <v>3757</v>
      </c>
      <c r="Q334" s="6"/>
    </row>
    <row r="335" spans="1:17" ht="306" hidden="1" x14ac:dyDescent="0.15">
      <c r="A335" s="27" t="s">
        <v>1273</v>
      </c>
      <c r="B335" s="15" t="s">
        <v>1274</v>
      </c>
      <c r="C335" s="5" t="s">
        <v>1275</v>
      </c>
      <c r="D335" s="6">
        <v>2</v>
      </c>
      <c r="E335" s="6">
        <v>4</v>
      </c>
      <c r="F335" s="7" t="str">
        <f>HYPERLINK("https://www.reddit.com/r/AskDocs/comments/g0cjq4/possible_ectopic_or_pregnancy/")</f>
        <v>https://www.reddit.com/r/AskDocs/comments/g0cjq4/possible_ectopic_or_pregnancy/</v>
      </c>
      <c r="G335" s="7" t="s">
        <v>1276</v>
      </c>
      <c r="H335" s="7" t="s">
        <v>12</v>
      </c>
      <c r="I335" s="6">
        <v>2.2426784000000002E-2</v>
      </c>
      <c r="J335" s="6">
        <v>0.93721339999999997</v>
      </c>
      <c r="K335" s="8">
        <v>1.4570512E-5</v>
      </c>
      <c r="L335" s="9">
        <v>6.2495319999999999E-5</v>
      </c>
      <c r="M335" s="6">
        <v>5.1291287E-3</v>
      </c>
      <c r="N335" s="8">
        <v>2.6596805E-5</v>
      </c>
      <c r="O335" s="6">
        <v>5.8754979999999998E-3</v>
      </c>
      <c r="P335" s="3" t="s">
        <v>4111</v>
      </c>
      <c r="Q335" s="8" t="s">
        <v>4015</v>
      </c>
    </row>
    <row r="336" spans="1:17" ht="272" hidden="1" x14ac:dyDescent="0.15">
      <c r="A336" s="27" t="s">
        <v>1277</v>
      </c>
      <c r="B336" s="15" t="s">
        <v>1278</v>
      </c>
      <c r="C336" s="5" t="s">
        <v>1279</v>
      </c>
      <c r="D336" s="6">
        <v>1</v>
      </c>
      <c r="E336" s="6">
        <v>2</v>
      </c>
      <c r="F336" s="7" t="str">
        <f>HYPERLINK("https://www.reddit.com/r/AskDocs/comments/g0cst6/scared_of_pancreatitis/")</f>
        <v>https://www.reddit.com/r/AskDocs/comments/g0cst6/scared_of_pancreatitis/</v>
      </c>
      <c r="G336" s="7" t="s">
        <v>1280</v>
      </c>
      <c r="H336" s="7" t="s">
        <v>12</v>
      </c>
      <c r="I336" s="6">
        <v>1.3455749000000001E-3</v>
      </c>
      <c r="J336" s="6">
        <v>1.7798543E-2</v>
      </c>
      <c r="K336" s="6">
        <v>8.1628800000000001E-2</v>
      </c>
      <c r="L336" s="6">
        <v>8.3857775E-4</v>
      </c>
      <c r="M336" s="6">
        <v>1.4430702E-2</v>
      </c>
      <c r="N336" s="6">
        <v>0.44612207999999998</v>
      </c>
      <c r="O336" s="6">
        <v>2.1068454000000001E-3</v>
      </c>
      <c r="P336" s="16" t="s">
        <v>3762</v>
      </c>
      <c r="Q336" s="6"/>
    </row>
    <row r="337" spans="1:17" ht="68" hidden="1" x14ac:dyDescent="0.15">
      <c r="A337" s="27" t="s">
        <v>1281</v>
      </c>
      <c r="B337" s="15" t="s">
        <v>1282</v>
      </c>
      <c r="C337" s="5" t="s">
        <v>1283</v>
      </c>
      <c r="D337" s="6">
        <v>2</v>
      </c>
      <c r="E337" s="6">
        <v>4</v>
      </c>
      <c r="F337" s="7" t="str">
        <f>HYPERLINK("https://www.reddit.com/r/AskDocs/comments/g0d7hj/m45_why_dont_they_do_4_level_artificial_cervical/")</f>
        <v>https://www.reddit.com/r/AskDocs/comments/g0d7hj/m45_why_dont_they_do_4_level_artificial_cervical/</v>
      </c>
      <c r="G337" s="7" t="s">
        <v>1284</v>
      </c>
      <c r="H337" s="7" t="s">
        <v>12</v>
      </c>
      <c r="I337" s="6">
        <v>0.82701599999999997</v>
      </c>
      <c r="J337" s="6">
        <v>2.561748E-3</v>
      </c>
      <c r="K337" s="6">
        <v>1.8944442E-3</v>
      </c>
      <c r="L337" s="8">
        <v>7.1440256000000001E-5</v>
      </c>
      <c r="M337" s="6">
        <v>0.55902790000000002</v>
      </c>
      <c r="N337" s="6">
        <v>7.0314406999999997E-3</v>
      </c>
      <c r="O337" s="6">
        <v>2.1249354000000002E-2</v>
      </c>
      <c r="P337" s="3" t="s">
        <v>4111</v>
      </c>
      <c r="Q337" s="6"/>
    </row>
    <row r="338" spans="1:17" ht="221" hidden="1" x14ac:dyDescent="0.15">
      <c r="A338" s="27" t="s">
        <v>1285</v>
      </c>
      <c r="B338" s="15" t="s">
        <v>1286</v>
      </c>
      <c r="C338" s="5" t="s">
        <v>3834</v>
      </c>
      <c r="D338" s="6">
        <v>1</v>
      </c>
      <c r="E338" s="6">
        <v>11</v>
      </c>
      <c r="F338" s="7" t="str">
        <f>HYPERLINK("https://www.reddit.com/r/AskDocs/comments/g0d91l/marks_on_scrotum_nsfw/")</f>
        <v>https://www.reddit.com/r/AskDocs/comments/g0d91l/marks_on_scrotum_nsfw/</v>
      </c>
      <c r="G338" s="7" t="s">
        <v>1287</v>
      </c>
      <c r="H338" s="7" t="s">
        <v>12</v>
      </c>
      <c r="I338" s="8">
        <v>2.0856520000000002E-6</v>
      </c>
      <c r="J338" s="6">
        <v>2.0328164E-4</v>
      </c>
      <c r="K338" s="8">
        <v>3.7150973999999999E-5</v>
      </c>
      <c r="L338" s="6">
        <v>0.36417270000000002</v>
      </c>
      <c r="M338" s="6">
        <v>1.2665986999999999E-4</v>
      </c>
      <c r="N338" s="9">
        <v>5.3021839999999997E-5</v>
      </c>
      <c r="O338" s="6">
        <v>0.21995226000000001</v>
      </c>
      <c r="P338" s="3" t="s">
        <v>3763</v>
      </c>
      <c r="Q338" s="9"/>
    </row>
    <row r="339" spans="1:17" ht="170" hidden="1" x14ac:dyDescent="0.15">
      <c r="A339" s="27" t="s">
        <v>1288</v>
      </c>
      <c r="B339" s="15" t="s">
        <v>1289</v>
      </c>
      <c r="C339" s="5" t="s">
        <v>1290</v>
      </c>
      <c r="D339" s="6">
        <v>2</v>
      </c>
      <c r="E339" s="6">
        <v>9</v>
      </c>
      <c r="F339" s="7" t="str">
        <f>HYPERLINK("https://www.reddit.com/r/AskDocs/comments/g0da3w/im_worried_that_i_wont_be_able_to_be_prescribed/")</f>
        <v>https://www.reddit.com/r/AskDocs/comments/g0da3w/im_worried_that_i_wont_be_able_to_be_prescribed/</v>
      </c>
      <c r="G339" s="7" t="s">
        <v>1291</v>
      </c>
      <c r="H339" s="7" t="s">
        <v>12</v>
      </c>
      <c r="I339" s="6">
        <v>4.1900933000000001E-2</v>
      </c>
      <c r="J339" s="6">
        <v>1.1897504E-2</v>
      </c>
      <c r="K339" s="6">
        <v>1.1471152E-2</v>
      </c>
      <c r="L339" s="6">
        <v>2.6285975999999999E-2</v>
      </c>
      <c r="M339" s="6">
        <v>9.5486340000000003E-3</v>
      </c>
      <c r="N339" s="6">
        <v>7.1863233999999998E-3</v>
      </c>
      <c r="O339" s="6">
        <v>0.16241928999999999</v>
      </c>
      <c r="P339" s="3" t="s">
        <v>4111</v>
      </c>
      <c r="Q339" s="6"/>
    </row>
    <row r="340" spans="1:17" ht="187" hidden="1" x14ac:dyDescent="0.15">
      <c r="A340" s="27" t="s">
        <v>1292</v>
      </c>
      <c r="B340" s="15" t="s">
        <v>1293</v>
      </c>
      <c r="C340" s="5" t="s">
        <v>3835</v>
      </c>
      <c r="D340" s="6">
        <v>2</v>
      </c>
      <c r="E340" s="6">
        <v>3</v>
      </c>
      <c r="F340" s="7" t="str">
        <f>HYPERLINK("https://www.reddit.com/r/AskDocs/comments/g0dpu4/black_spot_on_the_heel_of_the_foot_under_the_skin/")</f>
        <v>https://www.reddit.com/r/AskDocs/comments/g0dpu4/black_spot_on_the_heel_of_the_foot_under_the_skin/</v>
      </c>
      <c r="G340" s="7" t="s">
        <v>1294</v>
      </c>
      <c r="H340" s="7" t="s">
        <v>12</v>
      </c>
      <c r="I340" s="6">
        <v>3.9065599999999999E-2</v>
      </c>
      <c r="J340" s="6">
        <v>1.2960671999999999E-2</v>
      </c>
      <c r="K340" s="6">
        <v>6.7559179999999996E-2</v>
      </c>
      <c r="L340" s="6">
        <v>0.2151652</v>
      </c>
      <c r="M340" s="6">
        <v>1.5940069999999999E-3</v>
      </c>
      <c r="N340" s="6">
        <v>1.7286241E-3</v>
      </c>
      <c r="O340" s="6">
        <v>1.6252756E-2</v>
      </c>
      <c r="P340" s="3" t="s">
        <v>4111</v>
      </c>
      <c r="Q340" s="6"/>
    </row>
    <row r="341" spans="1:17" ht="153" hidden="1" x14ac:dyDescent="0.15">
      <c r="A341" s="27" t="s">
        <v>1295</v>
      </c>
      <c r="B341" s="15" t="s">
        <v>1296</v>
      </c>
      <c r="C341" s="5" t="s">
        <v>3836</v>
      </c>
      <c r="D341" s="6">
        <v>2</v>
      </c>
      <c r="E341" s="6">
        <v>2</v>
      </c>
      <c r="F341" s="7" t="str">
        <f>HYPERLINK("https://www.reddit.com/r/AskDocs/comments/g0eo4n/old_but_non_healing_skin_lesion_near_wrist/")</f>
        <v>https://www.reddit.com/r/AskDocs/comments/g0eo4n/old_but_non_healing_skin_lesion_near_wrist/</v>
      </c>
      <c r="G341" s="7" t="s">
        <v>1297</v>
      </c>
      <c r="H341" s="7" t="s">
        <v>12</v>
      </c>
      <c r="I341" s="6">
        <v>0.12105608</v>
      </c>
      <c r="J341" s="6">
        <v>4.2560697E-4</v>
      </c>
      <c r="K341" s="6">
        <v>1.8578172E-3</v>
      </c>
      <c r="L341" s="6">
        <v>9.1461870000000001E-2</v>
      </c>
      <c r="M341" s="6">
        <v>4.5746267E-2</v>
      </c>
      <c r="N341" s="6">
        <v>5.4287910000000005E-4</v>
      </c>
      <c r="O341" s="6">
        <v>3.9710282999999999E-2</v>
      </c>
      <c r="P341" s="3" t="s">
        <v>4111</v>
      </c>
      <c r="Q341" s="6"/>
    </row>
    <row r="342" spans="1:17" ht="388" hidden="1" x14ac:dyDescent="0.15">
      <c r="A342" s="27" t="s">
        <v>1298</v>
      </c>
      <c r="B342" s="15" t="s">
        <v>1299</v>
      </c>
      <c r="C342" s="5" t="s">
        <v>3837</v>
      </c>
      <c r="D342" s="6">
        <v>1</v>
      </c>
      <c r="E342" s="6">
        <v>116</v>
      </c>
      <c r="F342" s="7" t="str">
        <f>HYPERLINK("https://www.reddit.com/r/AskDocs/comments/g0erit/weekly_discussiongeneral_questions_thread_april/")</f>
        <v>https://www.reddit.com/r/AskDocs/comments/g0erit/weekly_discussiongeneral_questions_thread_april/</v>
      </c>
      <c r="G342" s="7" t="s">
        <v>1300</v>
      </c>
      <c r="H342" s="7" t="s">
        <v>12</v>
      </c>
      <c r="I342" s="6">
        <v>7.1375250000000001E-2</v>
      </c>
      <c r="J342" s="6">
        <v>0.14148661000000001</v>
      </c>
      <c r="K342" s="6">
        <v>0.11206513999999999</v>
      </c>
      <c r="L342" s="6">
        <v>8.7091684000000003E-2</v>
      </c>
      <c r="M342" s="6">
        <v>2.9715001999999998E-3</v>
      </c>
      <c r="N342" s="6">
        <v>1.3185412000000001E-2</v>
      </c>
      <c r="O342" s="6">
        <v>5.2385629999999999E-3</v>
      </c>
      <c r="P342" s="3" t="s">
        <v>4111</v>
      </c>
      <c r="Q342" s="6"/>
    </row>
    <row r="343" spans="1:17" ht="238" hidden="1" x14ac:dyDescent="0.15">
      <c r="A343" s="27" t="s">
        <v>1301</v>
      </c>
      <c r="B343" s="15" t="s">
        <v>1302</v>
      </c>
      <c r="C343" s="5" t="s">
        <v>1303</v>
      </c>
      <c r="D343" s="6">
        <v>2</v>
      </c>
      <c r="E343" s="6">
        <v>6</v>
      </c>
      <c r="F343" s="7" t="str">
        <f>HYPERLINK("https://www.reddit.com/r/AskDocs/comments/g0ezfy/did_i_have_a_vasovagal_syncope_or_a_seizure/")</f>
        <v>https://www.reddit.com/r/AskDocs/comments/g0ezfy/did_i_have_a_vasovagal_syncope_or_a_seizure/</v>
      </c>
      <c r="G343" s="7" t="s">
        <v>1304</v>
      </c>
      <c r="H343" s="7" t="s">
        <v>12</v>
      </c>
      <c r="I343" s="6">
        <v>1.885423E-2</v>
      </c>
      <c r="J343" s="6">
        <v>0.535636</v>
      </c>
      <c r="K343" s="6">
        <v>2.3742437000000002E-2</v>
      </c>
      <c r="L343" s="6">
        <v>2.5460422000000002E-3</v>
      </c>
      <c r="M343" s="6">
        <v>6.0577393E-3</v>
      </c>
      <c r="N343" s="6">
        <v>5.3443699999999997E-2</v>
      </c>
      <c r="O343" s="6">
        <v>9.2947482999999995E-4</v>
      </c>
      <c r="P343" s="3" t="s">
        <v>4111</v>
      </c>
      <c r="Q343" s="6" t="s">
        <v>4053</v>
      </c>
    </row>
    <row r="344" spans="1:17" ht="102" hidden="1" x14ac:dyDescent="0.15">
      <c r="A344" s="27" t="s">
        <v>1305</v>
      </c>
      <c r="B344" s="15" t="s">
        <v>1306</v>
      </c>
      <c r="C344" s="5" t="s">
        <v>1307</v>
      </c>
      <c r="D344" s="6">
        <v>1</v>
      </c>
      <c r="E344" s="6">
        <v>3</v>
      </c>
      <c r="F344" s="7" t="str">
        <f>HYPERLINK("https://www.reddit.com/r/AskDocs/comments/g0f3kq/is_sleep_causing_rlly_slow_digestive_system/")</f>
        <v>https://www.reddit.com/r/AskDocs/comments/g0f3kq/is_sleep_causing_rlly_slow_digestive_system/</v>
      </c>
      <c r="G344" s="7" t="s">
        <v>1308</v>
      </c>
      <c r="H344" s="7" t="s">
        <v>12</v>
      </c>
      <c r="I344" s="6">
        <v>4.5724988000000001E-2</v>
      </c>
      <c r="J344" s="6">
        <v>1.2992293E-2</v>
      </c>
      <c r="K344" s="6">
        <v>5.5636167999999998E-3</v>
      </c>
      <c r="L344" s="6">
        <v>3.2653213E-3</v>
      </c>
      <c r="M344" s="6">
        <v>7.9587099999999997E-4</v>
      </c>
      <c r="N344" s="6">
        <v>0.72314299999999998</v>
      </c>
      <c r="O344" s="6">
        <v>9.3400480000000005E-4</v>
      </c>
      <c r="P344" s="16" t="s">
        <v>3762</v>
      </c>
      <c r="Q344" s="6"/>
    </row>
    <row r="345" spans="1:17" ht="136" hidden="1" x14ac:dyDescent="0.15">
      <c r="A345" s="27" t="s">
        <v>1309</v>
      </c>
      <c r="B345" s="15" t="s">
        <v>1310</v>
      </c>
      <c r="C345" s="5" t="s">
        <v>1311</v>
      </c>
      <c r="D345" s="6">
        <v>2</v>
      </c>
      <c r="E345" s="6">
        <v>11</v>
      </c>
      <c r="F345" s="7" t="str">
        <f>HYPERLINK("https://www.reddit.com/r/AskDocs/comments/g0f9g7/candida_overgrowth/")</f>
        <v>https://www.reddit.com/r/AskDocs/comments/g0f9g7/candida_overgrowth/</v>
      </c>
      <c r="G345" s="7" t="s">
        <v>1312</v>
      </c>
      <c r="H345" s="7" t="s">
        <v>12</v>
      </c>
      <c r="I345" s="6">
        <v>1.3628602E-4</v>
      </c>
      <c r="J345" s="6">
        <v>2.9280484000000001E-3</v>
      </c>
      <c r="K345" s="9">
        <v>6.118919E-5</v>
      </c>
      <c r="L345" s="6">
        <v>0.81371283999999999</v>
      </c>
      <c r="M345" s="6">
        <v>1.7529726E-4</v>
      </c>
      <c r="N345" s="8">
        <v>2.6789587E-5</v>
      </c>
      <c r="O345" s="6">
        <v>3.2639502999999998E-4</v>
      </c>
      <c r="P345" s="3" t="s">
        <v>4111</v>
      </c>
      <c r="Q345" s="8"/>
    </row>
    <row r="346" spans="1:17" ht="136" hidden="1" x14ac:dyDescent="0.15">
      <c r="A346" s="27" t="s">
        <v>1313</v>
      </c>
      <c r="B346" s="15" t="s">
        <v>1314</v>
      </c>
      <c r="C346" s="5" t="s">
        <v>3838</v>
      </c>
      <c r="D346" s="6">
        <v>1</v>
      </c>
      <c r="E346" s="6">
        <v>2</v>
      </c>
      <c r="F346" s="7" t="str">
        <f>HYPERLINK("https://www.reddit.com/r/AskDocs/comments/g0fmpl/pain_in_my_ankle_and_cant_completely_push_down_17m/")</f>
        <v>https://www.reddit.com/r/AskDocs/comments/g0fmpl/pain_in_my_ankle_and_cant_completely_push_down_17m/</v>
      </c>
      <c r="G346" s="7" t="s">
        <v>1315</v>
      </c>
      <c r="H346" s="7" t="s">
        <v>12</v>
      </c>
      <c r="I346" s="6">
        <v>5.1659434999999997E-2</v>
      </c>
      <c r="J346" s="6">
        <v>4.0641456999999999E-2</v>
      </c>
      <c r="K346" s="6">
        <v>0.53214649999999997</v>
      </c>
      <c r="L346" s="6">
        <v>1.0085136E-2</v>
      </c>
      <c r="M346" s="6">
        <v>1.1392355E-2</v>
      </c>
      <c r="N346" s="6">
        <v>1.0318964999999999E-2</v>
      </c>
      <c r="O346" s="6">
        <v>5.4526330000000001E-3</v>
      </c>
      <c r="P346" s="3" t="s">
        <v>4111</v>
      </c>
      <c r="Q346" s="6"/>
    </row>
    <row r="347" spans="1:17" ht="34" hidden="1" x14ac:dyDescent="0.15">
      <c r="A347" s="27" t="s">
        <v>1316</v>
      </c>
      <c r="B347" s="15" t="s">
        <v>1317</v>
      </c>
      <c r="C347" s="5" t="s">
        <v>1318</v>
      </c>
      <c r="D347" s="6">
        <v>2</v>
      </c>
      <c r="E347" s="6">
        <v>2</v>
      </c>
      <c r="F347" s="7" t="str">
        <f>HYPERLINK("https://www.reddit.com/r/AskDocs/comments/g0fvsr/do_i_have_covid19/")</f>
        <v>https://www.reddit.com/r/AskDocs/comments/g0fvsr/do_i_have_covid19/</v>
      </c>
      <c r="G347" s="7" t="s">
        <v>1319</v>
      </c>
      <c r="H347" s="7" t="s">
        <v>12</v>
      </c>
      <c r="I347" s="6">
        <v>3.9741397000000003E-4</v>
      </c>
      <c r="J347" s="6">
        <v>0.99611760000000005</v>
      </c>
      <c r="K347" s="6">
        <v>3.6609172999999999E-4</v>
      </c>
      <c r="L347" s="10">
        <v>4.11851E-5</v>
      </c>
      <c r="M347" s="6">
        <v>8.0275536000000002E-4</v>
      </c>
      <c r="N347" s="6">
        <v>1.3591051E-3</v>
      </c>
      <c r="O347" s="6">
        <v>1.8428564000000001E-3</v>
      </c>
      <c r="P347" s="3" t="s">
        <v>3758</v>
      </c>
      <c r="Q347" s="6"/>
    </row>
    <row r="348" spans="1:17" ht="136" hidden="1" x14ac:dyDescent="0.15">
      <c r="A348" s="27" t="s">
        <v>1320</v>
      </c>
      <c r="B348" s="15" t="s">
        <v>1321</v>
      </c>
      <c r="C348" s="5" t="s">
        <v>1322</v>
      </c>
      <c r="D348" s="6">
        <v>2</v>
      </c>
      <c r="E348" s="6">
        <v>7</v>
      </c>
      <c r="F348" s="7" t="str">
        <f>HYPERLINK("https://www.reddit.com/r/AskDocs/comments/g0g21p/glomus_tumor_pain/")</f>
        <v>https://www.reddit.com/r/AskDocs/comments/g0g21p/glomus_tumor_pain/</v>
      </c>
      <c r="G348" s="7" t="s">
        <v>1323</v>
      </c>
      <c r="H348" s="7" t="s">
        <v>12</v>
      </c>
      <c r="I348" s="6">
        <v>0.448162</v>
      </c>
      <c r="J348" s="6">
        <v>9.8817350000000009E-3</v>
      </c>
      <c r="K348" s="6">
        <v>1.4044166E-2</v>
      </c>
      <c r="L348" s="6">
        <v>4.0914714000000003E-3</v>
      </c>
      <c r="M348" s="6">
        <v>5.8221816999999999E-4</v>
      </c>
      <c r="N348" s="6">
        <v>3.7947296999999997E-4</v>
      </c>
      <c r="O348" s="6">
        <v>7.9467890000000003E-4</v>
      </c>
      <c r="P348" s="23" t="s">
        <v>3757</v>
      </c>
      <c r="Q348" s="6"/>
    </row>
    <row r="349" spans="1:17" ht="372" hidden="1" x14ac:dyDescent="0.15">
      <c r="A349" s="27" t="s">
        <v>1324</v>
      </c>
      <c r="B349" s="15" t="s">
        <v>1325</v>
      </c>
      <c r="C349" s="5" t="s">
        <v>1326</v>
      </c>
      <c r="D349" s="6">
        <v>6</v>
      </c>
      <c r="E349" s="6">
        <v>10</v>
      </c>
      <c r="F349" s="7" t="str">
        <f>HYPERLINK("https://www.reddit.com/r/AskDocs/comments/g0h3xz/blood_vomiting_pain/")</f>
        <v>https://www.reddit.com/r/AskDocs/comments/g0h3xz/blood_vomiting_pain/</v>
      </c>
      <c r="G349" s="7" t="s">
        <v>1327</v>
      </c>
      <c r="H349" s="7" t="s">
        <v>12</v>
      </c>
      <c r="I349" s="6">
        <v>1.0518134000000001E-3</v>
      </c>
      <c r="J349" s="6">
        <v>1.7961562E-3</v>
      </c>
      <c r="K349" s="9">
        <v>4.4140139999999997E-5</v>
      </c>
      <c r="L349" s="8">
        <v>2.1348094E-5</v>
      </c>
      <c r="M349" s="6">
        <v>8.6450576999999996E-4</v>
      </c>
      <c r="N349" s="6">
        <v>0.99251310000000004</v>
      </c>
      <c r="O349" s="6">
        <v>2.1103024000000001E-4</v>
      </c>
      <c r="P349" s="16" t="s">
        <v>3762</v>
      </c>
      <c r="Q349" s="6" t="s">
        <v>4016</v>
      </c>
    </row>
    <row r="350" spans="1:17" ht="102" hidden="1" x14ac:dyDescent="0.15">
      <c r="A350" s="27" t="s">
        <v>1328</v>
      </c>
      <c r="B350" s="15" t="s">
        <v>1329</v>
      </c>
      <c r="C350" s="5" t="s">
        <v>1330</v>
      </c>
      <c r="D350" s="6">
        <v>5</v>
      </c>
      <c r="E350" s="6">
        <v>10</v>
      </c>
      <c r="F350" s="7" t="str">
        <f>HYPERLINK("https://www.reddit.com/r/AskDocs/comments/g0hh48/vrsa_question_for_my_friend_female_almost_50_had/")</f>
        <v>https://www.reddit.com/r/AskDocs/comments/g0hh48/vrsa_question_for_my_friend_female_almost_50_had/</v>
      </c>
      <c r="G350" s="7" t="s">
        <v>1331</v>
      </c>
      <c r="H350" s="7" t="s">
        <v>12</v>
      </c>
      <c r="I350" s="6">
        <v>2.8876453999999999E-2</v>
      </c>
      <c r="J350" s="6">
        <v>1.1217892000000001E-3</v>
      </c>
      <c r="K350" s="8">
        <v>1.9945312E-5</v>
      </c>
      <c r="L350" s="8">
        <v>2.5815483000000001E-5</v>
      </c>
      <c r="M350" s="6">
        <v>3.2521783999999998E-3</v>
      </c>
      <c r="N350" s="6">
        <v>5.2890179999999997E-4</v>
      </c>
      <c r="O350" s="6">
        <v>0.95585334</v>
      </c>
      <c r="P350" s="3" t="s">
        <v>3763</v>
      </c>
      <c r="Q350" s="6"/>
    </row>
    <row r="351" spans="1:17" ht="409.6" hidden="1" x14ac:dyDescent="0.15">
      <c r="A351" s="27" t="s">
        <v>1332</v>
      </c>
      <c r="B351" s="15" t="s">
        <v>1333</v>
      </c>
      <c r="C351" s="5" t="s">
        <v>1334</v>
      </c>
      <c r="D351" s="6">
        <v>7</v>
      </c>
      <c r="E351" s="6">
        <v>15</v>
      </c>
      <c r="F351" s="7" t="str">
        <f>HYPERLINK("https://www.reddit.com/r/AskDocs/comments/g0ib1s/gynaecologists_i_need_your_help_ureaplasma_thrush/")</f>
        <v>https://www.reddit.com/r/AskDocs/comments/g0ib1s/gynaecologists_i_need_your_help_ureaplasma_thrush/</v>
      </c>
      <c r="G351" s="7" t="s">
        <v>1335</v>
      </c>
      <c r="H351" s="7" t="s">
        <v>12</v>
      </c>
      <c r="I351" s="8">
        <v>7.3609920000000001E-6</v>
      </c>
      <c r="J351" s="6">
        <v>1.3458729000000001E-4</v>
      </c>
      <c r="K351" s="8">
        <v>1.7714402999999999E-5</v>
      </c>
      <c r="L351" s="8">
        <v>1.3127531000000001E-5</v>
      </c>
      <c r="M351" s="8">
        <v>8.4587205000000003E-5</v>
      </c>
      <c r="N351" s="6">
        <v>1.1763027600000001E-4</v>
      </c>
      <c r="O351" s="6">
        <v>0.98739220000000005</v>
      </c>
      <c r="P351" s="3" t="s">
        <v>3763</v>
      </c>
      <c r="Q351" s="6"/>
    </row>
    <row r="352" spans="1:17" ht="85" hidden="1" x14ac:dyDescent="0.15">
      <c r="A352" s="27" t="s">
        <v>1336</v>
      </c>
      <c r="B352" s="15" t="s">
        <v>1337</v>
      </c>
      <c r="C352" s="5" t="s">
        <v>1338</v>
      </c>
      <c r="D352" s="6">
        <v>7</v>
      </c>
      <c r="E352" s="6">
        <v>10</v>
      </c>
      <c r="F352" s="7" t="str">
        <f>HYPERLINK("https://www.reddit.com/r/AskDocs/comments/g0izle/does_using_a_laptop_on_the_lap_as_a_hotspot_to/")</f>
        <v>https://www.reddit.com/r/AskDocs/comments/g0izle/does_using_a_laptop_on_the_lap_as_a_hotspot_to/</v>
      </c>
      <c r="G352" s="7" t="s">
        <v>1339</v>
      </c>
      <c r="H352" s="7" t="s">
        <v>12</v>
      </c>
      <c r="I352" s="6">
        <v>3.0395985E-2</v>
      </c>
      <c r="J352" s="6">
        <v>0.12705204</v>
      </c>
      <c r="K352" s="6">
        <v>5.0980686999999997E-2</v>
      </c>
      <c r="L352" s="6">
        <v>1.3435185000000001E-3</v>
      </c>
      <c r="M352" s="6">
        <v>1.7931163000000001E-3</v>
      </c>
      <c r="N352" s="6">
        <v>3.069371E-3</v>
      </c>
      <c r="O352" s="6">
        <v>9.0434879999999995E-2</v>
      </c>
      <c r="P352" s="3" t="s">
        <v>4111</v>
      </c>
      <c r="Q352" s="6"/>
    </row>
    <row r="353" spans="1:17" ht="323" hidden="1" x14ac:dyDescent="0.15">
      <c r="A353" s="27" t="s">
        <v>1340</v>
      </c>
      <c r="B353" s="15" t="s">
        <v>1341</v>
      </c>
      <c r="C353" s="5" t="s">
        <v>1342</v>
      </c>
      <c r="D353" s="6">
        <v>9</v>
      </c>
      <c r="E353" s="6">
        <v>17</v>
      </c>
      <c r="F353" s="7" t="str">
        <f>HYPERLINK("https://www.reddit.com/r/AskDocs/comments/g0jqjn/is_there_anyway_to_treat_uti_female_at_home/")</f>
        <v>https://www.reddit.com/r/AskDocs/comments/g0jqjn/is_there_anyway_to_treat_uti_female_at_home/</v>
      </c>
      <c r="G353" s="7" t="s">
        <v>1343</v>
      </c>
      <c r="H353" s="7" t="s">
        <v>12</v>
      </c>
      <c r="I353" s="6">
        <v>2.1251142000000001E-3</v>
      </c>
      <c r="J353" s="6">
        <v>0.50179640000000003</v>
      </c>
      <c r="K353" s="6">
        <v>9.3421339999999996E-4</v>
      </c>
      <c r="L353" s="6">
        <v>9.7388029999999999E-4</v>
      </c>
      <c r="M353" s="6">
        <v>2.5736689999999998E-3</v>
      </c>
      <c r="N353" s="6">
        <v>9.5856190000000001E-4</v>
      </c>
      <c r="O353" s="6">
        <v>0.14426330000000001</v>
      </c>
      <c r="P353" s="3" t="s">
        <v>4111</v>
      </c>
      <c r="Q353" s="20" t="s">
        <v>4046</v>
      </c>
    </row>
    <row r="354" spans="1:17" ht="136" hidden="1" x14ac:dyDescent="0.15">
      <c r="A354" s="27" t="s">
        <v>1344</v>
      </c>
      <c r="B354" s="15" t="s">
        <v>1345</v>
      </c>
      <c r="C354" s="5" t="s">
        <v>1346</v>
      </c>
      <c r="D354" s="6">
        <v>8</v>
      </c>
      <c r="E354" s="6">
        <v>13</v>
      </c>
      <c r="F354" s="7" t="str">
        <f>HYPERLINK("https://www.reddit.com/r/AskDocs/comments/g0k8fk/why_am_i_always_nauseous/")</f>
        <v>https://www.reddit.com/r/AskDocs/comments/g0k8fk/why_am_i_always_nauseous/</v>
      </c>
      <c r="G354" s="7" t="s">
        <v>1347</v>
      </c>
      <c r="H354" s="7" t="s">
        <v>12</v>
      </c>
      <c r="I354" s="6">
        <v>1.7416865E-2</v>
      </c>
      <c r="J354" s="6">
        <v>0.19052749999999999</v>
      </c>
      <c r="K354" s="6">
        <v>2.2635550000000001E-2</v>
      </c>
      <c r="L354" s="6">
        <v>2.7284025999999999E-4</v>
      </c>
      <c r="M354" s="6">
        <v>8.2939564999999996E-3</v>
      </c>
      <c r="N354" s="6">
        <v>2.0552575999999999E-2</v>
      </c>
      <c r="O354" s="6">
        <v>1.8025339000000001E-2</v>
      </c>
      <c r="P354" s="3" t="s">
        <v>4111</v>
      </c>
      <c r="Q354" s="6"/>
    </row>
    <row r="355" spans="1:17" ht="136" hidden="1" x14ac:dyDescent="0.15">
      <c r="A355" s="27" t="s">
        <v>1348</v>
      </c>
      <c r="B355" s="15" t="s">
        <v>1349</v>
      </c>
      <c r="C355" s="5" t="s">
        <v>1350</v>
      </c>
      <c r="D355" s="6">
        <v>1</v>
      </c>
      <c r="E355" s="6">
        <v>4</v>
      </c>
      <c r="F355" s="7" t="str">
        <f>HYPERLINK("https://www.reddit.com/r/AskDocs/comments/g0kaf2/26f_with_pain_and_swelling_in_a_healed_elbow/")</f>
        <v>https://www.reddit.com/r/AskDocs/comments/g0kaf2/26f_with_pain_and_swelling_in_a_healed_elbow/</v>
      </c>
      <c r="G355" s="7" t="s">
        <v>1351</v>
      </c>
      <c r="H355" s="7" t="s">
        <v>12</v>
      </c>
      <c r="I355" s="6">
        <v>1.3717353E-2</v>
      </c>
      <c r="J355" s="6">
        <v>8.2683145999999999E-2</v>
      </c>
      <c r="K355" s="6">
        <v>3.7922263000000002E-3</v>
      </c>
      <c r="L355" s="6">
        <v>1.1717886E-2</v>
      </c>
      <c r="M355" s="6">
        <v>5.9009492E-3</v>
      </c>
      <c r="N355" s="6">
        <v>4.0074587E-3</v>
      </c>
      <c r="O355" s="6">
        <v>1.0282427E-2</v>
      </c>
      <c r="P355" s="3" t="s">
        <v>4111</v>
      </c>
      <c r="Q355" s="6"/>
    </row>
    <row r="356" spans="1:17" ht="323" hidden="1" x14ac:dyDescent="0.15">
      <c r="A356" s="27" t="s">
        <v>1352</v>
      </c>
      <c r="B356" s="15" t="s">
        <v>1353</v>
      </c>
      <c r="C356" s="5" t="s">
        <v>1354</v>
      </c>
      <c r="D356" s="6">
        <v>11</v>
      </c>
      <c r="E356" s="6">
        <v>15</v>
      </c>
      <c r="F356" s="7" t="str">
        <f>HYPERLINK("https://www.reddit.com/r/AskDocs/comments/g0kehl/delayed_puberty_caused_by_undescended_testicle/")</f>
        <v>https://www.reddit.com/r/AskDocs/comments/g0kehl/delayed_puberty_caused_by_undescended_testicle/</v>
      </c>
      <c r="G356" s="7" t="s">
        <v>1355</v>
      </c>
      <c r="H356" s="7" t="s">
        <v>12</v>
      </c>
      <c r="I356" s="6">
        <v>7.1295739999999996E-2</v>
      </c>
      <c r="J356" s="6">
        <v>3.6334989999999999E-4</v>
      </c>
      <c r="K356" s="6">
        <v>8.6593629999999998E-4</v>
      </c>
      <c r="L356" s="8">
        <v>3.8907164999999997E-5</v>
      </c>
      <c r="M356" s="6">
        <v>1.5104413000000001E-3</v>
      </c>
      <c r="N356" s="9">
        <v>7.6025859999999997E-5</v>
      </c>
      <c r="O356" s="6">
        <v>0.37532520000000003</v>
      </c>
      <c r="P356" s="3" t="s">
        <v>4111</v>
      </c>
      <c r="Q356" s="9"/>
    </row>
    <row r="357" spans="1:17" ht="68" hidden="1" x14ac:dyDescent="0.15">
      <c r="A357" s="27" t="s">
        <v>1356</v>
      </c>
      <c r="B357" s="15" t="s">
        <v>1357</v>
      </c>
      <c r="C357" s="5" t="s">
        <v>1358</v>
      </c>
      <c r="D357" s="6">
        <v>1</v>
      </c>
      <c r="E357" s="6">
        <v>28</v>
      </c>
      <c r="F357" s="7" t="str">
        <f>HYPERLINK("https://www.reddit.com/r/AskDocs/comments/g0kgkj/fiance_wants_no_pain_when_losing_virginity/")</f>
        <v>https://www.reddit.com/r/AskDocs/comments/g0kgkj/fiance_wants_no_pain_when_losing_virginity/</v>
      </c>
      <c r="G357" s="7" t="s">
        <v>1359</v>
      </c>
      <c r="H357" s="7" t="s">
        <v>12</v>
      </c>
      <c r="I357" s="6">
        <v>7.0992379999999994E-2</v>
      </c>
      <c r="J357" s="6">
        <v>6.9833993999999996E-3</v>
      </c>
      <c r="K357" s="6">
        <v>0.10074726000000001</v>
      </c>
      <c r="L357" s="6">
        <v>1.1807382E-3</v>
      </c>
      <c r="M357" s="6">
        <v>3.2095312999999999E-3</v>
      </c>
      <c r="N357" s="6">
        <v>5.180329E-3</v>
      </c>
      <c r="O357" s="6">
        <v>0.1262798</v>
      </c>
      <c r="P357" s="3" t="s">
        <v>4111</v>
      </c>
      <c r="Q357" s="6"/>
    </row>
    <row r="358" spans="1:17" ht="372" hidden="1" x14ac:dyDescent="0.15">
      <c r="A358" s="27" t="s">
        <v>1360</v>
      </c>
      <c r="B358" s="15" t="s">
        <v>1361</v>
      </c>
      <c r="C358" s="5" t="s">
        <v>1362</v>
      </c>
      <c r="D358" s="6">
        <v>2</v>
      </c>
      <c r="E358" s="6">
        <v>2</v>
      </c>
      <c r="F358" s="7" t="str">
        <f>HYPERLINK("https://www.reddit.com/r/AskDocs/comments/g0kpqk/ankle_injury_torn_retinaculum/")</f>
        <v>https://www.reddit.com/r/AskDocs/comments/g0kpqk/ankle_injury_torn_retinaculum/</v>
      </c>
      <c r="G358" s="7" t="s">
        <v>1363</v>
      </c>
      <c r="H358" s="7" t="s">
        <v>12</v>
      </c>
      <c r="I358" s="6">
        <v>0.66536987000000003</v>
      </c>
      <c r="J358" s="6">
        <v>2.930379E-2</v>
      </c>
      <c r="K358" s="6">
        <v>3.8903475E-2</v>
      </c>
      <c r="L358" s="6">
        <v>7.1074069999999996E-3</v>
      </c>
      <c r="M358" s="6">
        <v>1.4486968500000001E-2</v>
      </c>
      <c r="N358" s="6">
        <v>1.38897E-2</v>
      </c>
      <c r="O358" s="6">
        <v>6.5138936000000002E-4</v>
      </c>
      <c r="P358" s="3" t="s">
        <v>4111</v>
      </c>
      <c r="Q358" s="6"/>
    </row>
    <row r="359" spans="1:17" ht="187" hidden="1" x14ac:dyDescent="0.15">
      <c r="A359" s="27" t="s">
        <v>1364</v>
      </c>
      <c r="B359" s="15" t="s">
        <v>1365</v>
      </c>
      <c r="C359" s="5" t="s">
        <v>1366</v>
      </c>
      <c r="D359" s="6">
        <v>2</v>
      </c>
      <c r="E359" s="6">
        <v>5</v>
      </c>
      <c r="F359" s="7" t="str">
        <f>HYPERLINK("https://www.reddit.com/r/AskDocs/comments/g0kq7h/i_have_a_torn_muscle_in_my_hand/")</f>
        <v>https://www.reddit.com/r/AskDocs/comments/g0kq7h/i_have_a_torn_muscle_in_my_hand/</v>
      </c>
      <c r="G359" s="7" t="s">
        <v>1367</v>
      </c>
      <c r="H359" s="7" t="s">
        <v>12</v>
      </c>
      <c r="I359" s="6">
        <v>0.16605159999999999</v>
      </c>
      <c r="J359" s="6">
        <v>3.7282704999999999E-2</v>
      </c>
      <c r="K359" s="6">
        <v>3.4575580000000002E-2</v>
      </c>
      <c r="L359" s="6">
        <v>0.14061418000000001</v>
      </c>
      <c r="M359" s="6">
        <v>2.6543736E-3</v>
      </c>
      <c r="N359" s="6">
        <v>3.5995543000000001E-3</v>
      </c>
      <c r="O359" s="6">
        <v>2.7932227E-3</v>
      </c>
      <c r="P359" s="3" t="s">
        <v>4111</v>
      </c>
      <c r="Q359" s="6"/>
    </row>
    <row r="360" spans="1:17" ht="289" hidden="1" x14ac:dyDescent="0.15">
      <c r="A360" s="27" t="s">
        <v>1368</v>
      </c>
      <c r="B360" s="15" t="s">
        <v>1369</v>
      </c>
      <c r="C360" s="5" t="s">
        <v>1370</v>
      </c>
      <c r="D360" s="6">
        <v>5</v>
      </c>
      <c r="E360" s="6">
        <v>5</v>
      </c>
      <c r="F360" s="7" t="str">
        <f>HYPERLINK("https://www.reddit.com/r/AskDocs/comments/g0ku3k/chronic_diarrhea_with_zoloft/")</f>
        <v>https://www.reddit.com/r/AskDocs/comments/g0ku3k/chronic_diarrhea_with_zoloft/</v>
      </c>
      <c r="G360" s="7" t="s">
        <v>1371</v>
      </c>
      <c r="H360" s="7" t="s">
        <v>12</v>
      </c>
      <c r="I360" s="6">
        <v>3.8459897000000002E-4</v>
      </c>
      <c r="J360" s="6">
        <v>0.16626664999999999</v>
      </c>
      <c r="K360" s="6">
        <v>0.68221175999999994</v>
      </c>
      <c r="L360" s="6">
        <v>1.9109249000000001E-4</v>
      </c>
      <c r="M360" s="8">
        <v>6.0046844999999999E-5</v>
      </c>
      <c r="N360" s="6">
        <v>6.7555310000000004E-3</v>
      </c>
      <c r="O360" s="8">
        <v>2.1968904999999999E-5</v>
      </c>
      <c r="P360" s="3" t="s">
        <v>4111</v>
      </c>
      <c r="Q360" s="6"/>
    </row>
    <row r="361" spans="1:17" ht="119" hidden="1" x14ac:dyDescent="0.15">
      <c r="A361" s="27" t="s">
        <v>1372</v>
      </c>
      <c r="B361" s="15" t="s">
        <v>1373</v>
      </c>
      <c r="C361" s="5" t="s">
        <v>1374</v>
      </c>
      <c r="D361" s="6">
        <v>3</v>
      </c>
      <c r="E361" s="6">
        <v>11</v>
      </c>
      <c r="F361" s="7" t="str">
        <f>HYPERLINK("https://www.reddit.com/r/AskDocs/comments/g0l1vu/can_too_much_albuterol_over_time_cause/")</f>
        <v>https://www.reddit.com/r/AskDocs/comments/g0l1vu/can_too_much_albuterol_over_time_cause/</v>
      </c>
      <c r="G361" s="7" t="s">
        <v>1375</v>
      </c>
      <c r="H361" s="7" t="s">
        <v>12</v>
      </c>
      <c r="I361" s="6">
        <v>1.0985280000000001E-4</v>
      </c>
      <c r="J361" s="6">
        <v>0.99338029999999999</v>
      </c>
      <c r="K361" s="6">
        <v>2.4896860000000001E-4</v>
      </c>
      <c r="L361" s="6">
        <v>3.6223828999999998E-3</v>
      </c>
      <c r="M361" s="6">
        <v>1.5048087000000001E-3</v>
      </c>
      <c r="N361" s="6">
        <v>5.5236520000000004E-3</v>
      </c>
      <c r="O361" s="8">
        <v>5.3565505000000001E-5</v>
      </c>
      <c r="P361" s="3" t="s">
        <v>3758</v>
      </c>
      <c r="Q361" s="6"/>
    </row>
    <row r="362" spans="1:17" ht="409.6" hidden="1" x14ac:dyDescent="0.15">
      <c r="A362" s="27" t="s">
        <v>1376</v>
      </c>
      <c r="B362" s="15" t="s">
        <v>1377</v>
      </c>
      <c r="C362" s="5" t="s">
        <v>1378</v>
      </c>
      <c r="D362" s="6">
        <v>0</v>
      </c>
      <c r="E362" s="6">
        <v>11</v>
      </c>
      <c r="F362" s="7" t="str">
        <f>HYPERLINK("https://www.reddit.com/r/AskDocs/comments/g0l2h2/fatigue_tight_chest_headaches_etc_help_please/")</f>
        <v>https://www.reddit.com/r/AskDocs/comments/g0l2h2/fatigue_tight_chest_headaches_etc_help_please/</v>
      </c>
      <c r="G362" s="7" t="s">
        <v>1379</v>
      </c>
      <c r="H362" s="7" t="s">
        <v>12</v>
      </c>
      <c r="I362" s="6">
        <v>2.0757616E-3</v>
      </c>
      <c r="J362" s="6">
        <v>0.92324289999999998</v>
      </c>
      <c r="K362" s="6">
        <v>1.1912285999999999E-3</v>
      </c>
      <c r="L362" s="6">
        <v>2.8374789999999997E-4</v>
      </c>
      <c r="M362" s="6">
        <v>4.8386365000000001E-2</v>
      </c>
      <c r="N362" s="6">
        <v>1.3191997999999999E-3</v>
      </c>
      <c r="O362" s="6">
        <v>1.4925003000000001E-4</v>
      </c>
      <c r="P362" s="3" t="s">
        <v>3758</v>
      </c>
      <c r="Q362" s="6"/>
    </row>
    <row r="363" spans="1:17" ht="102" hidden="1" x14ac:dyDescent="0.15">
      <c r="A363" s="27" t="s">
        <v>1380</v>
      </c>
      <c r="B363" s="15" t="s">
        <v>1381</v>
      </c>
      <c r="C363" s="5" t="s">
        <v>1382</v>
      </c>
      <c r="D363" s="6">
        <v>1</v>
      </c>
      <c r="E363" s="6">
        <v>4</v>
      </c>
      <c r="F363" s="7" t="str">
        <f>HYPERLINK("https://www.reddit.com/r/AskDocs/comments/g0l46o/discomfort_on_left_side_of_neck_when_exercising/")</f>
        <v>https://www.reddit.com/r/AskDocs/comments/g0l46o/discomfort_on_left_side_of_neck_when_exercising/</v>
      </c>
      <c r="G363" s="7" t="s">
        <v>1383</v>
      </c>
      <c r="H363" s="7" t="s">
        <v>12</v>
      </c>
      <c r="I363" s="6">
        <v>2.8014898E-2</v>
      </c>
      <c r="J363" s="6">
        <v>0.14896935</v>
      </c>
      <c r="K363" s="6">
        <v>0.18816664999999999</v>
      </c>
      <c r="L363" s="6">
        <v>1.1791825000000001E-2</v>
      </c>
      <c r="M363" s="6">
        <v>4.8559904000000003E-3</v>
      </c>
      <c r="N363" s="6">
        <v>0.15065175</v>
      </c>
      <c r="O363" s="6">
        <v>2.6234984E-4</v>
      </c>
      <c r="P363" s="3" t="s">
        <v>4111</v>
      </c>
      <c r="Q363" s="6"/>
    </row>
    <row r="364" spans="1:17" ht="102" hidden="1" x14ac:dyDescent="0.15">
      <c r="A364" s="27" t="s">
        <v>1384</v>
      </c>
      <c r="B364" s="15" t="s">
        <v>1385</v>
      </c>
      <c r="C364" s="5" t="s">
        <v>1386</v>
      </c>
      <c r="D364" s="6">
        <v>1</v>
      </c>
      <c r="E364" s="6">
        <v>3</v>
      </c>
      <c r="F364" s="7" t="str">
        <f>HYPERLINK("https://www.reddit.com/r/AskDocs/comments/g0lj22/extreme_itch_when_i_walk_or_run/")</f>
        <v>https://www.reddit.com/r/AskDocs/comments/g0lj22/extreme_itch_when_i_walk_or_run/</v>
      </c>
      <c r="G364" s="7" t="s">
        <v>1387</v>
      </c>
      <c r="H364" s="7" t="s">
        <v>12</v>
      </c>
      <c r="I364" s="6">
        <v>2.6538073999999999E-3</v>
      </c>
      <c r="J364" s="6">
        <v>0.16665071000000001</v>
      </c>
      <c r="K364" s="6">
        <v>2.4017394000000001E-2</v>
      </c>
      <c r="L364" s="6">
        <v>2.5413185000000001E-2</v>
      </c>
      <c r="M364" s="6">
        <v>7.3850154999999999E-4</v>
      </c>
      <c r="N364" s="6">
        <v>1.3560652999999999E-3</v>
      </c>
      <c r="O364" s="6">
        <v>5.0146639999999999E-2</v>
      </c>
      <c r="P364" s="3" t="s">
        <v>4111</v>
      </c>
      <c r="Q364" s="6"/>
    </row>
    <row r="365" spans="1:17" ht="372" hidden="1" x14ac:dyDescent="0.15">
      <c r="A365" s="27" t="s">
        <v>1388</v>
      </c>
      <c r="B365" s="15" t="s">
        <v>1389</v>
      </c>
      <c r="C365" s="5" t="s">
        <v>1390</v>
      </c>
      <c r="D365" s="6">
        <v>401</v>
      </c>
      <c r="E365" s="6">
        <v>140</v>
      </c>
      <c r="F365" s="7" t="str">
        <f>HYPERLINK("https://www.reddit.com/r/AskDocs/comments/g0ljx2/i_feel_tired_and_feverish_when_i_consume_wheat/")</f>
        <v>https://www.reddit.com/r/AskDocs/comments/g0ljx2/i_feel_tired_and_feverish_when_i_consume_wheat/</v>
      </c>
      <c r="G365" s="7" t="s">
        <v>1391</v>
      </c>
      <c r="H365" s="7" t="s">
        <v>12</v>
      </c>
      <c r="I365" s="8">
        <v>1.9184990000000001E-6</v>
      </c>
      <c r="J365" s="6">
        <v>0.44372729999999999</v>
      </c>
      <c r="K365" s="6">
        <v>1.0885387999999999E-2</v>
      </c>
      <c r="L365" s="6">
        <v>1.8906890999999999E-3</v>
      </c>
      <c r="M365" s="6">
        <v>4.9149990000000004E-4</v>
      </c>
      <c r="N365" s="6">
        <v>8.8992715000000004E-4</v>
      </c>
      <c r="O365" s="6">
        <v>1.3980270000000001E-4</v>
      </c>
      <c r="P365" s="3" t="s">
        <v>4111</v>
      </c>
      <c r="Q365" s="6"/>
    </row>
    <row r="366" spans="1:17" ht="221" hidden="1" x14ac:dyDescent="0.15">
      <c r="A366" s="27" t="s">
        <v>1392</v>
      </c>
      <c r="B366" s="15" t="s">
        <v>1393</v>
      </c>
      <c r="C366" s="5" t="s">
        <v>3839</v>
      </c>
      <c r="D366" s="6">
        <v>1</v>
      </c>
      <c r="E366" s="6">
        <v>4</v>
      </c>
      <c r="F366" s="7" t="str">
        <f>HYPERLINK("https://www.reddit.com/r/AskDocs/comments/g0lnqh/weird_brown_marks_spots_on_my_leg/")</f>
        <v>https://www.reddit.com/r/AskDocs/comments/g0lnqh/weird_brown_marks_spots_on_my_leg/</v>
      </c>
      <c r="G366" s="7" t="s">
        <v>1394</v>
      </c>
      <c r="H366" s="7" t="s">
        <v>12</v>
      </c>
      <c r="I366" s="6">
        <v>9.3024370000000002E-3</v>
      </c>
      <c r="J366" s="6">
        <v>0.18796094999999999</v>
      </c>
      <c r="K366" s="6">
        <v>3.1058936999999998E-2</v>
      </c>
      <c r="L366" s="6">
        <v>5.0290197000000002E-2</v>
      </c>
      <c r="M366" s="6">
        <v>7.3766410000000004E-2</v>
      </c>
      <c r="N366" s="6">
        <v>6.1103700000000004E-3</v>
      </c>
      <c r="O366" s="6">
        <v>0.29063593999999998</v>
      </c>
      <c r="P366" s="3" t="s">
        <v>4111</v>
      </c>
      <c r="Q366" s="6"/>
    </row>
    <row r="367" spans="1:17" ht="255" hidden="1" x14ac:dyDescent="0.15">
      <c r="A367" s="27" t="s">
        <v>1395</v>
      </c>
      <c r="B367" s="15" t="s">
        <v>1396</v>
      </c>
      <c r="C367" s="5" t="s">
        <v>1397</v>
      </c>
      <c r="D367" s="6">
        <v>4</v>
      </c>
      <c r="E367" s="6">
        <v>4</v>
      </c>
      <c r="F367" s="7" t="str">
        <f>HYPERLINK("https://www.reddit.com/r/AskDocs/comments/g0lrqk/how_much_vitamin_d_should_i_take/")</f>
        <v>https://www.reddit.com/r/AskDocs/comments/g0lrqk/how_much_vitamin_d_should_i_take/</v>
      </c>
      <c r="G367" s="7" t="s">
        <v>1398</v>
      </c>
      <c r="H367" s="7" t="s">
        <v>12</v>
      </c>
      <c r="I367" s="6">
        <v>1.1705458000000001E-3</v>
      </c>
      <c r="J367" s="6">
        <v>0.60377305999999997</v>
      </c>
      <c r="K367" s="6">
        <v>0.11232060000000001</v>
      </c>
      <c r="L367" s="6">
        <v>9.1341440000000003E-3</v>
      </c>
      <c r="M367" s="6">
        <v>6.7109168000000002E-3</v>
      </c>
      <c r="N367" s="6">
        <v>9.3106330000000005E-3</v>
      </c>
      <c r="O367" s="6">
        <v>5.0741434000000003E-4</v>
      </c>
      <c r="P367" s="3" t="s">
        <v>4111</v>
      </c>
      <c r="Q367" s="6" t="s">
        <v>4038</v>
      </c>
    </row>
    <row r="368" spans="1:17" ht="204" hidden="1" x14ac:dyDescent="0.15">
      <c r="A368" s="27" t="s">
        <v>1399</v>
      </c>
      <c r="B368" s="15" t="s">
        <v>1400</v>
      </c>
      <c r="C368" s="5" t="s">
        <v>1401</v>
      </c>
      <c r="D368" s="6">
        <v>1</v>
      </c>
      <c r="E368" s="6">
        <v>5</v>
      </c>
      <c r="F368" s="7" t="str">
        <f>HYPERLINK("https://www.reddit.com/r/AskDocs/comments/g0m3kv/18m_possible_cubital_tunnel_syndrome_in_left_hand/")</f>
        <v>https://www.reddit.com/r/AskDocs/comments/g0m3kv/18m_possible_cubital_tunnel_syndrome_in_left_hand/</v>
      </c>
      <c r="G368" s="7" t="s">
        <v>1402</v>
      </c>
      <c r="H368" s="7" t="s">
        <v>12</v>
      </c>
      <c r="I368" s="6">
        <v>4.143223E-2</v>
      </c>
      <c r="J368" s="6">
        <v>5.9233040000000001E-2</v>
      </c>
      <c r="K368" s="6">
        <v>1.7054975E-3</v>
      </c>
      <c r="L368" s="6">
        <v>9.6126470000000006E-2</v>
      </c>
      <c r="M368" s="6">
        <v>3.5291611999999999E-3</v>
      </c>
      <c r="N368" s="6">
        <v>6.9889425999999997E-4</v>
      </c>
      <c r="O368" s="6">
        <v>2.9432476000000002E-3</v>
      </c>
      <c r="P368" s="3" t="s">
        <v>4111</v>
      </c>
      <c r="Q368" s="6"/>
    </row>
    <row r="369" spans="1:17" ht="409.6" hidden="1" x14ac:dyDescent="0.15">
      <c r="A369" s="27" t="s">
        <v>1403</v>
      </c>
      <c r="B369" s="15" t="s">
        <v>1404</v>
      </c>
      <c r="C369" s="5" t="s">
        <v>1405</v>
      </c>
      <c r="D369" s="6">
        <v>3</v>
      </c>
      <c r="E369" s="6">
        <v>9</v>
      </c>
      <c r="F369" s="7" t="str">
        <f>HYPERLINK("https://www.reddit.com/r/AskDocs/comments/g0ma2d/gastroenterology_when_is_black_stool_a_concern/")</f>
        <v>https://www.reddit.com/r/AskDocs/comments/g0ma2d/gastroenterology_when_is_black_stool_a_concern/</v>
      </c>
      <c r="G369" s="7" t="s">
        <v>1406</v>
      </c>
      <c r="H369" s="7" t="s">
        <v>12</v>
      </c>
      <c r="I369" s="9">
        <v>1.072769E-5</v>
      </c>
      <c r="J369" s="6">
        <v>1.8206238999999999E-4</v>
      </c>
      <c r="K369" s="9">
        <v>3.3839739999999997E-5</v>
      </c>
      <c r="L369" s="6">
        <v>1.0572614999999999E-4</v>
      </c>
      <c r="M369" s="6">
        <v>1.7532706E-4</v>
      </c>
      <c r="N369" s="6">
        <v>0.99028134000000001</v>
      </c>
      <c r="O369" s="6">
        <v>5.1745474E-3</v>
      </c>
      <c r="P369" s="16" t="s">
        <v>3762</v>
      </c>
      <c r="Q369" s="6"/>
    </row>
    <row r="370" spans="1:17" ht="102" hidden="1" x14ac:dyDescent="0.15">
      <c r="A370" s="27" t="s">
        <v>1407</v>
      </c>
      <c r="B370" s="15" t="s">
        <v>1408</v>
      </c>
      <c r="C370" s="5" t="s">
        <v>3840</v>
      </c>
      <c r="D370" s="6">
        <v>2</v>
      </c>
      <c r="E370" s="6">
        <v>4</v>
      </c>
      <c r="F370" s="7" t="str">
        <f>HYPERLINK("https://www.reddit.com/r/AskDocs/comments/g0mcx9/what_the_fuck_is_up_with_my_skin/")</f>
        <v>https://www.reddit.com/r/AskDocs/comments/g0mcx9/what_the_fuck_is_up_with_my_skin/</v>
      </c>
      <c r="G370" s="7" t="s">
        <v>1409</v>
      </c>
      <c r="H370" s="7" t="s">
        <v>12</v>
      </c>
      <c r="I370" s="6">
        <v>3.0788780000000002E-2</v>
      </c>
      <c r="J370" s="6">
        <v>3.5736560000000001E-3</v>
      </c>
      <c r="K370" s="6">
        <v>5.4413080000000003E-2</v>
      </c>
      <c r="L370" s="6">
        <v>0.74355393999999997</v>
      </c>
      <c r="M370" s="6">
        <v>7.4771344999999996E-3</v>
      </c>
      <c r="N370" s="6">
        <v>5.5390596E-4</v>
      </c>
      <c r="O370" s="6">
        <v>2.4305581999999998E-3</v>
      </c>
      <c r="P370" s="17" t="s">
        <v>3760</v>
      </c>
      <c r="Q370" s="6"/>
    </row>
    <row r="371" spans="1:17" ht="153" hidden="1" x14ac:dyDescent="0.15">
      <c r="A371" s="27" t="s">
        <v>1410</v>
      </c>
      <c r="B371" s="15" t="s">
        <v>1411</v>
      </c>
      <c r="C371" s="5" t="s">
        <v>1412</v>
      </c>
      <c r="D371" s="6">
        <v>2</v>
      </c>
      <c r="E371" s="6">
        <v>3</v>
      </c>
      <c r="F371" s="7" t="str">
        <f>HYPERLINK("https://www.reddit.com/r/AskDocs/comments/g0mjkl/sp0285_while_asleep/")</f>
        <v>https://www.reddit.com/r/AskDocs/comments/g0mjkl/sp0285_while_asleep/</v>
      </c>
      <c r="G371" s="7" t="s">
        <v>1413</v>
      </c>
      <c r="H371" s="7" t="s">
        <v>12</v>
      </c>
      <c r="I371" s="6">
        <v>1.9431114E-4</v>
      </c>
      <c r="J371" s="6">
        <v>8.4957060000000001E-2</v>
      </c>
      <c r="K371" s="6">
        <v>2.6452540000000002E-4</v>
      </c>
      <c r="L371" s="6">
        <v>0.86639840000000001</v>
      </c>
      <c r="M371" s="9">
        <v>7.040053E-5</v>
      </c>
      <c r="N371" s="9">
        <v>9.2445539999999997E-5</v>
      </c>
      <c r="O371" s="8">
        <v>3.4515494999999998E-5</v>
      </c>
      <c r="P371" s="3" t="s">
        <v>4111</v>
      </c>
      <c r="Q371" s="9"/>
    </row>
    <row r="372" spans="1:17" ht="204" hidden="1" x14ac:dyDescent="0.15">
      <c r="A372" s="27" t="s">
        <v>1414</v>
      </c>
      <c r="B372" s="15" t="s">
        <v>1415</v>
      </c>
      <c r="C372" s="5" t="s">
        <v>1416</v>
      </c>
      <c r="D372" s="6">
        <v>1</v>
      </c>
      <c r="E372" s="6">
        <v>3</v>
      </c>
      <c r="F372" s="7" t="str">
        <f>HYPERLINK("https://www.reddit.com/r/AskDocs/comments/g0n06d/gross_skin_burning_question/")</f>
        <v>https://www.reddit.com/r/AskDocs/comments/g0n06d/gross_skin_burning_question/</v>
      </c>
      <c r="G372" s="7" t="s">
        <v>1417</v>
      </c>
      <c r="H372" s="7" t="s">
        <v>12</v>
      </c>
      <c r="I372" s="6">
        <v>2.8496979999999999E-4</v>
      </c>
      <c r="J372" s="6">
        <v>0.118961066</v>
      </c>
      <c r="K372" s="6">
        <v>4.2673049999999999E-3</v>
      </c>
      <c r="L372" s="6">
        <v>0.39631274</v>
      </c>
      <c r="M372" s="6">
        <v>6.6217779999999996E-4</v>
      </c>
      <c r="N372" s="6">
        <v>1.0885000000000001E-3</v>
      </c>
      <c r="O372" s="6">
        <v>8.5474250000000009E-3</v>
      </c>
      <c r="P372" s="17" t="s">
        <v>3760</v>
      </c>
      <c r="Q372" s="6"/>
    </row>
    <row r="373" spans="1:17" ht="51" hidden="1" x14ac:dyDescent="0.15">
      <c r="A373" s="27" t="s">
        <v>1418</v>
      </c>
      <c r="B373" s="15" t="s">
        <v>1419</v>
      </c>
      <c r="C373" s="5" t="s">
        <v>1420</v>
      </c>
      <c r="D373" s="6">
        <v>2</v>
      </c>
      <c r="E373" s="6">
        <v>13</v>
      </c>
      <c r="F373" s="7" t="str">
        <f>HYPERLINK("https://www.reddit.com/r/AskDocs/comments/g0n3fx/psoriasis_on_my_head/")</f>
        <v>https://www.reddit.com/r/AskDocs/comments/g0n3fx/psoriasis_on_my_head/</v>
      </c>
      <c r="G373" s="7" t="s">
        <v>1421</v>
      </c>
      <c r="H373" s="7" t="s">
        <v>12</v>
      </c>
      <c r="I373" s="6">
        <v>1.9818187000000001E-2</v>
      </c>
      <c r="J373" s="6">
        <v>0.16007726999999999</v>
      </c>
      <c r="K373" s="6">
        <v>2.744168E-3</v>
      </c>
      <c r="L373" s="6">
        <v>0.45794240000000003</v>
      </c>
      <c r="M373" s="6">
        <v>4.4347346000000003E-3</v>
      </c>
      <c r="N373" s="6">
        <v>5.7342649999999999E-4</v>
      </c>
      <c r="O373" s="6">
        <v>4.7884284999999997E-3</v>
      </c>
      <c r="P373" s="3" t="s">
        <v>4111</v>
      </c>
      <c r="Q373" s="6"/>
    </row>
    <row r="374" spans="1:17" ht="221" hidden="1" x14ac:dyDescent="0.15">
      <c r="A374" s="27" t="s">
        <v>1422</v>
      </c>
      <c r="B374" s="15" t="s">
        <v>1423</v>
      </c>
      <c r="C374" s="5" t="s">
        <v>3841</v>
      </c>
      <c r="D374" s="6">
        <v>2</v>
      </c>
      <c r="E374" s="6">
        <v>2</v>
      </c>
      <c r="F374" s="7" t="str">
        <f>HYPERLINK("https://www.reddit.com/r/AskDocs/comments/g0np3v/been_getting_these_bites_on_my_legs_for_the_last/")</f>
        <v>https://www.reddit.com/r/AskDocs/comments/g0np3v/been_getting_these_bites_on_my_legs_for_the_last/</v>
      </c>
      <c r="G374" s="7" t="s">
        <v>1424</v>
      </c>
      <c r="H374" s="7" t="s">
        <v>12</v>
      </c>
      <c r="I374" s="6">
        <v>9.6284149999999999E-2</v>
      </c>
      <c r="J374" s="6">
        <v>0.15385821</v>
      </c>
      <c r="K374" s="6">
        <v>4.8784583999999999E-2</v>
      </c>
      <c r="L374" s="6">
        <v>9.5898059999999993E-2</v>
      </c>
      <c r="M374" s="6">
        <v>4.5289694999999996E-3</v>
      </c>
      <c r="N374" s="6">
        <v>9.5605850000000004E-4</v>
      </c>
      <c r="O374" s="6">
        <v>1.8517822E-2</v>
      </c>
      <c r="P374" s="3" t="s">
        <v>4111</v>
      </c>
      <c r="Q374" s="6"/>
    </row>
    <row r="375" spans="1:17" ht="238" hidden="1" x14ac:dyDescent="0.15">
      <c r="A375" s="27" t="s">
        <v>1425</v>
      </c>
      <c r="B375" s="15" t="s">
        <v>1426</v>
      </c>
      <c r="C375" s="5" t="s">
        <v>3842</v>
      </c>
      <c r="D375" s="6">
        <v>4</v>
      </c>
      <c r="E375" s="6">
        <v>11</v>
      </c>
      <c r="F375" s="7" t="str">
        <f>HYPERLINK("https://www.reddit.com/r/AskDocs/comments/g0o0tm/i_stepped_on_a_45_blade_razor_in_the_shower_and/")</f>
        <v>https://www.reddit.com/r/AskDocs/comments/g0o0tm/i_stepped_on_a_45_blade_razor_in_the_shower_and/</v>
      </c>
      <c r="G375" s="7" t="s">
        <v>1427</v>
      </c>
      <c r="H375" s="7" t="s">
        <v>12</v>
      </c>
      <c r="I375" s="6">
        <v>3.2942711999999999E-2</v>
      </c>
      <c r="J375" s="6">
        <v>6.9339305000000004E-2</v>
      </c>
      <c r="K375" s="6">
        <v>7.0836010000000005E-2</v>
      </c>
      <c r="L375" s="6">
        <v>2.7162075000000001E-2</v>
      </c>
      <c r="M375" s="6">
        <v>2.3961663E-3</v>
      </c>
      <c r="N375" s="6">
        <v>3.9212405999999997E-3</v>
      </c>
      <c r="O375" s="6">
        <v>2.1921395999999998E-3</v>
      </c>
      <c r="P375" s="3" t="s">
        <v>4111</v>
      </c>
      <c r="Q375" s="6"/>
    </row>
    <row r="376" spans="1:17" ht="221" hidden="1" x14ac:dyDescent="0.15">
      <c r="A376" s="27" t="s">
        <v>1428</v>
      </c>
      <c r="B376" s="15" t="s">
        <v>1429</v>
      </c>
      <c r="C376" s="5" t="s">
        <v>3843</v>
      </c>
      <c r="D376" s="6">
        <v>1</v>
      </c>
      <c r="E376" s="6">
        <v>5</v>
      </c>
      <c r="F376" s="7" t="str">
        <f>HYPERLINK("https://www.reddit.com/r/AskDocs/comments/g0o5ix/can_someone_help_me_interpret_ecg_in_er/")</f>
        <v>https://www.reddit.com/r/AskDocs/comments/g0o5ix/can_someone_help_me_interpret_ecg_in_er/</v>
      </c>
      <c r="G376" s="7" t="s">
        <v>1430</v>
      </c>
      <c r="H376" s="7" t="s">
        <v>12</v>
      </c>
      <c r="I376" s="6">
        <v>1.8568039000000001E-3</v>
      </c>
      <c r="J376" s="6">
        <v>0.55969345999999998</v>
      </c>
      <c r="K376" s="6">
        <v>8.5511804000000004E-4</v>
      </c>
      <c r="L376" s="6">
        <v>1.0276437E-3</v>
      </c>
      <c r="M376" s="6">
        <v>9.0994835E-3</v>
      </c>
      <c r="N376" s="6">
        <v>2.9528439E-2</v>
      </c>
      <c r="O376" s="6">
        <v>6.0766935000000004E-4</v>
      </c>
      <c r="P376" s="3" t="s">
        <v>4111</v>
      </c>
      <c r="Q376" s="6" t="s">
        <v>4055</v>
      </c>
    </row>
    <row r="377" spans="1:17" ht="255" hidden="1" x14ac:dyDescent="0.15">
      <c r="A377" s="27" t="s">
        <v>1431</v>
      </c>
      <c r="B377" s="15" t="s">
        <v>1432</v>
      </c>
      <c r="C377" s="5" t="s">
        <v>3844</v>
      </c>
      <c r="D377" s="6">
        <v>1</v>
      </c>
      <c r="E377" s="6">
        <v>6</v>
      </c>
      <c r="F377" s="7" t="str">
        <f>HYPERLINK("https://www.reddit.com/r/AskDocs/comments/g0o8lj/itchy_dry_rash_spots_on_chest_and_abdomen/")</f>
        <v>https://www.reddit.com/r/AskDocs/comments/g0o8lj/itchy_dry_rash_spots_on_chest_and_abdomen/</v>
      </c>
      <c r="G377" s="7" t="s">
        <v>1433</v>
      </c>
      <c r="H377" s="7" t="s">
        <v>12</v>
      </c>
      <c r="I377" s="6">
        <v>0.97323035999999996</v>
      </c>
      <c r="J377" s="6">
        <v>4.2951106999999998E-4</v>
      </c>
      <c r="K377" s="6">
        <v>2.0435452E-4</v>
      </c>
      <c r="L377" s="6">
        <v>1.9467979999999999E-2</v>
      </c>
      <c r="M377" s="6">
        <v>5.5336950000000002E-4</v>
      </c>
      <c r="N377" s="8">
        <v>4.5927467E-5</v>
      </c>
      <c r="O377" s="6">
        <v>1.4573335999999999E-4</v>
      </c>
      <c r="P377" s="3" t="s">
        <v>4111</v>
      </c>
      <c r="Q377" s="18" t="s">
        <v>4086</v>
      </c>
    </row>
    <row r="378" spans="1:17" ht="170" hidden="1" x14ac:dyDescent="0.15">
      <c r="A378" s="27" t="s">
        <v>1434</v>
      </c>
      <c r="B378" s="15" t="s">
        <v>1435</v>
      </c>
      <c r="C378" s="5" t="s">
        <v>3845</v>
      </c>
      <c r="D378" s="6">
        <v>5</v>
      </c>
      <c r="E378" s="6">
        <v>6</v>
      </c>
      <c r="F378" s="7" t="str">
        <f>HYPERLINK("https://www.reddit.com/r/AskDocs/comments/g0p3d4/probably_tired_of_these_butpartial_rectum/")</f>
        <v>https://www.reddit.com/r/AskDocs/comments/g0p3d4/probably_tired_of_these_butpartial_rectum/</v>
      </c>
      <c r="G378" s="7" t="s">
        <v>1436</v>
      </c>
      <c r="H378" s="7" t="s">
        <v>12</v>
      </c>
      <c r="I378" s="6">
        <v>0.13571325000000001</v>
      </c>
      <c r="J378" s="6">
        <v>7.6618789999999997E-4</v>
      </c>
      <c r="K378" s="6">
        <v>6.9385767000000001E-4</v>
      </c>
      <c r="L378" s="6">
        <v>2.4485706999999999E-2</v>
      </c>
      <c r="M378" s="6">
        <v>6.1302483000000001E-3</v>
      </c>
      <c r="N378" s="6">
        <v>2.7817190000000002E-3</v>
      </c>
      <c r="O378" s="6">
        <v>2.7508913999999999E-2</v>
      </c>
      <c r="P378" s="3" t="s">
        <v>4111</v>
      </c>
      <c r="Q378" s="6"/>
    </row>
    <row r="379" spans="1:17" ht="409.6" hidden="1" x14ac:dyDescent="0.15">
      <c r="A379" s="27" t="s">
        <v>1437</v>
      </c>
      <c r="B379" s="15" t="s">
        <v>1438</v>
      </c>
      <c r="C379" s="5" t="s">
        <v>1439</v>
      </c>
      <c r="D379" s="6">
        <v>1</v>
      </c>
      <c r="E379" s="6">
        <v>7</v>
      </c>
      <c r="F379" s="7" t="str">
        <f>HYPERLINK("https://www.reddit.com/r/AskDocs/comments/g0p6fm/constant_headaches_could_it_be_csf_leak/")</f>
        <v>https://www.reddit.com/r/AskDocs/comments/g0p6fm/constant_headaches_could_it_be_csf_leak/</v>
      </c>
      <c r="G379" s="7" t="s">
        <v>1440</v>
      </c>
      <c r="H379" s="7" t="s">
        <v>12</v>
      </c>
      <c r="I379" s="6">
        <v>1.3243972999999999E-2</v>
      </c>
      <c r="J379" s="6">
        <v>0.15825501</v>
      </c>
      <c r="K379" s="6">
        <v>2.745092E-4</v>
      </c>
      <c r="L379" s="6">
        <v>3.6272407000000002E-4</v>
      </c>
      <c r="M379" s="6">
        <v>0.66309399999999996</v>
      </c>
      <c r="N379" s="6">
        <v>1.3571382E-3</v>
      </c>
      <c r="O379" s="6">
        <v>9.1776249999999998E-4</v>
      </c>
      <c r="P379" s="3" t="s">
        <v>4111</v>
      </c>
      <c r="Q379" s="6"/>
    </row>
    <row r="380" spans="1:17" ht="409.6" hidden="1" x14ac:dyDescent="0.15">
      <c r="A380" s="27" t="s">
        <v>1441</v>
      </c>
      <c r="B380" s="15" t="s">
        <v>1442</v>
      </c>
      <c r="C380" s="5" t="s">
        <v>1443</v>
      </c>
      <c r="D380" s="6">
        <v>1</v>
      </c>
      <c r="E380" s="6">
        <v>2</v>
      </c>
      <c r="F380" s="7" t="str">
        <f>HYPERLINK("https://www.reddit.com/r/AskDocs/comments/g0pok0/diarrhea_after_antibiotics_not_going_away_for_3/")</f>
        <v>https://www.reddit.com/r/AskDocs/comments/g0pok0/diarrhea_after_antibiotics_not_going_away_for_3/</v>
      </c>
      <c r="G380" s="7" t="s">
        <v>1444</v>
      </c>
      <c r="H380" s="7" t="s">
        <v>12</v>
      </c>
      <c r="I380" s="6">
        <v>2.2921502999999999E-2</v>
      </c>
      <c r="J380" s="6">
        <v>1.1010706E-2</v>
      </c>
      <c r="K380" s="6">
        <v>3.8603245999999998E-3</v>
      </c>
      <c r="L380" s="6">
        <v>8.4576905000000001E-3</v>
      </c>
      <c r="M380" s="6">
        <v>1.1249185000000001E-3</v>
      </c>
      <c r="N380" s="6">
        <v>6.6518809999999998E-2</v>
      </c>
      <c r="O380" s="6">
        <v>2.4427295000000002E-2</v>
      </c>
      <c r="P380" s="3" t="s">
        <v>4111</v>
      </c>
      <c r="Q380" s="6"/>
    </row>
    <row r="381" spans="1:17" ht="68" hidden="1" x14ac:dyDescent="0.15">
      <c r="A381" s="27" t="s">
        <v>1445</v>
      </c>
      <c r="B381" s="15" t="s">
        <v>1446</v>
      </c>
      <c r="C381" s="5" t="s">
        <v>1447</v>
      </c>
      <c r="D381" s="6">
        <v>5</v>
      </c>
      <c r="E381" s="6">
        <v>9</v>
      </c>
      <c r="F381" s="7" t="str">
        <f>HYPERLINK("https://www.reddit.com/r/AskDocs/comments/g0pw59/midwife_suggested_my_wife_32_weeks_pregnant/")</f>
        <v>https://www.reddit.com/r/AskDocs/comments/g0pw59/midwife_suggested_my_wife_32_weeks_pregnant/</v>
      </c>
      <c r="G381" s="7" t="s">
        <v>1448</v>
      </c>
      <c r="H381" s="7" t="s">
        <v>12</v>
      </c>
      <c r="I381" s="6">
        <v>9.0949390000000005E-2</v>
      </c>
      <c r="J381" s="6">
        <v>0.13682960999999999</v>
      </c>
      <c r="K381" s="6">
        <v>5.7431400000000001E-2</v>
      </c>
      <c r="L381" s="6">
        <v>1.1914164E-2</v>
      </c>
      <c r="M381" s="6">
        <v>7.0999265000000001E-3</v>
      </c>
      <c r="N381" s="6">
        <v>4.7661659999999996E-3</v>
      </c>
      <c r="O381" s="6">
        <v>6.7953466999999997E-3</v>
      </c>
      <c r="P381" s="3" t="s">
        <v>4111</v>
      </c>
      <c r="Q381" s="6"/>
    </row>
    <row r="382" spans="1:17" ht="204" hidden="1" x14ac:dyDescent="0.15">
      <c r="A382" s="27" t="s">
        <v>1449</v>
      </c>
      <c r="B382" s="15" t="s">
        <v>1450</v>
      </c>
      <c r="C382" s="5" t="s">
        <v>3846</v>
      </c>
      <c r="D382" s="6">
        <v>1</v>
      </c>
      <c r="E382" s="6">
        <v>3</v>
      </c>
      <c r="F382" s="7" t="str">
        <f>HYPERLINK("https://www.reddit.com/r/AskDocs/comments/g0q2ti/what_is_wrong_with_my_26_m_bfs_finger/")</f>
        <v>https://www.reddit.com/r/AskDocs/comments/g0q2ti/what_is_wrong_with_my_26_m_bfs_finger/</v>
      </c>
      <c r="G382" s="7" t="s">
        <v>1451</v>
      </c>
      <c r="H382" s="7" t="s">
        <v>12</v>
      </c>
      <c r="I382" s="6">
        <v>2.1851808E-2</v>
      </c>
      <c r="J382" s="6">
        <v>4.1254459999999996E-3</v>
      </c>
      <c r="K382" s="6">
        <v>4.8433540000000002E-3</v>
      </c>
      <c r="L382" s="6">
        <v>0.10015941</v>
      </c>
      <c r="M382" s="6">
        <v>2.8589368000000001E-3</v>
      </c>
      <c r="N382" s="6">
        <v>8.1744789999999999E-4</v>
      </c>
      <c r="O382" s="6">
        <v>4.3523966999999997E-2</v>
      </c>
      <c r="P382" s="3" t="s">
        <v>4111</v>
      </c>
      <c r="Q382" s="6"/>
    </row>
    <row r="383" spans="1:17" ht="136" hidden="1" x14ac:dyDescent="0.15">
      <c r="A383" s="27" t="s">
        <v>1452</v>
      </c>
      <c r="B383" s="15" t="s">
        <v>1453</v>
      </c>
      <c r="C383" s="5" t="s">
        <v>1454</v>
      </c>
      <c r="D383" s="6">
        <v>6</v>
      </c>
      <c r="E383" s="6">
        <v>11</v>
      </c>
      <c r="F383" s="7" t="str">
        <f>HYPERLINK("https://www.reddit.com/r/AskDocs/comments/g0q38s/my_brother_21m_was_born_with_a_small_esophagus_so/")</f>
        <v>https://www.reddit.com/r/AskDocs/comments/g0q38s/my_brother_21m_was_born_with_a_small_esophagus_so/</v>
      </c>
      <c r="G383" s="7" t="s">
        <v>1455</v>
      </c>
      <c r="H383" s="7" t="s">
        <v>12</v>
      </c>
      <c r="I383" s="6">
        <v>1.0441333000000001E-2</v>
      </c>
      <c r="J383" s="6">
        <v>6.2371492000000001E-3</v>
      </c>
      <c r="K383" s="8">
        <v>3.8786206000000001E-5</v>
      </c>
      <c r="L383" s="6">
        <v>1.2272298000000001E-3</v>
      </c>
      <c r="M383" s="9">
        <v>8.3702019999999994E-5</v>
      </c>
      <c r="N383" s="6">
        <v>0.85792583</v>
      </c>
      <c r="O383" s="8">
        <v>8.3898055999999995E-5</v>
      </c>
      <c r="P383" s="16" t="s">
        <v>3762</v>
      </c>
      <c r="Q383" s="6"/>
    </row>
    <row r="384" spans="1:17" ht="340" hidden="1" x14ac:dyDescent="0.15">
      <c r="A384" s="27" t="s">
        <v>1456</v>
      </c>
      <c r="B384" s="15" t="s">
        <v>1457</v>
      </c>
      <c r="C384" s="5" t="s">
        <v>1458</v>
      </c>
      <c r="D384" s="6">
        <v>3</v>
      </c>
      <c r="E384" s="6">
        <v>13</v>
      </c>
      <c r="F384" s="7" t="str">
        <f>HYPERLINK("https://www.reddit.com/r/AskDocs/comments/g0qffh/experiencing_long_period_and_large_blood_clots/")</f>
        <v>https://www.reddit.com/r/AskDocs/comments/g0qffh/experiencing_long_period_and_large_blood_clots/</v>
      </c>
      <c r="G384" s="7" t="s">
        <v>1459</v>
      </c>
      <c r="H384" s="7" t="s">
        <v>12</v>
      </c>
      <c r="I384" s="6">
        <v>5.891362E-2</v>
      </c>
      <c r="J384" s="6">
        <v>3.044647E-2</v>
      </c>
      <c r="K384" s="6">
        <v>5.9304981999999999E-2</v>
      </c>
      <c r="L384" s="6">
        <v>9.3474984000000002E-4</v>
      </c>
      <c r="M384" s="6">
        <v>7.2291493000000004E-4</v>
      </c>
      <c r="N384" s="6">
        <v>5.0636530000000004E-3</v>
      </c>
      <c r="O384" s="6">
        <v>3.8966537000000002E-4</v>
      </c>
      <c r="P384" s="3" t="s">
        <v>4111</v>
      </c>
      <c r="Q384" s="6"/>
    </row>
    <row r="385" spans="1:17" ht="68" hidden="1" x14ac:dyDescent="0.15">
      <c r="A385" s="27" t="s">
        <v>1460</v>
      </c>
      <c r="B385" s="15" t="s">
        <v>1461</v>
      </c>
      <c r="C385" s="5" t="s">
        <v>3847</v>
      </c>
      <c r="D385" s="6">
        <v>1</v>
      </c>
      <c r="E385" s="6">
        <v>7</v>
      </c>
      <c r="F385" s="7" t="str">
        <f>HYPERLINK("https://www.reddit.com/r/AskDocs/comments/g0qwdv/does_anyone_know_what_these_rashes_on_the_tops_of/")</f>
        <v>https://www.reddit.com/r/AskDocs/comments/g0qwdv/does_anyone_know_what_these_rashes_on_the_tops_of/</v>
      </c>
      <c r="G385" s="7" t="s">
        <v>1462</v>
      </c>
      <c r="H385" s="7" t="s">
        <v>12</v>
      </c>
      <c r="I385" s="6">
        <v>1.4929473E-3</v>
      </c>
      <c r="J385" s="6">
        <v>1.5366495000000001E-2</v>
      </c>
      <c r="K385" s="6">
        <v>1.3781786000000001E-3</v>
      </c>
      <c r="L385" s="6">
        <v>0.73451979999999994</v>
      </c>
      <c r="M385" s="6">
        <v>1.4914274E-3</v>
      </c>
      <c r="N385" s="6">
        <v>9.8497270000000008E-3</v>
      </c>
      <c r="O385" s="6">
        <v>1.9882291999999999E-2</v>
      </c>
      <c r="P385" s="17" t="s">
        <v>3760</v>
      </c>
      <c r="Q385" s="6"/>
    </row>
    <row r="386" spans="1:17" ht="204" hidden="1" x14ac:dyDescent="0.15">
      <c r="A386" s="27" t="s">
        <v>1463</v>
      </c>
      <c r="B386" s="15" t="s">
        <v>1464</v>
      </c>
      <c r="C386" s="5" t="s">
        <v>3848</v>
      </c>
      <c r="D386" s="6">
        <v>1</v>
      </c>
      <c r="E386" s="6">
        <v>4</v>
      </c>
      <c r="F386" s="7" t="str">
        <f>HYPERLINK("https://www.reddit.com/r/AskDocs/comments/g0r0od/random_acne/")</f>
        <v>https://www.reddit.com/r/AskDocs/comments/g0r0od/random_acne/</v>
      </c>
      <c r="G386" s="7" t="s">
        <v>1465</v>
      </c>
      <c r="H386" s="7" t="s">
        <v>12</v>
      </c>
      <c r="I386" s="6">
        <v>2.9569863999999999E-4</v>
      </c>
      <c r="J386" s="6">
        <v>2.2843778E-3</v>
      </c>
      <c r="K386" s="6">
        <v>1.6505420000000001E-3</v>
      </c>
      <c r="L386" s="6">
        <v>0.65112424000000002</v>
      </c>
      <c r="M386" s="6">
        <v>6.0382782999999999E-3</v>
      </c>
      <c r="N386" s="6">
        <v>8.4928869999999993E-3</v>
      </c>
      <c r="O386" s="6">
        <v>0.13218563999999999</v>
      </c>
      <c r="P386" s="3" t="s">
        <v>4111</v>
      </c>
      <c r="Q386" s="6" t="s">
        <v>4102</v>
      </c>
    </row>
    <row r="387" spans="1:17" ht="153" hidden="1" x14ac:dyDescent="0.15">
      <c r="A387" s="27" t="s">
        <v>1466</v>
      </c>
      <c r="B387" s="15" t="s">
        <v>1467</v>
      </c>
      <c r="C387" s="5" t="s">
        <v>1468</v>
      </c>
      <c r="D387" s="6">
        <v>2</v>
      </c>
      <c r="E387" s="6">
        <v>5</v>
      </c>
      <c r="F387" s="7" t="str">
        <f>HYPERLINK("https://www.reddit.com/r/AskDocs/comments/g0r39a/fell_onto_my_abdomen_on_a_metal_shelf_at_walmart/")</f>
        <v>https://www.reddit.com/r/AskDocs/comments/g0r39a/fell_onto_my_abdomen_on_a_metal_shelf_at_walmart/</v>
      </c>
      <c r="G387" s="7" t="s">
        <v>1469</v>
      </c>
      <c r="H387" s="7" t="s">
        <v>12</v>
      </c>
      <c r="I387" s="6">
        <v>6.7425669999999997E-3</v>
      </c>
      <c r="J387" s="6">
        <v>0.77256166999999998</v>
      </c>
      <c r="K387" s="6">
        <v>5.2440166000000004E-4</v>
      </c>
      <c r="L387" s="6">
        <v>3.2964350000000002E-4</v>
      </c>
      <c r="M387" s="6">
        <v>9.9208949999999999E-4</v>
      </c>
      <c r="N387" s="6">
        <v>3.1014144E-2</v>
      </c>
      <c r="O387" s="6">
        <v>2.9936850000000001E-2</v>
      </c>
      <c r="P387" s="3" t="s">
        <v>4111</v>
      </c>
      <c r="Q387" s="6" t="s">
        <v>4050</v>
      </c>
    </row>
    <row r="388" spans="1:17" ht="119" hidden="1" x14ac:dyDescent="0.15">
      <c r="A388" s="27" t="s">
        <v>1470</v>
      </c>
      <c r="B388" s="15" t="s">
        <v>1471</v>
      </c>
      <c r="C388" s="5" t="s">
        <v>3849</v>
      </c>
      <c r="D388" s="6">
        <v>5</v>
      </c>
      <c r="E388" s="6">
        <v>5</v>
      </c>
      <c r="F388" s="7" t="str">
        <f>HYPERLINK("https://www.reddit.com/r/AskDocs/comments/g0r48u/ekg_question/")</f>
        <v>https://www.reddit.com/r/AskDocs/comments/g0r48u/ekg_question/</v>
      </c>
      <c r="G388" s="7" t="s">
        <v>1472</v>
      </c>
      <c r="H388" s="7" t="s">
        <v>12</v>
      </c>
      <c r="I388" s="6">
        <v>1.8830895000000001E-3</v>
      </c>
      <c r="J388" s="6">
        <v>6.6896826000000006E-2</v>
      </c>
      <c r="K388" s="6">
        <v>0.26834127000000002</v>
      </c>
      <c r="L388" s="6">
        <v>7.1969630000000002E-4</v>
      </c>
      <c r="M388" s="6">
        <v>5.0325274000000003E-2</v>
      </c>
      <c r="N388" s="6">
        <v>0.11718246</v>
      </c>
      <c r="O388" s="6">
        <v>2.2452473999999998E-3</v>
      </c>
      <c r="P388" s="3" t="s">
        <v>4111</v>
      </c>
      <c r="Q388" s="6"/>
    </row>
    <row r="389" spans="1:17" ht="102" hidden="1" x14ac:dyDescent="0.15">
      <c r="A389" s="27" t="s">
        <v>1473</v>
      </c>
      <c r="B389" s="15" t="s">
        <v>1474</v>
      </c>
      <c r="C389" s="5" t="s">
        <v>1475</v>
      </c>
      <c r="D389" s="6">
        <v>1</v>
      </c>
      <c r="E389" s="6">
        <v>4</v>
      </c>
      <c r="F389" s="7" t="str">
        <f>HYPERLINK("https://www.reddit.com/r/AskDocs/comments/g0r5s0/taking_advil_or_tylenol_for_pain/")</f>
        <v>https://www.reddit.com/r/AskDocs/comments/g0r5s0/taking_advil_or_tylenol_for_pain/</v>
      </c>
      <c r="G389" s="7" t="s">
        <v>1476</v>
      </c>
      <c r="H389" s="7" t="s">
        <v>12</v>
      </c>
      <c r="I389" s="6">
        <v>7.6311560000000001E-2</v>
      </c>
      <c r="J389" s="6">
        <v>0.13059883999999999</v>
      </c>
      <c r="K389" s="6">
        <v>1.1232436E-2</v>
      </c>
      <c r="L389" s="6">
        <v>1.8929839000000001E-3</v>
      </c>
      <c r="M389" s="6">
        <v>2.9445708000000001E-2</v>
      </c>
      <c r="N389" s="6">
        <v>3.3935874999999997E-2</v>
      </c>
      <c r="O389" s="6">
        <v>1.4324188E-3</v>
      </c>
      <c r="P389" s="3" t="s">
        <v>4111</v>
      </c>
      <c r="Q389" s="6"/>
    </row>
    <row r="390" spans="1:17" ht="51" hidden="1" x14ac:dyDescent="0.15">
      <c r="A390" s="27" t="s">
        <v>1477</v>
      </c>
      <c r="B390" s="15" t="s">
        <v>1478</v>
      </c>
      <c r="C390" s="5" t="s">
        <v>3850</v>
      </c>
      <c r="D390" s="6">
        <v>1</v>
      </c>
      <c r="E390" s="6">
        <v>8</v>
      </c>
      <c r="F390" s="7" t="str">
        <f>HYPERLINK("https://www.reddit.com/r/AskDocs/comments/g0rd98/14_male_itchy_redish_bumps/")</f>
        <v>https://www.reddit.com/r/AskDocs/comments/g0rd98/14_male_itchy_redish_bumps/</v>
      </c>
      <c r="G390" s="7" t="s">
        <v>1479</v>
      </c>
      <c r="H390" s="7" t="s">
        <v>12</v>
      </c>
      <c r="I390" s="6">
        <v>8.0597399999999999E-4</v>
      </c>
      <c r="J390" s="6">
        <v>3.5914003999999999E-2</v>
      </c>
      <c r="K390" s="6">
        <v>3.1843780999999999E-4</v>
      </c>
      <c r="L390" s="6">
        <v>0.19111311</v>
      </c>
      <c r="M390" s="6">
        <v>5.6750179999999997E-2</v>
      </c>
      <c r="N390" s="6">
        <v>1.2089014E-3</v>
      </c>
      <c r="O390" s="6">
        <v>0.93411714000000001</v>
      </c>
      <c r="P390" s="3" t="s">
        <v>3763</v>
      </c>
      <c r="Q390" s="6" t="s">
        <v>4016</v>
      </c>
    </row>
    <row r="391" spans="1:17" ht="272" hidden="1" x14ac:dyDescent="0.15">
      <c r="A391" s="27" t="s">
        <v>1480</v>
      </c>
      <c r="B391" s="15" t="s">
        <v>1481</v>
      </c>
      <c r="C391" s="5" t="s">
        <v>1482</v>
      </c>
      <c r="D391" s="6">
        <v>1</v>
      </c>
      <c r="E391" s="6">
        <v>3</v>
      </c>
      <c r="F391" s="7" t="str">
        <f>HYPERLINK("https://www.reddit.com/r/AskDocs/comments/g0rmb1/blood_work_results_show_an_abnormality/")</f>
        <v>https://www.reddit.com/r/AskDocs/comments/g0rmb1/blood_work_results_show_an_abnormality/</v>
      </c>
      <c r="G391" s="7" t="s">
        <v>1483</v>
      </c>
      <c r="H391" s="7" t="s">
        <v>12</v>
      </c>
      <c r="I391" s="6">
        <v>0.36485535000000002</v>
      </c>
      <c r="J391" s="6">
        <v>0.51905730000000005</v>
      </c>
      <c r="K391" s="8">
        <v>5.5672123999999997E-5</v>
      </c>
      <c r="L391" s="8">
        <v>1.3499483E-5</v>
      </c>
      <c r="M391" s="6">
        <v>3.2410026000000001E-4</v>
      </c>
      <c r="N391" s="6">
        <v>6.6760180000000004E-4</v>
      </c>
      <c r="O391" s="6">
        <v>1.5550852000000001E-4</v>
      </c>
      <c r="P391" s="3" t="s">
        <v>4111</v>
      </c>
      <c r="Q391" s="6" t="s">
        <v>4052</v>
      </c>
    </row>
    <row r="392" spans="1:17" ht="409.6" hidden="1" x14ac:dyDescent="0.15">
      <c r="A392" s="27" t="s">
        <v>1484</v>
      </c>
      <c r="B392" s="15" t="s">
        <v>1485</v>
      </c>
      <c r="C392" s="5" t="s">
        <v>3851</v>
      </c>
      <c r="D392" s="6">
        <v>3</v>
      </c>
      <c r="E392" s="6">
        <v>3</v>
      </c>
      <c r="F392" s="7" t="str">
        <f>HYPERLINK("https://www.reddit.com/r/AskDocs/comments/g0rnyv/possible_sarcoma_orthopedic_consultant_a/")</f>
        <v>https://www.reddit.com/r/AskDocs/comments/g0rnyv/possible_sarcoma_orthopedic_consultant_a/</v>
      </c>
      <c r="G392" s="7" t="s">
        <v>1486</v>
      </c>
      <c r="H392" s="7" t="s">
        <v>12</v>
      </c>
      <c r="I392" s="6">
        <v>0.98714345999999997</v>
      </c>
      <c r="J392" s="6">
        <v>1.4539361000000001E-3</v>
      </c>
      <c r="K392" s="6">
        <v>3.6439300000000002E-4</v>
      </c>
      <c r="L392" s="6">
        <v>8.635521E-4</v>
      </c>
      <c r="M392" s="6">
        <v>7.7141225000000001E-3</v>
      </c>
      <c r="N392" s="6">
        <v>6.6319109999999997E-4</v>
      </c>
      <c r="O392" s="6">
        <v>3.0336678000000001E-3</v>
      </c>
      <c r="P392" s="23" t="s">
        <v>3757</v>
      </c>
      <c r="Q392" s="6"/>
    </row>
    <row r="393" spans="1:17" ht="409.6" hidden="1" x14ac:dyDescent="0.15">
      <c r="A393" s="27" t="s">
        <v>1487</v>
      </c>
      <c r="B393" s="15" t="s">
        <v>1488</v>
      </c>
      <c r="C393" s="5" t="s">
        <v>3852</v>
      </c>
      <c r="D393" s="6">
        <v>1</v>
      </c>
      <c r="E393" s="6">
        <v>4</v>
      </c>
      <c r="F393" s="7" t="str">
        <f>HYPERLINK("https://www.reddit.com/r/AskDocs/comments/g0rx97/35m_rash_on_upper_thigh_and_calf_eczema_psoriasis/")</f>
        <v>https://www.reddit.com/r/AskDocs/comments/g0rx97/35m_rash_on_upper_thigh_and_calf_eczema_psoriasis/</v>
      </c>
      <c r="G393" s="7" t="s">
        <v>1489</v>
      </c>
      <c r="H393" s="7" t="s">
        <v>12</v>
      </c>
      <c r="I393" s="6">
        <v>0.32466220000000001</v>
      </c>
      <c r="J393" s="6">
        <v>2.0064414E-3</v>
      </c>
      <c r="K393" s="8">
        <v>3.7761339999999998E-6</v>
      </c>
      <c r="L393" s="6">
        <v>0.68690739999999995</v>
      </c>
      <c r="M393" s="6">
        <v>1.424849E-4</v>
      </c>
      <c r="N393" s="8">
        <v>3.1302599999999999E-7</v>
      </c>
      <c r="O393" s="8">
        <v>4.8802079999999997E-6</v>
      </c>
      <c r="P393" s="17" t="s">
        <v>3760</v>
      </c>
      <c r="Q393" s="8"/>
    </row>
    <row r="394" spans="1:17" ht="85" hidden="1" x14ac:dyDescent="0.15">
      <c r="A394" s="27" t="s">
        <v>1490</v>
      </c>
      <c r="B394" s="15" t="s">
        <v>1491</v>
      </c>
      <c r="C394" s="5" t="s">
        <v>3853</v>
      </c>
      <c r="D394" s="6">
        <v>5</v>
      </c>
      <c r="E394" s="6">
        <v>7</v>
      </c>
      <c r="F394" s="7" t="str">
        <f>HYPERLINK("https://www.reddit.com/r/AskDocs/comments/g0sxkt/rash_on_2_year_old_photo/")</f>
        <v>https://www.reddit.com/r/AskDocs/comments/g0sxkt/rash_on_2_year_old_photo/</v>
      </c>
      <c r="G394" s="7" t="s">
        <v>1492</v>
      </c>
      <c r="H394" s="7" t="s">
        <v>12</v>
      </c>
      <c r="I394" s="6">
        <v>3.9022863000000001E-3</v>
      </c>
      <c r="J394" s="6">
        <v>2.4452358E-2</v>
      </c>
      <c r="K394" s="6">
        <v>9.1776249999999998E-4</v>
      </c>
      <c r="L394" s="6">
        <v>0.67688329999999997</v>
      </c>
      <c r="M394" s="6">
        <v>9.2453959999999995E-3</v>
      </c>
      <c r="N394" s="6">
        <v>3.2931267999999998E-3</v>
      </c>
      <c r="O394" s="6">
        <v>0.28576928000000001</v>
      </c>
      <c r="P394" s="17" t="s">
        <v>3760</v>
      </c>
      <c r="Q394" s="6"/>
    </row>
    <row r="395" spans="1:17" ht="85" hidden="1" x14ac:dyDescent="0.15">
      <c r="A395" s="27" t="s">
        <v>1493</v>
      </c>
      <c r="B395" s="15" t="s">
        <v>1494</v>
      </c>
      <c r="C395" s="5" t="s">
        <v>1495</v>
      </c>
      <c r="D395" s="6">
        <v>1</v>
      </c>
      <c r="E395" s="6">
        <v>3</v>
      </c>
      <c r="F395" s="7" t="str">
        <f>HYPERLINK("https://www.reddit.com/r/AskDocs/comments/g0t6mz/my_inner_thighs_have_been_itching_for_over_6/")</f>
        <v>https://www.reddit.com/r/AskDocs/comments/g0t6mz/my_inner_thighs_have_been_itching_for_over_6/</v>
      </c>
      <c r="G395" s="7" t="s">
        <v>1496</v>
      </c>
      <c r="H395" s="7" t="s">
        <v>12</v>
      </c>
      <c r="I395" s="6">
        <v>4.2830706000000001E-3</v>
      </c>
      <c r="J395" s="6">
        <v>8.4184710000000003E-3</v>
      </c>
      <c r="K395" s="6">
        <v>8.3461403999999996E-4</v>
      </c>
      <c r="L395" s="6">
        <v>0.81727099999999997</v>
      </c>
      <c r="M395" s="6">
        <v>4.6280323999999999E-3</v>
      </c>
      <c r="N395" s="8">
        <v>9.1404944999999999E-5</v>
      </c>
      <c r="O395" s="6">
        <v>3.5442500000000002E-2</v>
      </c>
      <c r="P395" s="17" t="s">
        <v>3760</v>
      </c>
      <c r="Q395" s="8"/>
    </row>
    <row r="396" spans="1:17" ht="85" hidden="1" x14ac:dyDescent="0.15">
      <c r="A396" s="27" t="s">
        <v>1497</v>
      </c>
      <c r="B396" s="15" t="s">
        <v>1498</v>
      </c>
      <c r="C396" s="5" t="s">
        <v>1499</v>
      </c>
      <c r="D396" s="6">
        <v>1</v>
      </c>
      <c r="E396" s="6">
        <v>2</v>
      </c>
      <c r="F396" s="7" t="str">
        <f>HYPERLINK("https://www.reddit.com/r/AskDocs/comments/g0tggk/wrist_pain_from_a_fall/")</f>
        <v>https://www.reddit.com/r/AskDocs/comments/g0tggk/wrist_pain_from_a_fall/</v>
      </c>
      <c r="G396" s="7" t="s">
        <v>1500</v>
      </c>
      <c r="H396" s="7" t="s">
        <v>12</v>
      </c>
      <c r="I396" s="6">
        <v>3.4980595000000003E-2</v>
      </c>
      <c r="J396" s="6">
        <v>2.5573968999999998E-2</v>
      </c>
      <c r="K396" s="6">
        <v>0.43932110000000002</v>
      </c>
      <c r="L396" s="6">
        <v>0.103529364</v>
      </c>
      <c r="M396" s="6">
        <v>1.0728538E-3</v>
      </c>
      <c r="N396" s="6">
        <v>4.8345326999999997E-3</v>
      </c>
      <c r="O396" s="6">
        <v>7.0089699999999998E-3</v>
      </c>
      <c r="P396" s="3" t="s">
        <v>4111</v>
      </c>
      <c r="Q396" s="6"/>
    </row>
    <row r="397" spans="1:17" ht="340" hidden="1" x14ac:dyDescent="0.15">
      <c r="A397" s="27" t="s">
        <v>1501</v>
      </c>
      <c r="B397" s="15" t="s">
        <v>1502</v>
      </c>
      <c r="C397" s="5" t="s">
        <v>1503</v>
      </c>
      <c r="D397" s="6">
        <v>1</v>
      </c>
      <c r="E397" s="6">
        <v>5</v>
      </c>
      <c r="F397" s="7" t="str">
        <f>HYPERLINK("https://www.reddit.com/r/AskDocs/comments/g0u0ax/bleach_inhalation/")</f>
        <v>https://www.reddit.com/r/AskDocs/comments/g0u0ax/bleach_inhalation/</v>
      </c>
      <c r="G397" s="7" t="s">
        <v>1504</v>
      </c>
      <c r="H397" s="7" t="s">
        <v>12</v>
      </c>
      <c r="I397" s="6">
        <v>1.6739368000000001E-3</v>
      </c>
      <c r="J397" s="6">
        <v>0.94772509999999999</v>
      </c>
      <c r="K397" s="6">
        <v>2.450943E-4</v>
      </c>
      <c r="L397" s="6">
        <v>1.3825595E-2</v>
      </c>
      <c r="M397" s="6">
        <v>6.8670510000000005E-4</v>
      </c>
      <c r="N397" s="6">
        <v>4.6539902999999999E-3</v>
      </c>
      <c r="O397" s="6">
        <v>3.2544136000000002E-4</v>
      </c>
      <c r="P397" s="3" t="s">
        <v>4111</v>
      </c>
      <c r="Q397" s="6" t="s">
        <v>1502</v>
      </c>
    </row>
    <row r="398" spans="1:17" ht="238" hidden="1" x14ac:dyDescent="0.15">
      <c r="A398" s="27" t="s">
        <v>1505</v>
      </c>
      <c r="B398" s="15" t="s">
        <v>1506</v>
      </c>
      <c r="C398" s="5" t="s">
        <v>1507</v>
      </c>
      <c r="D398" s="6">
        <v>2</v>
      </c>
      <c r="E398" s="6">
        <v>5</v>
      </c>
      <c r="F398" s="7" t="str">
        <f>HYPERLINK("https://www.reddit.com/r/AskDocs/comments/g0u76s/punched_a_wall_and_passed_out/")</f>
        <v>https://www.reddit.com/r/AskDocs/comments/g0u76s/punched_a_wall_and_passed_out/</v>
      </c>
      <c r="G398" s="7" t="s">
        <v>1508</v>
      </c>
      <c r="H398" s="7" t="s">
        <v>12</v>
      </c>
      <c r="I398" s="6">
        <v>0.13454309</v>
      </c>
      <c r="J398" s="6">
        <v>4.4492690000000001E-2</v>
      </c>
      <c r="K398" s="6">
        <v>2.6903837999999999E-2</v>
      </c>
      <c r="L398" s="6">
        <v>4.4927596999999996E-3</v>
      </c>
      <c r="M398" s="6">
        <v>4.5477750000000004E-3</v>
      </c>
      <c r="N398" s="6">
        <v>2.5320350000000002E-3</v>
      </c>
      <c r="O398" s="6">
        <v>7.4529946000000003E-3</v>
      </c>
      <c r="P398" s="3" t="s">
        <v>4111</v>
      </c>
      <c r="Q398" s="6"/>
    </row>
    <row r="399" spans="1:17" ht="119" hidden="1" x14ac:dyDescent="0.15">
      <c r="A399" s="27" t="s">
        <v>1509</v>
      </c>
      <c r="B399" s="15" t="s">
        <v>1510</v>
      </c>
      <c r="C399" s="5" t="s">
        <v>1511</v>
      </c>
      <c r="D399" s="6">
        <v>1</v>
      </c>
      <c r="E399" s="6">
        <v>2</v>
      </c>
      <c r="F399" s="7" t="str">
        <f>HYPERLINK("https://www.reddit.com/r/AskDocs/comments/g0uclr/twisted_ankle/")</f>
        <v>https://www.reddit.com/r/AskDocs/comments/g0uclr/twisted_ankle/</v>
      </c>
      <c r="G399" s="7" t="s">
        <v>1512</v>
      </c>
      <c r="H399" s="7" t="s">
        <v>12</v>
      </c>
      <c r="I399" s="6">
        <v>0.15420589000000001</v>
      </c>
      <c r="J399" s="6">
        <v>3.0024051999999999E-2</v>
      </c>
      <c r="K399" s="6">
        <v>0.14400655000000001</v>
      </c>
      <c r="L399" s="6">
        <v>5.7528167999999998E-2</v>
      </c>
      <c r="M399" s="6">
        <v>6.5261423999999997E-3</v>
      </c>
      <c r="N399" s="6">
        <v>4.367861E-2</v>
      </c>
      <c r="O399" s="6">
        <v>8.6396340000000002E-3</v>
      </c>
      <c r="P399" s="3" t="s">
        <v>4111</v>
      </c>
      <c r="Q399" s="6"/>
    </row>
    <row r="400" spans="1:17" ht="409.6" hidden="1" x14ac:dyDescent="0.15">
      <c r="A400" s="27" t="s">
        <v>1513</v>
      </c>
      <c r="B400" s="15" t="s">
        <v>1514</v>
      </c>
      <c r="C400" s="5" t="s">
        <v>3854</v>
      </c>
      <c r="D400" s="6">
        <v>1</v>
      </c>
      <c r="E400" s="6">
        <v>6</v>
      </c>
      <c r="F400" s="7" t="str">
        <f>HYPERLINK("https://www.reddit.com/r/AskDocs/comments/g0ugq1/weird_rash_for_over_2_months/")</f>
        <v>https://www.reddit.com/r/AskDocs/comments/g0ugq1/weird_rash_for_over_2_months/</v>
      </c>
      <c r="G400" s="7" t="s">
        <v>1515</v>
      </c>
      <c r="H400" s="7" t="s">
        <v>12</v>
      </c>
      <c r="I400" s="6">
        <v>1.9830465000000001E-4</v>
      </c>
      <c r="J400" s="6">
        <v>0.88572209999999996</v>
      </c>
      <c r="K400" s="9">
        <v>4.1359619999999998E-5</v>
      </c>
      <c r="L400" s="6">
        <v>8.5805059999999999E-3</v>
      </c>
      <c r="M400" s="6">
        <v>4.3871999999999997E-4</v>
      </c>
      <c r="N400" s="6">
        <v>2.3502110999999999E-4</v>
      </c>
      <c r="O400" s="6">
        <v>0.33499794999999999</v>
      </c>
      <c r="P400" s="3" t="s">
        <v>4111</v>
      </c>
      <c r="Q400" s="6" t="s">
        <v>4058</v>
      </c>
    </row>
    <row r="401" spans="1:17" ht="119" hidden="1" x14ac:dyDescent="0.15">
      <c r="A401" s="27" t="s">
        <v>1516</v>
      </c>
      <c r="B401" s="15" t="s">
        <v>1517</v>
      </c>
      <c r="C401" s="5" t="s">
        <v>1518</v>
      </c>
      <c r="D401" s="6">
        <v>1</v>
      </c>
      <c r="E401" s="6">
        <v>4</v>
      </c>
      <c r="F401" s="7" t="str">
        <f>HYPERLINK("https://www.reddit.com/r/AskDocs/comments/g0unha/what_is_my_risk_of_dying_of_corona_virus/")</f>
        <v>https://www.reddit.com/r/AskDocs/comments/g0unha/what_is_my_risk_of_dying_of_corona_virus/</v>
      </c>
      <c r="G401" s="7" t="s">
        <v>1519</v>
      </c>
      <c r="H401" s="7" t="s">
        <v>12</v>
      </c>
      <c r="I401" s="6">
        <v>1.0576819999999999E-4</v>
      </c>
      <c r="J401" s="6">
        <v>0.51787006999999996</v>
      </c>
      <c r="K401" s="8">
        <v>5.4279089999999998E-6</v>
      </c>
      <c r="L401" s="9">
        <v>4.4188530000000001E-5</v>
      </c>
      <c r="M401" s="6">
        <v>3.3390522E-4</v>
      </c>
      <c r="N401" s="6">
        <v>0.8466648</v>
      </c>
      <c r="O401" s="9">
        <v>4.5915380000000003E-5</v>
      </c>
      <c r="P401" s="3" t="s">
        <v>3758</v>
      </c>
      <c r="Q401" s="6"/>
    </row>
    <row r="402" spans="1:17" ht="187" hidden="1" x14ac:dyDescent="0.15">
      <c r="A402" s="27" t="s">
        <v>1520</v>
      </c>
      <c r="B402" s="15" t="s">
        <v>1521</v>
      </c>
      <c r="C402" s="5" t="s">
        <v>1522</v>
      </c>
      <c r="D402" s="6">
        <v>1</v>
      </c>
      <c r="E402" s="6">
        <v>2</v>
      </c>
      <c r="F402" s="7" t="str">
        <f>HYPERLINK("https://www.reddit.com/r/AskDocs/comments/g0uwxe/shoulder_pain_after_waking_up/")</f>
        <v>https://www.reddit.com/r/AskDocs/comments/g0uwxe/shoulder_pain_after_waking_up/</v>
      </c>
      <c r="G402" s="7" t="s">
        <v>1523</v>
      </c>
      <c r="H402" s="7" t="s">
        <v>12</v>
      </c>
      <c r="I402" s="6">
        <v>3.1723290000000001E-2</v>
      </c>
      <c r="J402" s="6">
        <v>5.7260423999999997E-2</v>
      </c>
      <c r="K402" s="6">
        <v>8.4786619999999993E-2</v>
      </c>
      <c r="L402" s="6">
        <v>9.4626550000000004E-3</v>
      </c>
      <c r="M402" s="6">
        <v>5.8144629999999997E-3</v>
      </c>
      <c r="N402" s="6">
        <v>1.6527653E-2</v>
      </c>
      <c r="O402" s="6">
        <v>9.3663630000000008E-3</v>
      </c>
      <c r="P402" s="3" t="s">
        <v>4111</v>
      </c>
      <c r="Q402" s="6"/>
    </row>
    <row r="403" spans="1:17" ht="238" hidden="1" x14ac:dyDescent="0.15">
      <c r="A403" s="27" t="s">
        <v>1524</v>
      </c>
      <c r="B403" s="15" t="s">
        <v>1525</v>
      </c>
      <c r="C403" s="5" t="s">
        <v>1526</v>
      </c>
      <c r="D403" s="6">
        <v>2</v>
      </c>
      <c r="E403" s="6">
        <v>4</v>
      </c>
      <c r="F403" s="7" t="str">
        <f>HYPERLINK("https://www.reddit.com/r/AskDocs/comments/g0v5ux/22m_orthopedic_is_my_finger_tendon_torn/")</f>
        <v>https://www.reddit.com/r/AskDocs/comments/g0v5ux/22m_orthopedic_is_my_finger_tendon_torn/</v>
      </c>
      <c r="G403" s="7" t="s">
        <v>1527</v>
      </c>
      <c r="H403" s="7" t="s">
        <v>12</v>
      </c>
      <c r="I403" s="6">
        <v>8.5697169999999993E-3</v>
      </c>
      <c r="J403" s="6">
        <v>6.6660345000000001E-3</v>
      </c>
      <c r="K403" s="6">
        <v>9.0815573999999996E-2</v>
      </c>
      <c r="L403" s="6">
        <v>8.12026E-2</v>
      </c>
      <c r="M403" s="6">
        <v>2.5987327000000001E-3</v>
      </c>
      <c r="N403" s="6">
        <v>1.2957870999999999E-2</v>
      </c>
      <c r="O403" s="6">
        <v>1.1267364E-2</v>
      </c>
      <c r="P403" s="3" t="s">
        <v>4111</v>
      </c>
      <c r="Q403" s="6"/>
    </row>
    <row r="404" spans="1:17" ht="170" hidden="1" x14ac:dyDescent="0.15">
      <c r="A404" s="27" t="s">
        <v>1528</v>
      </c>
      <c r="B404" s="15" t="s">
        <v>1529</v>
      </c>
      <c r="C404" s="5" t="s">
        <v>1530</v>
      </c>
      <c r="D404" s="6">
        <v>1</v>
      </c>
      <c r="E404" s="6">
        <v>2</v>
      </c>
      <c r="F404" s="7" t="str">
        <f>HYPERLINK("https://www.reddit.com/r/AskDocs/comments/g0vb4q/skin_cancer_question/")</f>
        <v>https://www.reddit.com/r/AskDocs/comments/g0vb4q/skin_cancer_question/</v>
      </c>
      <c r="G404" s="7" t="s">
        <v>1531</v>
      </c>
      <c r="H404" s="7" t="s">
        <v>12</v>
      </c>
      <c r="I404" s="6">
        <v>0.69630736000000004</v>
      </c>
      <c r="J404" s="6">
        <v>1.1915267000000001E-3</v>
      </c>
      <c r="K404" s="9">
        <v>9.5359559999999995E-6</v>
      </c>
      <c r="L404" s="6">
        <v>4.7326087999999999E-4</v>
      </c>
      <c r="M404" s="6">
        <v>4.4397116E-3</v>
      </c>
      <c r="N404" s="6">
        <v>5.2636860000000003E-4</v>
      </c>
      <c r="O404" s="8">
        <v>2.7014550000000001E-6</v>
      </c>
      <c r="P404" s="23" t="s">
        <v>3757</v>
      </c>
      <c r="Q404" s="6"/>
    </row>
    <row r="405" spans="1:17" ht="204" hidden="1" x14ac:dyDescent="0.15">
      <c r="A405" s="27" t="s">
        <v>1532</v>
      </c>
      <c r="B405" s="15" t="s">
        <v>1533</v>
      </c>
      <c r="C405" s="5" t="s">
        <v>3855</v>
      </c>
      <c r="D405" s="6">
        <v>2</v>
      </c>
      <c r="E405" s="6">
        <v>2</v>
      </c>
      <c r="F405" s="7" t="str">
        <f>HYPERLINK("https://www.reddit.com/r/AskDocs/comments/g0vbo9/i_25f_have_a_weird_lump_inside_my_ear_pic_link/")</f>
        <v>https://www.reddit.com/r/AskDocs/comments/g0vbo9/i_25f_have_a_weird_lump_inside_my_ear_pic_link/</v>
      </c>
      <c r="G405" s="7" t="s">
        <v>1534</v>
      </c>
      <c r="H405" s="7" t="s">
        <v>12</v>
      </c>
      <c r="I405" s="6">
        <v>0.40352976000000002</v>
      </c>
      <c r="J405" s="6">
        <v>3.3771396000000001E-3</v>
      </c>
      <c r="K405" s="6">
        <v>4.4720769999999996E-3</v>
      </c>
      <c r="L405" s="6">
        <v>3.7255585000000001E-3</v>
      </c>
      <c r="M405" s="6">
        <v>2.3667424999999999E-2</v>
      </c>
      <c r="N405" s="6">
        <v>1.3418078E-2</v>
      </c>
      <c r="O405" s="6">
        <v>1.8217534000000001E-2</v>
      </c>
      <c r="P405" s="23" t="s">
        <v>3757</v>
      </c>
      <c r="Q405" s="6"/>
    </row>
    <row r="406" spans="1:17" ht="204" hidden="1" x14ac:dyDescent="0.15">
      <c r="A406" s="27" t="s">
        <v>1535</v>
      </c>
      <c r="B406" s="15" t="s">
        <v>1536</v>
      </c>
      <c r="C406" s="5" t="s">
        <v>1537</v>
      </c>
      <c r="D406" s="6">
        <v>3</v>
      </c>
      <c r="E406" s="6">
        <v>10</v>
      </c>
      <c r="F406" s="7" t="str">
        <f>HYPERLINK("https://www.reddit.com/r/AskDocs/comments/g0vihi/itchy_scalp_finding_white_bulbs_in_my_hair_is/")</f>
        <v>https://www.reddit.com/r/AskDocs/comments/g0vihi/itchy_scalp_finding_white_bulbs_in_my_hair_is/</v>
      </c>
      <c r="G406" s="7" t="s">
        <v>1538</v>
      </c>
      <c r="H406" s="7" t="s">
        <v>12</v>
      </c>
      <c r="I406" s="6">
        <v>2.8247534999999999E-3</v>
      </c>
      <c r="J406" s="6">
        <v>2.1793543999999998E-3</v>
      </c>
      <c r="K406" s="6">
        <v>2.5928019999999998E-4</v>
      </c>
      <c r="L406" s="6">
        <v>0.67394350000000003</v>
      </c>
      <c r="M406" s="6">
        <v>1.4709234E-3</v>
      </c>
      <c r="N406" s="9">
        <v>8.4870989999999994E-5</v>
      </c>
      <c r="O406" s="6">
        <v>4.1171699999999999E-2</v>
      </c>
      <c r="P406" s="17" t="s">
        <v>3760</v>
      </c>
      <c r="Q406" s="9"/>
    </row>
    <row r="407" spans="1:17" ht="409.6" hidden="1" x14ac:dyDescent="0.15">
      <c r="A407" s="27" t="s">
        <v>1539</v>
      </c>
      <c r="B407" s="15" t="s">
        <v>1540</v>
      </c>
      <c r="C407" s="5" t="s">
        <v>1541</v>
      </c>
      <c r="D407" s="6">
        <v>7</v>
      </c>
      <c r="E407" s="6">
        <v>18</v>
      </c>
      <c r="F407" s="7" t="str">
        <f>HYPERLINK("https://www.reddit.com/r/AskDocs/comments/g0vktc/a_doctor_told_me_that_i_wont_be_able_to/")</f>
        <v>https://www.reddit.com/r/AskDocs/comments/g0vktc/a_doctor_told_me_that_i_wont_be_able_to/</v>
      </c>
      <c r="G407" s="7" t="s">
        <v>1542</v>
      </c>
      <c r="H407" s="7" t="s">
        <v>12</v>
      </c>
      <c r="I407" s="6">
        <v>4.1006029999999999E-2</v>
      </c>
      <c r="J407" s="6">
        <v>5.7836472999999999E-3</v>
      </c>
      <c r="K407" s="6">
        <v>3.0773847999999999E-2</v>
      </c>
      <c r="L407" s="6">
        <v>4.7772229999999997E-3</v>
      </c>
      <c r="M407" s="6">
        <v>0.5064611</v>
      </c>
      <c r="N407" s="6">
        <v>1.3062179E-2</v>
      </c>
      <c r="O407" s="6">
        <v>3.3025742E-3</v>
      </c>
      <c r="P407" s="3" t="s">
        <v>4111</v>
      </c>
      <c r="Q407" s="6"/>
    </row>
    <row r="408" spans="1:17" ht="170" hidden="1" x14ac:dyDescent="0.15">
      <c r="A408" s="27" t="s">
        <v>1543</v>
      </c>
      <c r="B408" s="15" t="s">
        <v>1544</v>
      </c>
      <c r="C408" s="5" t="s">
        <v>1545</v>
      </c>
      <c r="D408" s="6">
        <v>7</v>
      </c>
      <c r="E408" s="6">
        <v>7</v>
      </c>
      <c r="F408" s="7" t="str">
        <f>HYPERLINK("https://www.reddit.com/r/AskDocs/comments/g0vodi/visiting_my_covid_mother_in_hospice/")</f>
        <v>https://www.reddit.com/r/AskDocs/comments/g0vodi/visiting_my_covid_mother_in_hospice/</v>
      </c>
      <c r="G408" s="7" t="s">
        <v>1546</v>
      </c>
      <c r="H408" s="7" t="s">
        <v>12</v>
      </c>
      <c r="I408" s="6">
        <v>0.49161539999999998</v>
      </c>
      <c r="J408" s="6">
        <v>1.8538981999999999E-2</v>
      </c>
      <c r="K408" s="6">
        <v>2.3806094999999999E-2</v>
      </c>
      <c r="L408" s="9">
        <v>6.1853049999999996E-5</v>
      </c>
      <c r="M408" s="6">
        <v>3.6445260000000001E-4</v>
      </c>
      <c r="N408" s="8">
        <v>8.8485699999999997E-7</v>
      </c>
      <c r="O408" s="8">
        <v>1.4166562E-5</v>
      </c>
      <c r="P408" s="3" t="s">
        <v>3758</v>
      </c>
      <c r="Q408" s="8"/>
    </row>
    <row r="409" spans="1:17" ht="119" hidden="1" x14ac:dyDescent="0.15">
      <c r="A409" s="27" t="s">
        <v>1547</v>
      </c>
      <c r="B409" s="15" t="s">
        <v>1548</v>
      </c>
      <c r="C409" s="5" t="s">
        <v>1549</v>
      </c>
      <c r="D409" s="6">
        <v>8</v>
      </c>
      <c r="E409" s="6">
        <v>8</v>
      </c>
      <c r="F409" s="7" t="str">
        <f>HYPERLINK("https://www.reddit.com/r/AskDocs/comments/g0vrb2/lots_of_bright_red_blood_in_toilet/")</f>
        <v>https://www.reddit.com/r/AskDocs/comments/g0vrb2/lots_of_bright_red_blood_in_toilet/</v>
      </c>
      <c r="G409" s="7" t="s">
        <v>1550</v>
      </c>
      <c r="H409" s="7" t="s">
        <v>12</v>
      </c>
      <c r="I409" s="6">
        <v>3.1099616999999999E-3</v>
      </c>
      <c r="J409" s="6">
        <v>0.41870075000000001</v>
      </c>
      <c r="K409" s="6">
        <v>2.6809423999999998E-2</v>
      </c>
      <c r="L409" s="6">
        <v>4.248023E-4</v>
      </c>
      <c r="M409" s="6">
        <v>3.5783350000000002E-3</v>
      </c>
      <c r="N409" s="6">
        <v>1.5740693E-2</v>
      </c>
      <c r="O409" s="6">
        <v>2.2854210000000002E-3</v>
      </c>
      <c r="P409" s="3" t="s">
        <v>4111</v>
      </c>
      <c r="Q409" s="6"/>
    </row>
    <row r="410" spans="1:17" ht="102" hidden="1" x14ac:dyDescent="0.15">
      <c r="A410" s="27" t="s">
        <v>1551</v>
      </c>
      <c r="B410" s="15" t="s">
        <v>1552</v>
      </c>
      <c r="C410" s="5" t="s">
        <v>3856</v>
      </c>
      <c r="D410" s="6">
        <v>2</v>
      </c>
      <c r="E410" s="6">
        <v>2</v>
      </c>
      <c r="F410" s="7" t="str">
        <f>HYPERLINK("https://www.reddit.com/r/AskDocs/comments/g0vuxw/is_this_a_blood_clot/")</f>
        <v>https://www.reddit.com/r/AskDocs/comments/g0vuxw/is_this_a_blood_clot/</v>
      </c>
      <c r="G410" s="7" t="s">
        <v>1553</v>
      </c>
      <c r="H410" s="7" t="s">
        <v>12</v>
      </c>
      <c r="I410" s="6">
        <v>8.0945459999999997E-2</v>
      </c>
      <c r="J410" s="6">
        <v>0.11011487</v>
      </c>
      <c r="K410" s="6">
        <v>8.3823203999999998E-2</v>
      </c>
      <c r="L410" s="6">
        <v>1.4731884000000001E-2</v>
      </c>
      <c r="M410" s="6">
        <v>4.4022172999999998E-2</v>
      </c>
      <c r="N410" s="6">
        <v>5.0837696000000003E-3</v>
      </c>
      <c r="O410" s="6">
        <v>1.7839372E-3</v>
      </c>
      <c r="P410" s="3" t="s">
        <v>4111</v>
      </c>
      <c r="Q410" s="6"/>
    </row>
    <row r="411" spans="1:17" ht="221" hidden="1" x14ac:dyDescent="0.15">
      <c r="A411" s="27" t="s">
        <v>1554</v>
      </c>
      <c r="B411" s="15" t="s">
        <v>1555</v>
      </c>
      <c r="C411" s="5" t="s">
        <v>3857</v>
      </c>
      <c r="D411" s="6">
        <v>1</v>
      </c>
      <c r="E411" s="6">
        <v>2</v>
      </c>
      <c r="F411" s="7" t="str">
        <f>HYPERLINK("https://www.reddit.com/r/AskDocs/comments/g0xfit/is_this_part_of_my_bone/")</f>
        <v>https://www.reddit.com/r/AskDocs/comments/g0xfit/is_this_part_of_my_bone/</v>
      </c>
      <c r="G411" s="7" t="s">
        <v>1556</v>
      </c>
      <c r="H411" s="7" t="s">
        <v>12</v>
      </c>
      <c r="I411" s="6">
        <v>0.22816700000000001</v>
      </c>
      <c r="J411" s="6">
        <v>1.6102463000000001E-2</v>
      </c>
      <c r="K411" s="6">
        <v>4.4755638000000004E-3</v>
      </c>
      <c r="L411" s="6">
        <v>7.1007906999999999E-3</v>
      </c>
      <c r="M411" s="6">
        <v>6.0502589999999997E-3</v>
      </c>
      <c r="N411" s="6">
        <v>6.6040160000000001E-2</v>
      </c>
      <c r="O411" s="6">
        <v>1.3187587000000001E-2</v>
      </c>
      <c r="P411" s="3" t="s">
        <v>4111</v>
      </c>
      <c r="Q411" s="6"/>
    </row>
    <row r="412" spans="1:17" ht="289" hidden="1" x14ac:dyDescent="0.15">
      <c r="A412" s="27" t="s">
        <v>1557</v>
      </c>
      <c r="B412" s="15" t="s">
        <v>1558</v>
      </c>
      <c r="C412" s="5" t="s">
        <v>3858</v>
      </c>
      <c r="D412" s="6">
        <v>3</v>
      </c>
      <c r="E412" s="6">
        <v>5</v>
      </c>
      <c r="F412" s="7" t="str">
        <f>HYPERLINK("https://www.reddit.com/r/AskDocs/comments/g0xrag/any_idea_what_this_rash_is/")</f>
        <v>https://www.reddit.com/r/AskDocs/comments/g0xrag/any_idea_what_this_rash_is/</v>
      </c>
      <c r="G412" s="7" t="s">
        <v>1559</v>
      </c>
      <c r="H412" s="7" t="s">
        <v>12</v>
      </c>
      <c r="I412" s="6">
        <v>6.5079329999999998E-4</v>
      </c>
      <c r="J412" s="6">
        <v>0.24163588999999999</v>
      </c>
      <c r="K412" s="6">
        <v>1.1333734E-2</v>
      </c>
      <c r="L412" s="6">
        <v>0.15804765000000001</v>
      </c>
      <c r="M412" s="6">
        <v>9.0643764E-4</v>
      </c>
      <c r="N412" s="6">
        <v>4.3305485999999997E-2</v>
      </c>
      <c r="O412" s="6">
        <v>8.3641649999999998E-2</v>
      </c>
      <c r="P412" s="3" t="s">
        <v>4111</v>
      </c>
      <c r="Q412" s="6"/>
    </row>
    <row r="413" spans="1:17" ht="68" hidden="1" x14ac:dyDescent="0.15">
      <c r="A413" s="27" t="s">
        <v>1560</v>
      </c>
      <c r="B413" s="15" t="s">
        <v>1561</v>
      </c>
      <c r="C413" s="5" t="s">
        <v>1562</v>
      </c>
      <c r="D413" s="6">
        <v>1</v>
      </c>
      <c r="E413" s="6">
        <v>2</v>
      </c>
      <c r="F413" s="7" t="str">
        <f>HYPERLINK("https://www.reddit.com/r/AskDocs/comments/g0xv4w/shoulder_dislocation_or_partial_dislocation_what/")</f>
        <v>https://www.reddit.com/r/AskDocs/comments/g0xv4w/shoulder_dislocation_or_partial_dislocation_what/</v>
      </c>
      <c r="G413" s="7" t="s">
        <v>1563</v>
      </c>
      <c r="H413" s="7" t="s">
        <v>12</v>
      </c>
      <c r="I413" s="6">
        <v>8.855623E-2</v>
      </c>
      <c r="J413" s="6">
        <v>0.11074564000000001</v>
      </c>
      <c r="K413" s="6">
        <v>0.1499759</v>
      </c>
      <c r="L413" s="6">
        <v>2.4824977000000002E-2</v>
      </c>
      <c r="M413" s="6">
        <v>6.3918233000000001E-3</v>
      </c>
      <c r="N413" s="6">
        <v>1.6964971999999998E-2</v>
      </c>
      <c r="O413" s="6">
        <v>2.6839375000000001E-3</v>
      </c>
      <c r="P413" s="3" t="s">
        <v>4111</v>
      </c>
      <c r="Q413" s="6"/>
    </row>
    <row r="414" spans="1:17" ht="51" hidden="1" x14ac:dyDescent="0.15">
      <c r="A414" s="27" t="s">
        <v>1564</v>
      </c>
      <c r="B414" s="15" t="s">
        <v>1565</v>
      </c>
      <c r="C414" s="5" t="s">
        <v>1566</v>
      </c>
      <c r="D414" s="6">
        <v>1</v>
      </c>
      <c r="E414" s="6">
        <v>3</v>
      </c>
      <c r="F414" s="7" t="str">
        <f>HYPERLINK("https://www.reddit.com/r/AskDocs/comments/g0xzpf/i_think_i_might_be_allergic_to_chocolate/")</f>
        <v>https://www.reddit.com/r/AskDocs/comments/g0xzpf/i_think_i_might_be_allergic_to_chocolate/</v>
      </c>
      <c r="G414" s="7" t="s">
        <v>1567</v>
      </c>
      <c r="H414" s="7" t="s">
        <v>12</v>
      </c>
      <c r="I414" s="6">
        <v>8.6089969999999995E-4</v>
      </c>
      <c r="J414" s="6">
        <v>6.2844220000000006E-2</v>
      </c>
      <c r="K414" s="6">
        <v>2.6476204E-2</v>
      </c>
      <c r="L414" s="6">
        <v>9.4733539999999998E-3</v>
      </c>
      <c r="M414" s="6">
        <v>4.1419268000000001E-4</v>
      </c>
      <c r="N414" s="6">
        <v>0.18745862999999999</v>
      </c>
      <c r="O414" s="6">
        <v>7.6702240000000004E-4</v>
      </c>
      <c r="P414" s="3" t="s">
        <v>4111</v>
      </c>
      <c r="Q414" s="6"/>
    </row>
    <row r="415" spans="1:17" ht="153" hidden="1" x14ac:dyDescent="0.15">
      <c r="A415" s="27" t="s">
        <v>1568</v>
      </c>
      <c r="B415" s="15" t="s">
        <v>1569</v>
      </c>
      <c r="C415" s="5" t="s">
        <v>1570</v>
      </c>
      <c r="D415" s="6">
        <v>1</v>
      </c>
      <c r="E415" s="6">
        <v>3</v>
      </c>
      <c r="F415" s="7" t="str">
        <f>HYPERLINK("https://www.reddit.com/r/AskDocs/comments/g0y0v9/is_my_burn_infected_17m/")</f>
        <v>https://www.reddit.com/r/AskDocs/comments/g0y0v9/is_my_burn_infected_17m/</v>
      </c>
      <c r="G415" s="7" t="s">
        <v>1571</v>
      </c>
      <c r="H415" s="7" t="s">
        <v>12</v>
      </c>
      <c r="I415" s="6">
        <v>3.1627715000000002E-3</v>
      </c>
      <c r="J415" s="6">
        <v>5.3160578E-2</v>
      </c>
      <c r="K415" s="6">
        <v>7.4010192999999997E-3</v>
      </c>
      <c r="L415" s="6">
        <v>4.2551756000000001E-3</v>
      </c>
      <c r="M415" s="6">
        <v>2.0946860000000001E-3</v>
      </c>
      <c r="N415" s="6">
        <v>1.1015534E-3</v>
      </c>
      <c r="O415" s="6">
        <v>9.1304689999999994E-2</v>
      </c>
      <c r="P415" s="3" t="s">
        <v>4111</v>
      </c>
      <c r="Q415" s="6"/>
    </row>
    <row r="416" spans="1:17" ht="187" hidden="1" x14ac:dyDescent="0.15">
      <c r="A416" s="27" t="s">
        <v>1572</v>
      </c>
      <c r="B416" s="15" t="s">
        <v>1573</v>
      </c>
      <c r="C416" s="5" t="s">
        <v>1574</v>
      </c>
      <c r="D416" s="6">
        <v>2</v>
      </c>
      <c r="E416" s="6">
        <v>16</v>
      </c>
      <c r="F416" s="7" t="str">
        <f>HYPERLINK("https://www.reddit.com/r/AskDocs/comments/g0y58k/ringworm_like_rash_all_over_body_rapidly_spreading/")</f>
        <v>https://www.reddit.com/r/AskDocs/comments/g0y58k/ringworm_like_rash_all_over_body_rapidly_spreading/</v>
      </c>
      <c r="G416" s="7" t="s">
        <v>1575</v>
      </c>
      <c r="H416" s="7" t="s">
        <v>12</v>
      </c>
      <c r="I416" s="6">
        <v>5.1370262999999997E-4</v>
      </c>
      <c r="J416" s="6">
        <v>1.8096685000000001E-2</v>
      </c>
      <c r="K416" s="6">
        <v>1.03081465E-2</v>
      </c>
      <c r="L416" s="6">
        <v>0.14430799999999999</v>
      </c>
      <c r="M416" s="6">
        <v>3.9717555000000002E-4</v>
      </c>
      <c r="N416" s="6">
        <v>1.6352534E-4</v>
      </c>
      <c r="O416" s="6">
        <v>3.1188398999999999E-2</v>
      </c>
      <c r="P416" s="3" t="s">
        <v>4111</v>
      </c>
      <c r="Q416" s="6"/>
    </row>
    <row r="417" spans="1:17" ht="119" hidden="1" x14ac:dyDescent="0.15">
      <c r="A417" s="27" t="s">
        <v>1576</v>
      </c>
      <c r="B417" s="15" t="s">
        <v>1577</v>
      </c>
      <c r="C417" s="5" t="s">
        <v>3859</v>
      </c>
      <c r="D417" s="6">
        <v>1</v>
      </c>
      <c r="E417" s="6">
        <v>5</v>
      </c>
      <c r="F417" s="7" t="str">
        <f>HYPERLINK("https://www.reddit.com/r/AskDocs/comments/g0ye54/23m_freckle_like_spots_on_wrist/")</f>
        <v>https://www.reddit.com/r/AskDocs/comments/g0ye54/23m_freckle_like_spots_on_wrist/</v>
      </c>
      <c r="G417" s="7" t="s">
        <v>1578</v>
      </c>
      <c r="H417" s="7" t="s">
        <v>12</v>
      </c>
      <c r="I417" s="6">
        <v>4.2134225000000003E-3</v>
      </c>
      <c r="J417" s="6">
        <v>1.3444662E-2</v>
      </c>
      <c r="K417" s="6">
        <v>0.16697704999999999</v>
      </c>
      <c r="L417" s="6">
        <v>0.18028664999999999</v>
      </c>
      <c r="M417" s="6">
        <v>2.9860884000000001E-2</v>
      </c>
      <c r="N417" s="6">
        <v>2.7659833000000002E-3</v>
      </c>
      <c r="O417" s="6">
        <v>5.3062677000000003E-2</v>
      </c>
      <c r="P417" s="3" t="s">
        <v>4111</v>
      </c>
      <c r="Q417" s="6"/>
    </row>
    <row r="418" spans="1:17" ht="51" hidden="1" x14ac:dyDescent="0.15">
      <c r="A418" s="27" t="s">
        <v>1579</v>
      </c>
      <c r="B418" s="15" t="s">
        <v>1580</v>
      </c>
      <c r="C418" s="5" t="s">
        <v>1581</v>
      </c>
      <c r="D418" s="6">
        <v>1</v>
      </c>
      <c r="E418" s="6">
        <v>7</v>
      </c>
      <c r="F418" s="7" t="str">
        <f>HYPERLINK("https://www.reddit.com/r/AskDocs/comments/g0yedp/accidentally_took_advil_pm_after_a_dosage_of/")</f>
        <v>https://www.reddit.com/r/AskDocs/comments/g0yedp/accidentally_took_advil_pm_after_a_dosage_of/</v>
      </c>
      <c r="G418" s="7" t="s">
        <v>1582</v>
      </c>
      <c r="H418" s="7" t="s">
        <v>12</v>
      </c>
      <c r="I418" s="6">
        <v>1.8089116000000001E-3</v>
      </c>
      <c r="J418" s="6">
        <v>7.6124010000000006E-2</v>
      </c>
      <c r="K418" s="6">
        <v>1.4743209E-3</v>
      </c>
      <c r="L418" s="6">
        <v>1.6203522999999999E-3</v>
      </c>
      <c r="M418" s="6">
        <v>0.12198742999999999</v>
      </c>
      <c r="N418" s="6">
        <v>7.4155689999999996E-2</v>
      </c>
      <c r="O418" s="6">
        <v>2.0861030000000002E-3</v>
      </c>
      <c r="P418" s="3" t="s">
        <v>4111</v>
      </c>
      <c r="Q418" s="6"/>
    </row>
    <row r="419" spans="1:17" ht="238" hidden="1" x14ac:dyDescent="0.15">
      <c r="A419" s="27" t="s">
        <v>1583</v>
      </c>
      <c r="B419" s="15" t="s">
        <v>1584</v>
      </c>
      <c r="C419" s="5" t="s">
        <v>1585</v>
      </c>
      <c r="D419" s="6">
        <v>2</v>
      </c>
      <c r="E419" s="6">
        <v>2</v>
      </c>
      <c r="F419" s="7" t="str">
        <f>HYPERLINK("https://www.reddit.com/r/AskDocs/comments/g0ysnl/hand_specialist_dermatologist_or_neither/")</f>
        <v>https://www.reddit.com/r/AskDocs/comments/g0ysnl/hand_specialist_dermatologist_or_neither/</v>
      </c>
      <c r="G419" s="7" t="s">
        <v>1586</v>
      </c>
      <c r="H419" s="7" t="s">
        <v>12</v>
      </c>
      <c r="I419" s="6">
        <v>5.0383836000000001E-2</v>
      </c>
      <c r="J419" s="6">
        <v>1.8037349000000001E-2</v>
      </c>
      <c r="K419" s="6">
        <v>6.851256E-3</v>
      </c>
      <c r="L419" s="6">
        <v>0.45552593000000002</v>
      </c>
      <c r="M419" s="6">
        <v>1.4561117E-3</v>
      </c>
      <c r="N419" s="6">
        <v>2.1177530000000001E-4</v>
      </c>
      <c r="O419" s="6">
        <v>4.4527350000000002E-3</v>
      </c>
      <c r="P419" s="3" t="s">
        <v>4111</v>
      </c>
      <c r="Q419" s="6"/>
    </row>
    <row r="420" spans="1:17" ht="136" hidden="1" x14ac:dyDescent="0.15">
      <c r="A420" s="27" t="s">
        <v>1587</v>
      </c>
      <c r="B420" s="15" t="s">
        <v>1588</v>
      </c>
      <c r="C420" s="5" t="s">
        <v>1589</v>
      </c>
      <c r="D420" s="6">
        <v>1</v>
      </c>
      <c r="E420" s="6">
        <v>2</v>
      </c>
      <c r="F420" s="7" t="str">
        <f>HYPERLINK("https://www.reddit.com/r/AskDocs/comments/g0yszq/mollescum_contagisum_on_genitals/")</f>
        <v>https://www.reddit.com/r/AskDocs/comments/g0yszq/mollescum_contagisum_on_genitals/</v>
      </c>
      <c r="G420" s="7" t="s">
        <v>1590</v>
      </c>
      <c r="H420" s="7" t="s">
        <v>12</v>
      </c>
      <c r="I420" s="6">
        <v>2.29007E-3</v>
      </c>
      <c r="J420" s="6">
        <v>4.1160880000000004E-3</v>
      </c>
      <c r="K420" s="6">
        <v>2.5594531999999998E-3</v>
      </c>
      <c r="L420" s="6">
        <v>8.6691975999999996E-4</v>
      </c>
      <c r="M420" s="6">
        <v>1.7712413999999999E-3</v>
      </c>
      <c r="N420" s="8">
        <v>4.0528916999999997E-5</v>
      </c>
      <c r="O420" s="6">
        <v>0.98319970000000001</v>
      </c>
      <c r="P420" s="3" t="s">
        <v>3763</v>
      </c>
      <c r="Q420" s="8"/>
    </row>
    <row r="421" spans="1:17" ht="85" hidden="1" x14ac:dyDescent="0.15">
      <c r="A421" s="27" t="s">
        <v>1591</v>
      </c>
      <c r="B421" s="15" t="s">
        <v>1592</v>
      </c>
      <c r="C421" s="5" t="s">
        <v>1593</v>
      </c>
      <c r="D421" s="6">
        <v>2</v>
      </c>
      <c r="E421" s="6">
        <v>3</v>
      </c>
      <c r="F421" s="7" t="str">
        <f>HYPERLINK("https://www.reddit.com/r/AskDocs/comments/g0z8bx/silent_migraine_was_this_strength_of_ibuprofen/")</f>
        <v>https://www.reddit.com/r/AskDocs/comments/g0z8bx/silent_migraine_was_this_strength_of_ibuprofen/</v>
      </c>
      <c r="G421" s="7" t="s">
        <v>1594</v>
      </c>
      <c r="H421" s="7" t="s">
        <v>12</v>
      </c>
      <c r="I421" s="6">
        <v>5.2637756000000003E-3</v>
      </c>
      <c r="J421" s="6">
        <v>6.5439369999999997E-2</v>
      </c>
      <c r="K421" s="6">
        <v>1.0450274000000001E-2</v>
      </c>
      <c r="L421" s="6">
        <v>1.6615092999999999E-3</v>
      </c>
      <c r="M421" s="6">
        <v>0.13710085</v>
      </c>
      <c r="N421" s="6">
        <v>5.3930998000000001E-2</v>
      </c>
      <c r="O421" s="6">
        <v>8.6583790000000008E-3</v>
      </c>
      <c r="P421" s="3" t="s">
        <v>4111</v>
      </c>
      <c r="Q421" s="6"/>
    </row>
    <row r="422" spans="1:17" ht="85" hidden="1" x14ac:dyDescent="0.15">
      <c r="A422" s="27" t="s">
        <v>1595</v>
      </c>
      <c r="B422" s="15" t="s">
        <v>1596</v>
      </c>
      <c r="C422" s="5" t="s">
        <v>1597</v>
      </c>
      <c r="D422" s="6">
        <v>1</v>
      </c>
      <c r="E422" s="6">
        <v>2</v>
      </c>
      <c r="F422" s="7" t="str">
        <f>HYPERLINK("https://www.reddit.com/r/AskDocs/comments/g0zaek/hidradenitis_suppurativa_23_yo_female/")</f>
        <v>https://www.reddit.com/r/AskDocs/comments/g0zaek/hidradenitis_suppurativa_23_yo_female/</v>
      </c>
      <c r="G422" s="7" t="s">
        <v>1598</v>
      </c>
      <c r="H422" s="7" t="s">
        <v>12</v>
      </c>
      <c r="I422" s="6">
        <v>3.9317906E-2</v>
      </c>
      <c r="J422" s="6">
        <v>0.20706611999999999</v>
      </c>
      <c r="K422" s="6">
        <v>1.3383925000000001E-3</v>
      </c>
      <c r="L422" s="6">
        <v>3.6348103999999999E-2</v>
      </c>
      <c r="M422" s="6">
        <v>1.45305395E-2</v>
      </c>
      <c r="N422" s="6">
        <v>1.4902651E-3</v>
      </c>
      <c r="O422" s="6">
        <v>1.4786123999999999E-3</v>
      </c>
      <c r="P422" s="3" t="s">
        <v>4111</v>
      </c>
      <c r="Q422" s="6"/>
    </row>
    <row r="423" spans="1:17" ht="255" hidden="1" x14ac:dyDescent="0.15">
      <c r="A423" s="27" t="s">
        <v>1599</v>
      </c>
      <c r="B423" s="15" t="s">
        <v>1600</v>
      </c>
      <c r="C423" s="5" t="s">
        <v>1601</v>
      </c>
      <c r="D423" s="6">
        <v>1</v>
      </c>
      <c r="E423" s="6">
        <v>2</v>
      </c>
      <c r="F423" s="7" t="str">
        <f>HYPERLINK("https://www.reddit.com/r/AskDocs/comments/g0zbcl/weird_bumpingrown_hairpimple_on_genital/")</f>
        <v>https://www.reddit.com/r/AskDocs/comments/g0zbcl/weird_bumpingrown_hairpimple_on_genital/</v>
      </c>
      <c r="G423" s="7" t="s">
        <v>1602</v>
      </c>
      <c r="H423" s="7" t="s">
        <v>12</v>
      </c>
      <c r="I423" s="6">
        <v>1.0518348000000001E-4</v>
      </c>
      <c r="J423" s="8">
        <v>5.6731948000000003E-5</v>
      </c>
      <c r="K423" s="6">
        <v>2.5081635000000002E-4</v>
      </c>
      <c r="L423" s="6">
        <v>1.423955E-4</v>
      </c>
      <c r="M423" s="6">
        <v>1.3384223E-3</v>
      </c>
      <c r="N423" s="6">
        <v>7.3814390000000001E-4</v>
      </c>
      <c r="O423" s="6">
        <v>0.99695336999999995</v>
      </c>
      <c r="P423" s="3" t="s">
        <v>3763</v>
      </c>
      <c r="Q423" s="6"/>
    </row>
    <row r="424" spans="1:17" ht="170" hidden="1" x14ac:dyDescent="0.15">
      <c r="A424" s="27" t="s">
        <v>1603</v>
      </c>
      <c r="B424" s="15" t="s">
        <v>1604</v>
      </c>
      <c r="C424" s="5" t="s">
        <v>3860</v>
      </c>
      <c r="D424" s="6">
        <v>2</v>
      </c>
      <c r="E424" s="6">
        <v>3</v>
      </c>
      <c r="F424" s="7" t="str">
        <f>HYPERLINK("https://www.reddit.com/r/AskDocs/comments/g0zfnu/22m_61_180_lbs_srrange_mole_on_inside_right_calf/")</f>
        <v>https://www.reddit.com/r/AskDocs/comments/g0zfnu/22m_61_180_lbs_srrange_mole_on_inside_right_calf/</v>
      </c>
      <c r="G424" s="7" t="s">
        <v>1605</v>
      </c>
      <c r="H424" s="7" t="s">
        <v>12</v>
      </c>
      <c r="I424" s="6">
        <v>0.94920850000000001</v>
      </c>
      <c r="J424" s="6">
        <v>1.0926279E-4</v>
      </c>
      <c r="K424" s="8">
        <v>1.0375811999999999E-5</v>
      </c>
      <c r="L424" s="6">
        <v>3.5902261999999998E-3</v>
      </c>
      <c r="M424" s="6">
        <v>1.8766224E-3</v>
      </c>
      <c r="N424" s="6">
        <v>1.4126300999999999E-4</v>
      </c>
      <c r="O424" s="6">
        <v>1.9282102999999999E-4</v>
      </c>
      <c r="P424" s="23" t="s">
        <v>3757</v>
      </c>
      <c r="Q424" s="6"/>
    </row>
    <row r="425" spans="1:17" ht="68" hidden="1" x14ac:dyDescent="0.15">
      <c r="A425" s="27" t="s">
        <v>1606</v>
      </c>
      <c r="B425" s="15" t="s">
        <v>1607</v>
      </c>
      <c r="C425" s="5" t="s">
        <v>1608</v>
      </c>
      <c r="D425" s="6">
        <v>1</v>
      </c>
      <c r="E425" s="6">
        <v>2</v>
      </c>
      <c r="F425" s="7" t="str">
        <f>HYPERLINK("https://www.reddit.com/r/AskDocs/comments/g0zgkv/weird_red_spot_on_my_hand/")</f>
        <v>https://www.reddit.com/r/AskDocs/comments/g0zgkv/weird_red_spot_on_my_hand/</v>
      </c>
      <c r="G425" s="7" t="s">
        <v>1609</v>
      </c>
      <c r="H425" s="7" t="s">
        <v>12</v>
      </c>
      <c r="I425" s="6">
        <v>6.3391029999999996E-3</v>
      </c>
      <c r="J425" s="6">
        <v>6.7818879999999998E-2</v>
      </c>
      <c r="K425" s="6">
        <v>1.7349005000000001E-2</v>
      </c>
      <c r="L425" s="6">
        <v>0.65561663999999997</v>
      </c>
      <c r="M425" s="6">
        <v>4.4027566999999997E-3</v>
      </c>
      <c r="N425" s="6">
        <v>6.7207219999999997E-4</v>
      </c>
      <c r="O425" s="6">
        <v>3.3645840000000003E-2</v>
      </c>
      <c r="P425" s="17" t="s">
        <v>3760</v>
      </c>
      <c r="Q425" s="6"/>
    </row>
    <row r="426" spans="1:17" ht="238" hidden="1" x14ac:dyDescent="0.15">
      <c r="A426" s="27" t="s">
        <v>1610</v>
      </c>
      <c r="B426" s="15" t="s">
        <v>1611</v>
      </c>
      <c r="C426" s="5" t="s">
        <v>3861</v>
      </c>
      <c r="D426" s="6">
        <v>1</v>
      </c>
      <c r="E426" s="6">
        <v>2</v>
      </c>
      <c r="F426" s="7" t="str">
        <f>HYPERLINK("https://www.reddit.com/r/AskDocs/comments/g0zjyf/immune_compromised_with_weird_rash/")</f>
        <v>https://www.reddit.com/r/AskDocs/comments/g0zjyf/immune_compromised_with_weird_rash/</v>
      </c>
      <c r="G426" s="7" t="s">
        <v>1612</v>
      </c>
      <c r="H426" s="7" t="s">
        <v>12</v>
      </c>
      <c r="I426" s="6">
        <v>3.4058093999999998E-4</v>
      </c>
      <c r="J426" s="6">
        <v>0.82828223999999995</v>
      </c>
      <c r="K426" s="6">
        <v>5.6210755999999999E-3</v>
      </c>
      <c r="L426" s="6">
        <v>0.80835842999999996</v>
      </c>
      <c r="M426" s="6">
        <v>2.8144419999999999E-3</v>
      </c>
      <c r="N426" s="6">
        <v>1.4583528E-2</v>
      </c>
      <c r="O426" s="6">
        <v>1.0167051E-4</v>
      </c>
      <c r="P426" s="17" t="s">
        <v>3760</v>
      </c>
      <c r="Q426" s="6"/>
    </row>
    <row r="427" spans="1:17" ht="238" hidden="1" x14ac:dyDescent="0.15">
      <c r="A427" s="27" t="s">
        <v>1613</v>
      </c>
      <c r="B427" s="15" t="s">
        <v>1614</v>
      </c>
      <c r="C427" s="5" t="s">
        <v>1615</v>
      </c>
      <c r="D427" s="6">
        <v>1</v>
      </c>
      <c r="E427" s="6">
        <v>5</v>
      </c>
      <c r="F427" s="7" t="str">
        <f>HYPERLINK("https://www.reddit.com/r/AskDocs/comments/g0zq2p/found_a_breast_lump_and_too_scared_to_go_to_the/")</f>
        <v>https://www.reddit.com/r/AskDocs/comments/g0zq2p/found_a_breast_lump_and_too_scared_to_go_to_the/</v>
      </c>
      <c r="G427" s="7" t="s">
        <v>1616</v>
      </c>
      <c r="H427" s="7" t="s">
        <v>12</v>
      </c>
      <c r="I427" s="6">
        <v>0.99274720000000005</v>
      </c>
      <c r="J427" s="6">
        <v>3.6746264E-3</v>
      </c>
      <c r="K427" s="8">
        <v>5.3738654999999998E-5</v>
      </c>
      <c r="L427" s="6">
        <v>1.0213851999999999E-3</v>
      </c>
      <c r="M427" s="9">
        <v>6.3463549999999997E-5</v>
      </c>
      <c r="N427" s="8">
        <v>1.3277778E-5</v>
      </c>
      <c r="O427" s="8">
        <v>1.1455617000000001E-5</v>
      </c>
      <c r="P427" s="23" t="s">
        <v>3757</v>
      </c>
      <c r="Q427" s="8"/>
    </row>
    <row r="428" spans="1:17" ht="409.6" hidden="1" x14ac:dyDescent="0.15">
      <c r="A428" s="27" t="s">
        <v>1617</v>
      </c>
      <c r="B428" s="15" t="s">
        <v>1618</v>
      </c>
      <c r="C428" s="5" t="s">
        <v>3862</v>
      </c>
      <c r="D428" s="6">
        <v>1</v>
      </c>
      <c r="E428" s="6">
        <v>5</v>
      </c>
      <c r="F428" s="7" t="str">
        <f>HYPERLINK("https://www.reddit.com/r/AskDocs/comments/g0zvsk/fluoxetine_interacting_with_caffeine_and_the/")</f>
        <v>https://www.reddit.com/r/AskDocs/comments/g0zvsk/fluoxetine_interacting_with_caffeine_and_the/</v>
      </c>
      <c r="G428" s="7" t="s">
        <v>1619</v>
      </c>
      <c r="H428" s="7" t="s">
        <v>12</v>
      </c>
      <c r="I428" s="6">
        <v>5.5023729999999996E-3</v>
      </c>
      <c r="J428" s="6">
        <v>1.0878056000000001E-2</v>
      </c>
      <c r="K428" s="6">
        <v>1.2072921E-3</v>
      </c>
      <c r="L428" s="6">
        <v>7.8510339999999998E-3</v>
      </c>
      <c r="M428" s="6">
        <v>2.258122E-3</v>
      </c>
      <c r="N428" s="6">
        <v>0.37047875000000002</v>
      </c>
      <c r="O428" s="6">
        <v>9.2813369999999995E-4</v>
      </c>
      <c r="P428" s="3" t="s">
        <v>4111</v>
      </c>
      <c r="Q428" s="6"/>
    </row>
    <row r="429" spans="1:17" ht="255" hidden="1" x14ac:dyDescent="0.15">
      <c r="A429" s="27" t="s">
        <v>1620</v>
      </c>
      <c r="B429" s="15" t="s">
        <v>1621</v>
      </c>
      <c r="C429" s="5" t="s">
        <v>3863</v>
      </c>
      <c r="D429" s="6">
        <v>2</v>
      </c>
      <c r="E429" s="6">
        <v>4</v>
      </c>
      <c r="F429" s="7" t="str">
        <f>HYPERLINK("https://www.reddit.com/r/AskDocs/comments/g0zy9i/flexor_tendon_injury_age_weight_durationlocation/")</f>
        <v>https://www.reddit.com/r/AskDocs/comments/g0zy9i/flexor_tendon_injury_age_weight_durationlocation/</v>
      </c>
      <c r="G429" s="7" t="s">
        <v>1622</v>
      </c>
      <c r="H429" s="7" t="s">
        <v>12</v>
      </c>
      <c r="I429" s="6">
        <v>3.5032629999999997E-4</v>
      </c>
      <c r="J429" s="6">
        <v>3.1843780999999999E-4</v>
      </c>
      <c r="K429" s="9">
        <v>4.0105589999999997E-5</v>
      </c>
      <c r="L429" s="6">
        <v>0.95580136999999998</v>
      </c>
      <c r="M429" s="6">
        <v>6.1205030000000004E-4</v>
      </c>
      <c r="N429" s="8">
        <v>3.3790249999999998E-6</v>
      </c>
      <c r="O429" s="6">
        <v>4.3029486999999998E-3</v>
      </c>
      <c r="P429" s="3" t="s">
        <v>4111</v>
      </c>
      <c r="Q429" s="8"/>
    </row>
    <row r="430" spans="1:17" ht="409.6" hidden="1" x14ac:dyDescent="0.15">
      <c r="A430" s="27" t="s">
        <v>1623</v>
      </c>
      <c r="B430" s="15" t="s">
        <v>1624</v>
      </c>
      <c r="C430" s="5" t="s">
        <v>1625</v>
      </c>
      <c r="D430" s="6">
        <v>11</v>
      </c>
      <c r="E430" s="6">
        <v>16</v>
      </c>
      <c r="F430" s="7" t="str">
        <f>HYPERLINK("https://www.reddit.com/r/AskDocs/comments/g109q8/im_in_hell_why_isnt_it_healing_ulcer/")</f>
        <v>https://www.reddit.com/r/AskDocs/comments/g109q8/im_in_hell_why_isnt_it_healing_ulcer/</v>
      </c>
      <c r="G430" s="7" t="s">
        <v>1626</v>
      </c>
      <c r="H430" s="7" t="s">
        <v>12</v>
      </c>
      <c r="I430" s="6">
        <v>1.3080537E-3</v>
      </c>
      <c r="J430" s="6">
        <v>1.3908774E-2</v>
      </c>
      <c r="K430" s="9">
        <v>1.522296E-5</v>
      </c>
      <c r="L430" s="9">
        <v>7.4785680000000003E-5</v>
      </c>
      <c r="M430" s="6">
        <v>1.1033229999999999E-4</v>
      </c>
      <c r="N430" s="6">
        <v>0.19877225000000001</v>
      </c>
      <c r="O430" s="8">
        <v>2.4049519999999998E-6</v>
      </c>
      <c r="P430" s="3" t="s">
        <v>4111</v>
      </c>
      <c r="Q430" s="6"/>
    </row>
    <row r="431" spans="1:17" ht="409.6" hidden="1" x14ac:dyDescent="0.15">
      <c r="A431" s="27" t="s">
        <v>1627</v>
      </c>
      <c r="B431" s="15" t="s">
        <v>1628</v>
      </c>
      <c r="C431" s="5" t="s">
        <v>1629</v>
      </c>
      <c r="D431" s="6">
        <v>37</v>
      </c>
      <c r="E431" s="6">
        <v>19</v>
      </c>
      <c r="F431" s="7" t="str">
        <f>HYPERLINK("https://www.reddit.com/r/AskDocs/comments/g10fbl/my_21f_labia_minora_disappeared_overnight_all_the/")</f>
        <v>https://www.reddit.com/r/AskDocs/comments/g10fbl/my_21f_labia_minora_disappeared_overnight_all_the/</v>
      </c>
      <c r="G431" s="7" t="s">
        <v>1630</v>
      </c>
      <c r="H431" s="7" t="s">
        <v>12</v>
      </c>
      <c r="I431" s="6">
        <v>1.0666728E-2</v>
      </c>
      <c r="J431" s="6">
        <v>4.4938922000000001E-4</v>
      </c>
      <c r="K431" s="6">
        <v>2.451539E-4</v>
      </c>
      <c r="L431" s="6">
        <v>5.6597590000000001E-4</v>
      </c>
      <c r="M431" s="6">
        <v>4.5225619999999999E-3</v>
      </c>
      <c r="N431" s="6">
        <v>4.5686959999999998E-4</v>
      </c>
      <c r="O431" s="6">
        <v>0.93027042999999998</v>
      </c>
      <c r="P431" s="3" t="s">
        <v>3763</v>
      </c>
      <c r="Q431" s="6"/>
    </row>
    <row r="432" spans="1:17" ht="51" hidden="1" x14ac:dyDescent="0.15">
      <c r="A432" s="27" t="s">
        <v>1631</v>
      </c>
      <c r="B432" s="15" t="s">
        <v>1632</v>
      </c>
      <c r="C432" s="5" t="s">
        <v>1633</v>
      </c>
      <c r="D432" s="6">
        <v>2</v>
      </c>
      <c r="E432" s="6">
        <v>4</v>
      </c>
      <c r="F432" s="7" t="str">
        <f>HYPERLINK("https://www.reddit.com/r/AskDocs/comments/g10kma/19m_itchy_body_after_contact_with_water/")</f>
        <v>https://www.reddit.com/r/AskDocs/comments/g10kma/19m_itchy_body_after_contact_with_water/</v>
      </c>
      <c r="G432" s="7" t="s">
        <v>1634</v>
      </c>
      <c r="H432" s="7" t="s">
        <v>12</v>
      </c>
      <c r="I432" s="6">
        <v>2.8627514999999999E-3</v>
      </c>
      <c r="J432" s="6">
        <v>6.4019263000000002E-3</v>
      </c>
      <c r="K432" s="6">
        <v>3.0982493999999998E-4</v>
      </c>
      <c r="L432" s="6">
        <v>0.94930590000000004</v>
      </c>
      <c r="M432" s="6">
        <v>1.2812316000000001E-3</v>
      </c>
      <c r="N432" s="6">
        <v>1.666367E-3</v>
      </c>
      <c r="O432" s="6">
        <v>0.2309398</v>
      </c>
      <c r="P432" s="17" t="s">
        <v>3760</v>
      </c>
      <c r="Q432" s="6"/>
    </row>
    <row r="433" spans="1:17" ht="102" hidden="1" x14ac:dyDescent="0.15">
      <c r="A433" s="27" t="s">
        <v>1635</v>
      </c>
      <c r="B433" s="15" t="s">
        <v>1636</v>
      </c>
      <c r="C433" s="5" t="s">
        <v>1637</v>
      </c>
      <c r="D433" s="6">
        <v>3</v>
      </c>
      <c r="E433" s="6">
        <v>4</v>
      </c>
      <c r="F433" s="7" t="str">
        <f>HYPERLINK("https://www.reddit.com/r/AskDocs/comments/g10piu/i_walked_out_of_a_hospital_tonight_after_i_waited/")</f>
        <v>https://www.reddit.com/r/AskDocs/comments/g10piu/i_walked_out_of_a_hospital_tonight_after_i_waited/</v>
      </c>
      <c r="G433" s="7" t="s">
        <v>1638</v>
      </c>
      <c r="H433" s="7" t="s">
        <v>12</v>
      </c>
      <c r="I433" s="6">
        <v>0.69118360000000001</v>
      </c>
      <c r="J433" s="6">
        <v>0.7069782</v>
      </c>
      <c r="K433" s="8">
        <v>5.2933574E-5</v>
      </c>
      <c r="L433" s="8">
        <v>1.5243908999999999E-5</v>
      </c>
      <c r="M433" s="6">
        <v>1.102121E-4</v>
      </c>
      <c r="N433" s="8">
        <v>8.1311744000000003E-5</v>
      </c>
      <c r="O433" s="8">
        <v>2.5171879999999999E-6</v>
      </c>
      <c r="P433" s="23" t="s">
        <v>3757</v>
      </c>
      <c r="Q433" s="8" t="s">
        <v>4069</v>
      </c>
    </row>
    <row r="434" spans="1:17" ht="388" hidden="1" x14ac:dyDescent="0.15">
      <c r="A434" s="27" t="s">
        <v>1639</v>
      </c>
      <c r="B434" s="15" t="s">
        <v>1640</v>
      </c>
      <c r="C434" s="5" t="s">
        <v>3864</v>
      </c>
      <c r="D434" s="6">
        <v>3</v>
      </c>
      <c r="E434" s="6">
        <v>10</v>
      </c>
      <c r="F434" s="7" t="str">
        <f>HYPERLINK("https://www.reddit.com/r/AskDocs/comments/g10rer/small_bites_appearing_on_skin/")</f>
        <v>https://www.reddit.com/r/AskDocs/comments/g10rer/small_bites_appearing_on_skin/</v>
      </c>
      <c r="G434" s="7" t="s">
        <v>1641</v>
      </c>
      <c r="H434" s="7" t="s">
        <v>12</v>
      </c>
      <c r="I434" s="6">
        <v>1.0480881E-3</v>
      </c>
      <c r="J434" s="6">
        <v>3.1129121999999999E-2</v>
      </c>
      <c r="K434" s="6">
        <v>1.2142658000000001E-2</v>
      </c>
      <c r="L434" s="6">
        <v>0.76016589999999995</v>
      </c>
      <c r="M434" s="6">
        <v>9.6628070000000005E-4</v>
      </c>
      <c r="N434" s="6">
        <v>1.245141E-4</v>
      </c>
      <c r="O434" s="6">
        <v>1.2849987E-2</v>
      </c>
      <c r="P434" s="17" t="s">
        <v>3760</v>
      </c>
      <c r="Q434" s="6"/>
    </row>
    <row r="435" spans="1:17" ht="388" hidden="1" x14ac:dyDescent="0.15">
      <c r="A435" s="27" t="s">
        <v>1642</v>
      </c>
      <c r="B435" s="15" t="s">
        <v>1643</v>
      </c>
      <c r="C435" s="5" t="s">
        <v>1644</v>
      </c>
      <c r="D435" s="6">
        <v>253</v>
      </c>
      <c r="E435" s="6">
        <v>23</v>
      </c>
      <c r="F435" s="7" t="str">
        <f>HYPERLINK("https://www.reddit.com/r/AskDocs/comments/g11vvu/help_mom_58_had_a_heart_attack_stemi_on_sunday/")</f>
        <v>https://www.reddit.com/r/AskDocs/comments/g11vvu/help_mom_58_had_a_heart_attack_stemi_on_sunday/</v>
      </c>
      <c r="G435" s="7" t="s">
        <v>1645</v>
      </c>
      <c r="H435" s="7" t="s">
        <v>12</v>
      </c>
      <c r="I435" s="6">
        <v>1.848352E-2</v>
      </c>
      <c r="J435" s="6">
        <v>0.99902769999999996</v>
      </c>
      <c r="K435" s="6">
        <v>3.3366977999999999E-3</v>
      </c>
      <c r="L435" s="6">
        <v>6.0561299999999996E-4</v>
      </c>
      <c r="M435" s="6">
        <v>1.10961526E-4</v>
      </c>
      <c r="N435" s="6">
        <v>1.5252829000000001E-4</v>
      </c>
      <c r="O435" s="8">
        <v>3.9439079999999998E-6</v>
      </c>
      <c r="P435" s="3" t="s">
        <v>4111</v>
      </c>
      <c r="Q435" s="6" t="s">
        <v>4043</v>
      </c>
    </row>
    <row r="436" spans="1:17" ht="204" hidden="1" x14ac:dyDescent="0.15">
      <c r="A436" s="27" t="s">
        <v>1646</v>
      </c>
      <c r="B436" s="15" t="s">
        <v>1647</v>
      </c>
      <c r="C436" s="5" t="s">
        <v>1648</v>
      </c>
      <c r="D436" s="6">
        <v>2</v>
      </c>
      <c r="E436" s="6">
        <v>5</v>
      </c>
      <c r="F436" s="7" t="str">
        <f>HYPERLINK("https://www.reddit.com/r/AskDocs/comments/g12ds1/33f_its_been_over_a_month_and_pinky_is_still_not/")</f>
        <v>https://www.reddit.com/r/AskDocs/comments/g12ds1/33f_its_been_over_a_month_and_pinky_is_still_not/</v>
      </c>
      <c r="G436" s="7" t="s">
        <v>1649</v>
      </c>
      <c r="H436" s="7" t="s">
        <v>12</v>
      </c>
      <c r="I436" s="6">
        <v>1.4325678000000001E-3</v>
      </c>
      <c r="J436" s="6">
        <v>0.64955604</v>
      </c>
      <c r="K436" s="6">
        <v>8.6234810000000005E-3</v>
      </c>
      <c r="L436" s="6">
        <v>8.6527470000000006E-3</v>
      </c>
      <c r="M436" s="6">
        <v>1.2849568999999999E-3</v>
      </c>
      <c r="N436" s="6">
        <v>1.6440749E-3</v>
      </c>
      <c r="O436" s="6">
        <v>1.1720896E-2</v>
      </c>
      <c r="P436" s="3" t="s">
        <v>4111</v>
      </c>
      <c r="Q436" s="6" t="s">
        <v>4064</v>
      </c>
    </row>
    <row r="437" spans="1:17" ht="34" hidden="1" x14ac:dyDescent="0.15">
      <c r="A437" s="27" t="s">
        <v>1650</v>
      </c>
      <c r="B437" s="15" t="s">
        <v>1651</v>
      </c>
      <c r="C437" s="5" t="s">
        <v>1652</v>
      </c>
      <c r="D437" s="6">
        <v>3</v>
      </c>
      <c r="E437" s="6">
        <v>5</v>
      </c>
      <c r="F437" s="7" t="str">
        <f>HYPERLINK("https://www.reddit.com/r/AskDocs/comments/g13c4k/is_it_bad_for_health_to_masterbate_once_a_week/")</f>
        <v>https://www.reddit.com/r/AskDocs/comments/g13c4k/is_it_bad_for_health_to_masterbate_once_a_week/</v>
      </c>
      <c r="G437" s="7" t="s">
        <v>1653</v>
      </c>
      <c r="H437" s="7" t="s">
        <v>12</v>
      </c>
      <c r="I437" s="6">
        <v>0.16332411999999999</v>
      </c>
      <c r="J437" s="6">
        <v>0.21375722</v>
      </c>
      <c r="K437" s="6">
        <v>3.5447776E-2</v>
      </c>
      <c r="L437" s="6">
        <v>3.9317010000000001E-3</v>
      </c>
      <c r="M437" s="6">
        <v>4.8612949999999999E-3</v>
      </c>
      <c r="N437" s="6">
        <v>3.8647353999999999E-3</v>
      </c>
      <c r="O437" s="6">
        <v>9.1966689999999993E-3</v>
      </c>
      <c r="P437" s="3" t="s">
        <v>4111</v>
      </c>
      <c r="Q437" s="6"/>
    </row>
    <row r="438" spans="1:17" ht="102" hidden="1" x14ac:dyDescent="0.15">
      <c r="A438" s="27" t="s">
        <v>1654</v>
      </c>
      <c r="B438" s="15" t="s">
        <v>1655</v>
      </c>
      <c r="C438" s="5" t="s">
        <v>1656</v>
      </c>
      <c r="D438" s="6">
        <v>1</v>
      </c>
      <c r="E438" s="6">
        <v>3</v>
      </c>
      <c r="F438" s="7" t="str">
        <f>HYPERLINK("https://www.reddit.com/r/AskDocs/comments/g13snx/how_does_blood_clot_pain_in_your_arm_feels_like/")</f>
        <v>https://www.reddit.com/r/AskDocs/comments/g13snx/how_does_blood_clot_pain_in_your_arm_feels_like/</v>
      </c>
      <c r="G438" s="7" t="s">
        <v>1657</v>
      </c>
      <c r="H438" s="7" t="s">
        <v>12</v>
      </c>
      <c r="I438" s="6">
        <v>2.2986531E-4</v>
      </c>
      <c r="J438" s="6">
        <v>2.3835002999999999E-3</v>
      </c>
      <c r="K438" s="6">
        <v>1.1007649E-4</v>
      </c>
      <c r="L438" s="6">
        <v>1.4087558000000001E-4</v>
      </c>
      <c r="M438" s="6">
        <v>4.1455030000000001E-4</v>
      </c>
      <c r="N438" s="6">
        <v>0.71060484999999995</v>
      </c>
      <c r="O438" s="8">
        <v>5.2746115999999997E-5</v>
      </c>
      <c r="P438" s="3" t="s">
        <v>4111</v>
      </c>
      <c r="Q438" s="6"/>
    </row>
    <row r="439" spans="1:17" ht="85" hidden="1" x14ac:dyDescent="0.15">
      <c r="A439" s="27" t="s">
        <v>1658</v>
      </c>
      <c r="B439" s="15" t="s">
        <v>1659</v>
      </c>
      <c r="C439" s="5" t="s">
        <v>1660</v>
      </c>
      <c r="D439" s="6">
        <v>2</v>
      </c>
      <c r="E439" s="6">
        <v>6</v>
      </c>
      <c r="F439" s="7" t="str">
        <f>HYPERLINK("https://www.reddit.com/r/AskDocs/comments/g14n7m/im_not_sure_if_im_high_risk_help/")</f>
        <v>https://www.reddit.com/r/AskDocs/comments/g14n7m/im_not_sure_if_im_high_risk_help/</v>
      </c>
      <c r="G439" s="7" t="s">
        <v>1661</v>
      </c>
      <c r="H439" s="7" t="s">
        <v>12</v>
      </c>
      <c r="I439" s="6">
        <v>3.1112939999999999E-2</v>
      </c>
      <c r="J439" s="6">
        <v>0.88381350000000003</v>
      </c>
      <c r="K439" s="6">
        <v>1.1163055999999999E-3</v>
      </c>
      <c r="L439" s="6">
        <v>5.5202840000000001E-4</v>
      </c>
      <c r="M439" s="6">
        <v>6.4969059999999996E-4</v>
      </c>
      <c r="N439" s="6">
        <v>1.2549460000000001E-3</v>
      </c>
      <c r="O439" s="6">
        <v>7.6946616000000002E-4</v>
      </c>
      <c r="P439" s="3" t="s">
        <v>3758</v>
      </c>
      <c r="Q439" s="6"/>
    </row>
    <row r="440" spans="1:17" ht="306" hidden="1" x14ac:dyDescent="0.15">
      <c r="A440" s="27" t="s">
        <v>1662</v>
      </c>
      <c r="B440" s="15" t="s">
        <v>1663</v>
      </c>
      <c r="C440" s="5" t="s">
        <v>1664</v>
      </c>
      <c r="D440" s="6">
        <v>3</v>
      </c>
      <c r="E440" s="6">
        <v>10</v>
      </c>
      <c r="F440" s="7" t="str">
        <f>HYPERLINK("https://www.reddit.com/r/AskDocs/comments/g14sb0/my_so_is_fighting_what_we_think_is_allergies_but/")</f>
        <v>https://www.reddit.com/r/AskDocs/comments/g14sb0/my_so_is_fighting_what_we_think_is_allergies_but/</v>
      </c>
      <c r="G440" s="7" t="s">
        <v>1665</v>
      </c>
      <c r="H440" s="7" t="s">
        <v>12</v>
      </c>
      <c r="I440" s="6">
        <v>9.0268254000000004E-4</v>
      </c>
      <c r="J440" s="6">
        <v>0.89528346000000003</v>
      </c>
      <c r="K440" s="6">
        <v>2.0807981E-4</v>
      </c>
      <c r="L440" s="6">
        <v>1.8855929E-3</v>
      </c>
      <c r="M440" s="6">
        <v>1.3889372000000001E-3</v>
      </c>
      <c r="N440" s="6">
        <v>9.8400294999999999E-2</v>
      </c>
      <c r="O440" s="6">
        <v>5.4369867000000002E-3</v>
      </c>
      <c r="P440" s="3" t="s">
        <v>3758</v>
      </c>
      <c r="Q440" s="6"/>
    </row>
    <row r="441" spans="1:17" ht="119" hidden="1" x14ac:dyDescent="0.15">
      <c r="A441" s="27" t="s">
        <v>1666</v>
      </c>
      <c r="B441" s="15" t="s">
        <v>1667</v>
      </c>
      <c r="C441" s="5" t="s">
        <v>1668</v>
      </c>
      <c r="D441" s="6">
        <v>1</v>
      </c>
      <c r="E441" s="6">
        <v>4</v>
      </c>
      <c r="F441" s="7" t="str">
        <f>HYPERLINK("https://www.reddit.com/r/AskDocs/comments/g14yts/27m_flonase_fluticasone_corticosteroid_libido/")</f>
        <v>https://www.reddit.com/r/AskDocs/comments/g14yts/27m_flonase_fluticasone_corticosteroid_libido/</v>
      </c>
      <c r="G441" s="7" t="s">
        <v>1669</v>
      </c>
      <c r="H441" s="7" t="s">
        <v>12</v>
      </c>
      <c r="I441" s="6">
        <v>4.2084753999999999E-3</v>
      </c>
      <c r="J441" s="6">
        <v>1.8827765999999999E-2</v>
      </c>
      <c r="K441" s="6">
        <v>1.8645406E-2</v>
      </c>
      <c r="L441" s="6">
        <v>0.24139056</v>
      </c>
      <c r="M441" s="6">
        <v>7.8129770000000005E-3</v>
      </c>
      <c r="N441" s="6">
        <v>8.6642500000000001E-3</v>
      </c>
      <c r="O441" s="6">
        <v>9.8925829999999991E-4</v>
      </c>
      <c r="P441" s="3" t="s">
        <v>4111</v>
      </c>
      <c r="Q441" s="6"/>
    </row>
    <row r="442" spans="1:17" ht="136" hidden="1" x14ac:dyDescent="0.15">
      <c r="A442" s="27" t="s">
        <v>1670</v>
      </c>
      <c r="B442" s="15" t="s">
        <v>1671</v>
      </c>
      <c r="C442" s="5" t="s">
        <v>3865</v>
      </c>
      <c r="D442" s="6">
        <v>2</v>
      </c>
      <c r="E442" s="6">
        <v>5</v>
      </c>
      <c r="F442" s="7" t="str">
        <f>HYPERLINK("https://www.reddit.com/r/AskDocs/comments/g152lz/should_i_take_amoxicillin_during_covid19_situation/")</f>
        <v>https://www.reddit.com/r/AskDocs/comments/g152lz/should_i_take_amoxicillin_during_covid19_situation/</v>
      </c>
      <c r="G442" s="7" t="s">
        <v>1672</v>
      </c>
      <c r="H442" s="7" t="s">
        <v>12</v>
      </c>
      <c r="I442" s="6">
        <v>6.3468220000000002E-3</v>
      </c>
      <c r="J442" s="6">
        <v>0.92812085</v>
      </c>
      <c r="K442" s="6">
        <v>3.4531950000000003E-4</v>
      </c>
      <c r="L442" s="6">
        <v>4.0216445999999998E-3</v>
      </c>
      <c r="M442" s="6">
        <v>1.0052621000000001E-3</v>
      </c>
      <c r="N442" s="6">
        <v>2.0046055E-2</v>
      </c>
      <c r="O442" s="6">
        <v>6.3147246999999997E-3</v>
      </c>
      <c r="P442" s="3" t="s">
        <v>3758</v>
      </c>
      <c r="Q442" s="6"/>
    </row>
    <row r="443" spans="1:17" ht="170" hidden="1" x14ac:dyDescent="0.15">
      <c r="A443" s="27" t="s">
        <v>1673</v>
      </c>
      <c r="B443" s="15" t="s">
        <v>1674</v>
      </c>
      <c r="C443" s="5" t="s">
        <v>1675</v>
      </c>
      <c r="D443" s="6">
        <v>1</v>
      </c>
      <c r="E443" s="6">
        <v>3</v>
      </c>
      <c r="F443" s="7" t="str">
        <f>HYPERLINK("https://www.reddit.com/r/AskDocs/comments/g155tb/is_it_okay_to_take_my_blood_pressure_medication/")</f>
        <v>https://www.reddit.com/r/AskDocs/comments/g155tb/is_it_okay_to_take_my_blood_pressure_medication/</v>
      </c>
      <c r="G443" s="7" t="s">
        <v>1676</v>
      </c>
      <c r="H443" s="7" t="s">
        <v>12</v>
      </c>
      <c r="I443" s="6">
        <v>1.2501656999999999E-2</v>
      </c>
      <c r="J443" s="6">
        <v>7.8850539999999997E-2</v>
      </c>
      <c r="K443" s="6">
        <v>4.801047E-2</v>
      </c>
      <c r="L443" s="6">
        <v>2.0450323999999999E-2</v>
      </c>
      <c r="M443" s="6">
        <v>6.1688124999999998E-3</v>
      </c>
      <c r="N443" s="6">
        <v>1.0311335E-2</v>
      </c>
      <c r="O443" s="6">
        <v>4.3675303E-4</v>
      </c>
      <c r="P443" s="3" t="s">
        <v>4111</v>
      </c>
      <c r="Q443" s="6"/>
    </row>
    <row r="444" spans="1:17" ht="51" hidden="1" x14ac:dyDescent="0.15">
      <c r="A444" s="27" t="s">
        <v>1677</v>
      </c>
      <c r="B444" s="15" t="s">
        <v>1678</v>
      </c>
      <c r="C444" s="5" t="s">
        <v>1679</v>
      </c>
      <c r="D444" s="6">
        <v>2</v>
      </c>
      <c r="E444" s="6">
        <v>3</v>
      </c>
      <c r="F444" s="7" t="str">
        <f>HYPERLINK("https://www.reddit.com/r/AskDocs/comments/g1711e/running_up_stairs_increase_heart_rate/")</f>
        <v>https://www.reddit.com/r/AskDocs/comments/g1711e/running_up_stairs_increase_heart_rate/</v>
      </c>
      <c r="G444" s="7" t="s">
        <v>1680</v>
      </c>
      <c r="H444" s="7" t="s">
        <v>12</v>
      </c>
      <c r="I444" s="6">
        <v>1.4429569E-2</v>
      </c>
      <c r="J444" s="6">
        <v>0.53572255000000002</v>
      </c>
      <c r="K444" s="6">
        <v>0.114836514</v>
      </c>
      <c r="L444" s="6">
        <v>8.1276893999999999E-4</v>
      </c>
      <c r="M444" s="6">
        <v>3.3727288000000001E-4</v>
      </c>
      <c r="N444" s="6">
        <v>0.14013422</v>
      </c>
      <c r="O444" s="6">
        <v>2.8032064000000002E-4</v>
      </c>
      <c r="P444" s="3" t="s">
        <v>4111</v>
      </c>
      <c r="Q444" s="6" t="s">
        <v>4054</v>
      </c>
    </row>
    <row r="445" spans="1:17" ht="409.6" hidden="1" x14ac:dyDescent="0.15">
      <c r="A445" s="27" t="s">
        <v>1681</v>
      </c>
      <c r="B445" s="15" t="s">
        <v>1682</v>
      </c>
      <c r="C445" s="5" t="s">
        <v>1683</v>
      </c>
      <c r="D445" s="6">
        <v>2</v>
      </c>
      <c r="E445" s="6">
        <v>4</v>
      </c>
      <c r="F445" s="7" t="str">
        <f>HYPERLINK("https://www.reddit.com/r/AskDocs/comments/g17ktw/benzoyl_peroxide_benzamycin_alternative/")</f>
        <v>https://www.reddit.com/r/AskDocs/comments/g17ktw/benzoyl_peroxide_benzamycin_alternative/</v>
      </c>
      <c r="G445" s="7" t="s">
        <v>1684</v>
      </c>
      <c r="H445" s="7" t="s">
        <v>12</v>
      </c>
      <c r="I445" s="9">
        <v>6.5490339999999995E-5</v>
      </c>
      <c r="J445" s="6">
        <v>2.1520257E-4</v>
      </c>
      <c r="K445" s="8">
        <v>3.6406326999999998E-5</v>
      </c>
      <c r="L445" s="6">
        <v>0.11476934</v>
      </c>
      <c r="M445" s="6">
        <v>6.3744189999999997E-4</v>
      </c>
      <c r="N445" s="6">
        <v>3.4341633000000003E-2</v>
      </c>
      <c r="O445" s="6">
        <v>4.6259463000000002E-3</v>
      </c>
      <c r="P445" s="3" t="s">
        <v>4111</v>
      </c>
      <c r="Q445" s="6"/>
    </row>
    <row r="446" spans="1:17" ht="289" hidden="1" x14ac:dyDescent="0.15">
      <c r="A446" s="27" t="s">
        <v>1685</v>
      </c>
      <c r="B446" s="15" t="s">
        <v>1686</v>
      </c>
      <c r="C446" s="5" t="s">
        <v>1687</v>
      </c>
      <c r="D446" s="6">
        <v>1</v>
      </c>
      <c r="E446" s="6">
        <v>3</v>
      </c>
      <c r="F446" s="7" t="str">
        <f>HYPERLINK("https://www.reddit.com/r/AskDocs/comments/g17z3h/resting_pulse_is_too_low/")</f>
        <v>https://www.reddit.com/r/AskDocs/comments/g17z3h/resting_pulse_is_too_low/</v>
      </c>
      <c r="G446" s="7" t="s">
        <v>1688</v>
      </c>
      <c r="H446" s="7" t="s">
        <v>12</v>
      </c>
      <c r="I446" s="6">
        <v>2.3173033999999999E-2</v>
      </c>
      <c r="J446" s="6">
        <v>0.32290872999999998</v>
      </c>
      <c r="K446" s="6">
        <v>0.107940495</v>
      </c>
      <c r="L446" s="6">
        <v>2.3404955999999999E-3</v>
      </c>
      <c r="M446" s="6">
        <v>7.0509314999999996E-3</v>
      </c>
      <c r="N446" s="6">
        <v>4.7775209999999999E-3</v>
      </c>
      <c r="O446" s="6">
        <v>2.2341309999999999E-3</v>
      </c>
      <c r="P446" s="3" t="s">
        <v>4111</v>
      </c>
      <c r="Q446" s="6"/>
    </row>
    <row r="447" spans="1:17" ht="153" hidden="1" x14ac:dyDescent="0.15">
      <c r="A447" s="27" t="s">
        <v>1689</v>
      </c>
      <c r="B447" s="15" t="s">
        <v>1690</v>
      </c>
      <c r="C447" s="5" t="s">
        <v>1691</v>
      </c>
      <c r="D447" s="6">
        <v>1</v>
      </c>
      <c r="E447" s="6">
        <v>5</v>
      </c>
      <c r="F447" s="7" t="str">
        <f>HYPERLINK("https://www.reddit.com/r/AskDocs/comments/g1845g/toenail_fungus_remedy/")</f>
        <v>https://www.reddit.com/r/AskDocs/comments/g1845g/toenail_fungus_remedy/</v>
      </c>
      <c r="G447" s="7" t="s">
        <v>1692</v>
      </c>
      <c r="H447" s="7" t="s">
        <v>12</v>
      </c>
      <c r="I447" s="6">
        <v>1.0888277999999999E-3</v>
      </c>
      <c r="J447" s="6">
        <v>0.16123122000000001</v>
      </c>
      <c r="K447" s="6">
        <v>2.3871958000000002E-3</v>
      </c>
      <c r="L447" s="6">
        <v>0.74348753999999995</v>
      </c>
      <c r="M447" s="6">
        <v>3.0240118999999999E-2</v>
      </c>
      <c r="N447" s="6">
        <v>7.8254940000000003E-4</v>
      </c>
      <c r="O447" s="6">
        <v>7.7483949999999999E-3</v>
      </c>
      <c r="P447" s="17" t="s">
        <v>3760</v>
      </c>
      <c r="Q447" s="6"/>
    </row>
    <row r="448" spans="1:17" ht="409.6" hidden="1" x14ac:dyDescent="0.15">
      <c r="A448" s="27" t="s">
        <v>1693</v>
      </c>
      <c r="B448" s="15" t="s">
        <v>1694</v>
      </c>
      <c r="C448" s="5" t="s">
        <v>1695</v>
      </c>
      <c r="D448" s="6">
        <v>1</v>
      </c>
      <c r="E448" s="6">
        <v>3</v>
      </c>
      <c r="F448" s="7" t="str">
        <f>HYPERLINK("https://www.reddit.com/r/AskDocs/comments/g1847s/how_useful_could_a_teledoc_session_with_a/")</f>
        <v>https://www.reddit.com/r/AskDocs/comments/g1847s/how_useful_could_a_teledoc_session_with_a/</v>
      </c>
      <c r="G448" s="7" t="s">
        <v>1696</v>
      </c>
      <c r="H448" s="7" t="s">
        <v>12</v>
      </c>
      <c r="I448" s="6">
        <v>1.1755854E-2</v>
      </c>
      <c r="J448" s="6">
        <v>0.19857717</v>
      </c>
      <c r="K448" s="6">
        <v>4.3565332999999998E-3</v>
      </c>
      <c r="L448" s="6">
        <v>8.3008409999999996E-4</v>
      </c>
      <c r="M448" s="6">
        <v>1.9241601000000001E-2</v>
      </c>
      <c r="N448" s="6">
        <v>3.8196652999999997E-2</v>
      </c>
      <c r="O448" s="6">
        <v>2.1210312999999999E-4</v>
      </c>
      <c r="P448" s="3" t="s">
        <v>4111</v>
      </c>
      <c r="Q448" s="6"/>
    </row>
    <row r="449" spans="1:17" ht="204" hidden="1" x14ac:dyDescent="0.15">
      <c r="A449" s="27" t="s">
        <v>1697</v>
      </c>
      <c r="B449" s="15" t="s">
        <v>1698</v>
      </c>
      <c r="C449" s="5" t="s">
        <v>3866</v>
      </c>
      <c r="D449" s="6">
        <v>3</v>
      </c>
      <c r="E449" s="6">
        <v>5</v>
      </c>
      <c r="F449" s="7" t="str">
        <f>HYPERLINK("https://www.reddit.com/r/AskDocs/comments/g18b1d/20m_118_lbs_long_term_consumption_of_magnesium/")</f>
        <v>https://www.reddit.com/r/AskDocs/comments/g18b1d/20m_118_lbs_long_term_consumption_of_magnesium/</v>
      </c>
      <c r="G449" s="7" t="s">
        <v>1699</v>
      </c>
      <c r="H449" s="7" t="s">
        <v>12</v>
      </c>
      <c r="I449" s="6">
        <v>1.8779933E-3</v>
      </c>
      <c r="J449" s="6">
        <v>8.0112724999999996E-2</v>
      </c>
      <c r="K449" s="6">
        <v>1.9234717E-3</v>
      </c>
      <c r="L449" s="6">
        <v>1.7216325000000001E-2</v>
      </c>
      <c r="M449" s="6">
        <v>1.664877E-2</v>
      </c>
      <c r="N449" s="6">
        <v>0.58505390000000002</v>
      </c>
      <c r="O449" s="6">
        <v>5.0518215000000003E-3</v>
      </c>
      <c r="P449" s="3" t="s">
        <v>4111</v>
      </c>
      <c r="Q449" s="6"/>
    </row>
    <row r="450" spans="1:17" ht="204" hidden="1" x14ac:dyDescent="0.15">
      <c r="A450" s="27" t="s">
        <v>1700</v>
      </c>
      <c r="B450" s="15" t="s">
        <v>1701</v>
      </c>
      <c r="C450" s="5" t="s">
        <v>1702</v>
      </c>
      <c r="D450" s="6">
        <v>1</v>
      </c>
      <c r="E450" s="6">
        <v>7</v>
      </c>
      <c r="F450" s="7" t="str">
        <f>HYPERLINK("https://www.reddit.com/r/AskDocs/comments/g18jmh/possible_kidney_stones_and_severe_discomfort/")</f>
        <v>https://www.reddit.com/r/AskDocs/comments/g18jmh/possible_kidney_stones_and_severe_discomfort/</v>
      </c>
      <c r="G450" s="7" t="s">
        <v>1703</v>
      </c>
      <c r="H450" s="7" t="s">
        <v>12</v>
      </c>
      <c r="I450" s="6">
        <v>1.3283998E-2</v>
      </c>
      <c r="J450" s="6">
        <v>0.79649806000000001</v>
      </c>
      <c r="K450" s="6">
        <v>4.4780970000000003E-3</v>
      </c>
      <c r="L450" s="6">
        <v>2.8012990000000002E-3</v>
      </c>
      <c r="M450" s="6">
        <v>7.5406134E-3</v>
      </c>
      <c r="N450" s="6">
        <v>3.4264921999999998E-3</v>
      </c>
      <c r="O450" s="6">
        <v>3.7965177999999997E-4</v>
      </c>
      <c r="P450" s="3" t="s">
        <v>4111</v>
      </c>
      <c r="Q450" s="6" t="s">
        <v>4077</v>
      </c>
    </row>
    <row r="451" spans="1:17" ht="102" hidden="1" x14ac:dyDescent="0.15">
      <c r="A451" s="27" t="s">
        <v>1704</v>
      </c>
      <c r="B451" s="15" t="s">
        <v>1705</v>
      </c>
      <c r="C451" s="5" t="s">
        <v>3867</v>
      </c>
      <c r="D451" s="6">
        <v>1</v>
      </c>
      <c r="E451" s="6">
        <v>2</v>
      </c>
      <c r="F451" s="7" t="str">
        <f>HYPERLINK("https://www.reddit.com/r/AskDocs/comments/g198ma/rashbruise_on_chest/")</f>
        <v>https://www.reddit.com/r/AskDocs/comments/g198ma/rashbruise_on_chest/</v>
      </c>
      <c r="G451" s="7" t="s">
        <v>1706</v>
      </c>
      <c r="H451" s="7" t="s">
        <v>12</v>
      </c>
      <c r="I451" s="6">
        <v>8.7687670000000002E-3</v>
      </c>
      <c r="J451" s="6">
        <v>7.2614880000000007E-2</v>
      </c>
      <c r="K451" s="6">
        <v>2.7835964999999999E-3</v>
      </c>
      <c r="L451" s="6">
        <v>3.0767559999999999E-2</v>
      </c>
      <c r="M451" s="6">
        <v>2.6457607999999999E-3</v>
      </c>
      <c r="N451" s="6">
        <v>8.8744759999999992E-3</v>
      </c>
      <c r="O451" s="6">
        <v>2.1388113E-2</v>
      </c>
      <c r="P451" s="3" t="s">
        <v>4111</v>
      </c>
      <c r="Q451" s="6"/>
    </row>
    <row r="452" spans="1:17" ht="34" hidden="1" x14ac:dyDescent="0.15">
      <c r="A452" s="27" t="s">
        <v>1707</v>
      </c>
      <c r="B452" s="15" t="s">
        <v>1708</v>
      </c>
      <c r="C452" s="5" t="s">
        <v>1709</v>
      </c>
      <c r="D452" s="6">
        <v>4</v>
      </c>
      <c r="E452" s="6">
        <v>5</v>
      </c>
      <c r="F452" s="7" t="str">
        <f>HYPERLINK("https://www.reddit.com/r/AskDocs/comments/g19edt/can_smoking_while_pregnant_cause_cancer_in_a_baby/")</f>
        <v>https://www.reddit.com/r/AskDocs/comments/g19edt/can_smoking_while_pregnant_cause_cancer_in_a_baby/</v>
      </c>
      <c r="G452" s="7" t="s">
        <v>1710</v>
      </c>
      <c r="H452" s="7" t="s">
        <v>12</v>
      </c>
      <c r="I452" s="6">
        <v>0.99971710000000003</v>
      </c>
      <c r="J452" s="6">
        <v>3.3745169999999997E-4</v>
      </c>
      <c r="K452" s="6">
        <v>2.9763579999999998E-4</v>
      </c>
      <c r="L452" s="6">
        <v>2.8094650000000002E-4</v>
      </c>
      <c r="M452" s="6">
        <v>1.6431212000000001E-3</v>
      </c>
      <c r="N452" s="6">
        <v>1.9347668000000001E-4</v>
      </c>
      <c r="O452" s="6">
        <v>1.2430549E-4</v>
      </c>
      <c r="P452" s="23" t="s">
        <v>3757</v>
      </c>
      <c r="Q452" s="6"/>
    </row>
    <row r="453" spans="1:17" ht="153" hidden="1" x14ac:dyDescent="0.15">
      <c r="A453" s="27" t="s">
        <v>1711</v>
      </c>
      <c r="B453" s="15" t="s">
        <v>1712</v>
      </c>
      <c r="C453" s="5" t="s">
        <v>1713</v>
      </c>
      <c r="D453" s="6">
        <v>2</v>
      </c>
      <c r="E453" s="6">
        <v>4</v>
      </c>
      <c r="F453" s="7" t="str">
        <f>HYPERLINK("https://www.reddit.com/r/AskDocs/comments/g19f6r/would_exercise_cause_peak_flow_breathing_values/")</f>
        <v>https://www.reddit.com/r/AskDocs/comments/g19f6r/would_exercise_cause_peak_flow_breathing_values/</v>
      </c>
      <c r="G453" s="7" t="s">
        <v>1714</v>
      </c>
      <c r="H453" s="7" t="s">
        <v>12</v>
      </c>
      <c r="I453" s="6">
        <v>6.0352683E-4</v>
      </c>
      <c r="J453" s="6">
        <v>0.5162118</v>
      </c>
      <c r="K453" s="6">
        <v>0.19862646</v>
      </c>
      <c r="L453" s="6">
        <v>2.3832917000000001E-4</v>
      </c>
      <c r="M453" s="6">
        <v>2.0903647000000002E-3</v>
      </c>
      <c r="N453" s="6">
        <v>8.9369506000000001E-2</v>
      </c>
      <c r="O453" s="6">
        <v>1.3509393E-4</v>
      </c>
      <c r="P453" s="3" t="s">
        <v>4111</v>
      </c>
      <c r="Q453" s="6" t="s">
        <v>4051</v>
      </c>
    </row>
    <row r="454" spans="1:17" ht="409.6" hidden="1" x14ac:dyDescent="0.15">
      <c r="A454" s="27" t="s">
        <v>1715</v>
      </c>
      <c r="B454" s="15" t="s">
        <v>1716</v>
      </c>
      <c r="C454" s="5" t="s">
        <v>1717</v>
      </c>
      <c r="D454" s="6">
        <v>1</v>
      </c>
      <c r="E454" s="6">
        <v>12</v>
      </c>
      <c r="F454" s="7" t="str">
        <f>HYPERLINK("https://www.reddit.com/r/AskDocs/comments/g19lhy/wondering_about_possible_fibromyalgia/")</f>
        <v>https://www.reddit.com/r/AskDocs/comments/g19lhy/wondering_about_possible_fibromyalgia/</v>
      </c>
      <c r="G454" s="7" t="s">
        <v>1718</v>
      </c>
      <c r="H454" s="7" t="s">
        <v>12</v>
      </c>
      <c r="I454" s="6">
        <v>2.1086842000000001E-2</v>
      </c>
      <c r="J454" s="6">
        <v>0.20396805000000001</v>
      </c>
      <c r="K454" s="6">
        <v>4.8628449999999998E-4</v>
      </c>
      <c r="L454" s="6">
        <v>2.431959E-3</v>
      </c>
      <c r="M454" s="6">
        <v>7.0923567000000004E-4</v>
      </c>
      <c r="N454" s="6">
        <v>2.4321675E-4</v>
      </c>
      <c r="O454" s="6">
        <v>9.2563630000000001E-3</v>
      </c>
      <c r="P454" s="3" t="s">
        <v>4111</v>
      </c>
      <c r="Q454" s="6"/>
    </row>
    <row r="455" spans="1:17" ht="34" hidden="1" x14ac:dyDescent="0.15">
      <c r="A455" s="27" t="s">
        <v>1719</v>
      </c>
      <c r="B455" s="15" t="s">
        <v>1720</v>
      </c>
      <c r="C455" s="5" t="s">
        <v>1721</v>
      </c>
      <c r="D455" s="6">
        <v>0</v>
      </c>
      <c r="E455" s="6">
        <v>2</v>
      </c>
      <c r="F455" s="7" t="str">
        <f>HYPERLINK("https://www.reddit.com/r/AskDocs/comments/g1a2ss/i_slept_on_my_hand_wrong_and_now_the_numbness/")</f>
        <v>https://www.reddit.com/r/AskDocs/comments/g1a2ss/i_slept_on_my_hand_wrong_and_now_the_numbness/</v>
      </c>
      <c r="G455" s="7" t="s">
        <v>1722</v>
      </c>
      <c r="H455" s="7" t="s">
        <v>12</v>
      </c>
      <c r="I455" s="6">
        <v>2.4427384E-2</v>
      </c>
      <c r="J455" s="6">
        <v>0.47194839999999999</v>
      </c>
      <c r="K455" s="6">
        <v>4.3048709999999997E-2</v>
      </c>
      <c r="L455" s="6">
        <v>0.16349345000000001</v>
      </c>
      <c r="M455" s="6">
        <v>1.9710898000000001E-2</v>
      </c>
      <c r="N455" s="6">
        <v>1.3074756E-2</v>
      </c>
      <c r="O455" s="6">
        <v>2.4066329000000001E-2</v>
      </c>
      <c r="P455" s="3" t="s">
        <v>4111</v>
      </c>
      <c r="Q455" s="6"/>
    </row>
    <row r="456" spans="1:17" ht="85" hidden="1" x14ac:dyDescent="0.15">
      <c r="A456" s="27" t="s">
        <v>1723</v>
      </c>
      <c r="B456" s="15" t="s">
        <v>1724</v>
      </c>
      <c r="C456" s="5" t="s">
        <v>3868</v>
      </c>
      <c r="D456" s="6">
        <v>2</v>
      </c>
      <c r="E456" s="6">
        <v>9</v>
      </c>
      <c r="F456" s="7" t="str">
        <f>HYPERLINK("https://www.reddit.com/r/AskDocs/comments/g1afm3/my_20m_nails_have_these_black_lines_in_them/")</f>
        <v>https://www.reddit.com/r/AskDocs/comments/g1afm3/my_20m_nails_have_these_black_lines_in_them/</v>
      </c>
      <c r="G456" s="7" t="s">
        <v>1725</v>
      </c>
      <c r="H456" s="7" t="s">
        <v>12</v>
      </c>
      <c r="I456" s="6">
        <v>1.9633949000000001E-2</v>
      </c>
      <c r="J456" s="6">
        <v>8.9273154999999996E-3</v>
      </c>
      <c r="K456" s="6">
        <v>2.2619843000000001E-2</v>
      </c>
      <c r="L456" s="6">
        <v>0.5976011</v>
      </c>
      <c r="M456" s="6">
        <v>2.1978915000000002E-3</v>
      </c>
      <c r="N456" s="6">
        <v>4.4863519999999999E-3</v>
      </c>
      <c r="O456" s="6">
        <v>5.7656854E-2</v>
      </c>
      <c r="P456" s="3" t="s">
        <v>4111</v>
      </c>
      <c r="Q456" s="6" t="s">
        <v>4056</v>
      </c>
    </row>
    <row r="457" spans="1:17" ht="51" hidden="1" x14ac:dyDescent="0.15">
      <c r="A457" s="27" t="s">
        <v>1726</v>
      </c>
      <c r="B457" s="15" t="s">
        <v>1727</v>
      </c>
      <c r="C457" s="5" t="s">
        <v>1728</v>
      </c>
      <c r="D457" s="6">
        <v>2</v>
      </c>
      <c r="E457" s="6">
        <v>5</v>
      </c>
      <c r="F457" s="7" t="str">
        <f>HYPERLINK("https://www.reddit.com/r/AskDocs/comments/g1ajvx/help_male_26_is_skin_thinning_from_hydrocortisone/")</f>
        <v>https://www.reddit.com/r/AskDocs/comments/g1ajvx/help_male_26_is_skin_thinning_from_hydrocortisone/</v>
      </c>
      <c r="G457" s="7" t="s">
        <v>1729</v>
      </c>
      <c r="H457" s="7" t="s">
        <v>12</v>
      </c>
      <c r="I457" s="6">
        <v>7.8052280000000002E-4</v>
      </c>
      <c r="J457" s="6">
        <v>1.2212498E-4</v>
      </c>
      <c r="K457" s="9">
        <v>7.8069250000000005E-5</v>
      </c>
      <c r="L457" s="6">
        <v>0.98693293000000004</v>
      </c>
      <c r="M457" s="6">
        <v>1.0610402E-2</v>
      </c>
      <c r="N457" s="6">
        <v>2.4765730000000003E-4</v>
      </c>
      <c r="O457" s="6">
        <v>8.1280769999999992E-3</v>
      </c>
      <c r="P457" s="17" t="s">
        <v>3760</v>
      </c>
      <c r="Q457" s="6"/>
    </row>
    <row r="458" spans="1:17" ht="119" hidden="1" x14ac:dyDescent="0.15">
      <c r="A458" s="27" t="s">
        <v>1730</v>
      </c>
      <c r="B458" s="15" t="s">
        <v>1731</v>
      </c>
      <c r="C458" s="5" t="s">
        <v>3869</v>
      </c>
      <c r="D458" s="6">
        <v>1</v>
      </c>
      <c r="E458" s="6">
        <v>3</v>
      </c>
      <c r="F458" s="7" t="str">
        <f>HYPERLINK("https://www.reddit.com/r/AskDocs/comments/g1b1le/help_sister_woke_up_with_weird_red_itchy_bumps/")</f>
        <v>https://www.reddit.com/r/AskDocs/comments/g1b1le/help_sister_woke_up_with_weird_red_itchy_bumps/</v>
      </c>
      <c r="G458" s="7" t="s">
        <v>1732</v>
      </c>
      <c r="H458" s="7" t="s">
        <v>12</v>
      </c>
      <c r="I458" s="6">
        <v>1.9652902999999999E-2</v>
      </c>
      <c r="J458" s="6">
        <v>0.18208089999999999</v>
      </c>
      <c r="K458" s="6">
        <v>2.6590227999999999E-3</v>
      </c>
      <c r="L458" s="6">
        <v>0.35271496000000002</v>
      </c>
      <c r="M458" s="6">
        <v>7.9932810000000001E-4</v>
      </c>
      <c r="N458" s="9">
        <v>6.8703490000000003E-5</v>
      </c>
      <c r="O458" s="6">
        <v>3.0385643E-2</v>
      </c>
      <c r="P458" s="3" t="s">
        <v>4111</v>
      </c>
      <c r="Q458" s="9"/>
    </row>
    <row r="459" spans="1:17" ht="372" hidden="1" x14ac:dyDescent="0.15">
      <c r="A459" s="27" t="s">
        <v>1733</v>
      </c>
      <c r="B459" s="15" t="s">
        <v>1734</v>
      </c>
      <c r="C459" s="5" t="s">
        <v>3870</v>
      </c>
      <c r="D459" s="6">
        <v>1</v>
      </c>
      <c r="E459" s="6">
        <v>7</v>
      </c>
      <c r="F459" s="7" t="str">
        <f>HYPERLINK("https://www.reddit.com/r/AskDocs/comments/g1bt3g/for_the_dermatologists_i_have_a_weird_small/")</f>
        <v>https://www.reddit.com/r/AskDocs/comments/g1bt3g/for_the_dermatologists_i_have_a_weird_small/</v>
      </c>
      <c r="G459" s="7" t="s">
        <v>1735</v>
      </c>
      <c r="H459" s="7" t="s">
        <v>12</v>
      </c>
      <c r="I459" s="6">
        <v>6.3883363999999998E-3</v>
      </c>
      <c r="J459" s="6">
        <v>4.6879053000000001E-4</v>
      </c>
      <c r="K459" s="6">
        <v>1.6434491E-3</v>
      </c>
      <c r="L459" s="6">
        <v>0.92105459999999995</v>
      </c>
      <c r="M459" s="6">
        <v>2.4683773999999999E-2</v>
      </c>
      <c r="N459" s="6">
        <v>8.8742374999999996E-4</v>
      </c>
      <c r="O459" s="6">
        <v>6.2417389999999996E-3</v>
      </c>
      <c r="P459" s="17" t="s">
        <v>3760</v>
      </c>
      <c r="Q459" s="6"/>
    </row>
    <row r="460" spans="1:17" ht="340" hidden="1" x14ac:dyDescent="0.15">
      <c r="A460" s="27" t="s">
        <v>1736</v>
      </c>
      <c r="B460" s="15" t="s">
        <v>1737</v>
      </c>
      <c r="C460" s="5" t="s">
        <v>3871</v>
      </c>
      <c r="D460" s="6">
        <v>1</v>
      </c>
      <c r="E460" s="6">
        <v>5</v>
      </c>
      <c r="F460" s="7" t="str">
        <f>HYPERLINK("https://www.reddit.com/r/AskDocs/comments/g1bvmq/raised_bump_on_leg/")</f>
        <v>https://www.reddit.com/r/AskDocs/comments/g1bvmq/raised_bump_on_leg/</v>
      </c>
      <c r="G460" s="7" t="s">
        <v>1738</v>
      </c>
      <c r="H460" s="7" t="s">
        <v>12</v>
      </c>
      <c r="I460" s="6">
        <v>6.5029559999999998E-3</v>
      </c>
      <c r="J460" s="6">
        <v>0.16652763000000001</v>
      </c>
      <c r="K460" s="6">
        <v>5.4574610000000003E-2</v>
      </c>
      <c r="L460" s="6">
        <v>2.1090806E-2</v>
      </c>
      <c r="M460" s="6">
        <v>1.3644069E-2</v>
      </c>
      <c r="N460" s="6">
        <v>2.7095079999999998E-3</v>
      </c>
      <c r="O460" s="6">
        <v>7.7693849999999995E-2</v>
      </c>
      <c r="P460" s="3" t="s">
        <v>4111</v>
      </c>
      <c r="Q460" s="6"/>
    </row>
    <row r="461" spans="1:17" ht="372" hidden="1" x14ac:dyDescent="0.15">
      <c r="A461" s="27" t="s">
        <v>1739</v>
      </c>
      <c r="B461" s="15" t="s">
        <v>1740</v>
      </c>
      <c r="C461" s="5" t="s">
        <v>1741</v>
      </c>
      <c r="D461" s="6">
        <v>482</v>
      </c>
      <c r="E461" s="6">
        <v>224</v>
      </c>
      <c r="F461" s="7" t="str">
        <f>HYPERLINK("https://www.reddit.com/r/AskDocs/comments/g1c1e6/25m_animal_abuse_tendencies/")</f>
        <v>https://www.reddit.com/r/AskDocs/comments/g1c1e6/25m_animal_abuse_tendencies/</v>
      </c>
      <c r="G461" s="7" t="s">
        <v>1742</v>
      </c>
      <c r="H461" s="7" t="s">
        <v>12</v>
      </c>
      <c r="I461" s="6">
        <v>3.8318275999999998E-2</v>
      </c>
      <c r="J461" s="6">
        <v>5.0514459999999997E-2</v>
      </c>
      <c r="K461" s="6">
        <v>0.13224578000000001</v>
      </c>
      <c r="L461" s="6">
        <v>3.0003309999999998E-2</v>
      </c>
      <c r="M461" s="6">
        <v>1.5306174999999999E-3</v>
      </c>
      <c r="N461" s="6">
        <v>5.4685174999999997E-3</v>
      </c>
      <c r="O461" s="6">
        <v>9.7408589999999993E-3</v>
      </c>
      <c r="P461" s="3" t="s">
        <v>4111</v>
      </c>
      <c r="Q461" s="6"/>
    </row>
    <row r="462" spans="1:17" ht="372" hidden="1" x14ac:dyDescent="0.15">
      <c r="A462" s="27" t="s">
        <v>1743</v>
      </c>
      <c r="B462" s="15" t="s">
        <v>1744</v>
      </c>
      <c r="C462" s="5" t="s">
        <v>1745</v>
      </c>
      <c r="D462" s="6">
        <v>1</v>
      </c>
      <c r="E462" s="6">
        <v>5</v>
      </c>
      <c r="F462" s="7" t="str">
        <f>HYPERLINK("https://www.reddit.com/r/AskDocs/comments/g1cqsl/possible_thumb_torn_ligament/")</f>
        <v>https://www.reddit.com/r/AskDocs/comments/g1cqsl/possible_thumb_torn_ligament/</v>
      </c>
      <c r="G462" s="7" t="s">
        <v>1746</v>
      </c>
      <c r="H462" s="7" t="s">
        <v>12</v>
      </c>
      <c r="I462" s="6">
        <v>1.0763109E-2</v>
      </c>
      <c r="J462" s="6">
        <v>0.41042587000000003</v>
      </c>
      <c r="K462" s="6">
        <v>3.5125314999999999E-3</v>
      </c>
      <c r="L462" s="6">
        <v>2.3921013000000001E-2</v>
      </c>
      <c r="M462" s="6">
        <v>7.0022345000000001E-3</v>
      </c>
      <c r="N462" s="6">
        <v>1.4716982999999999E-3</v>
      </c>
      <c r="O462" s="6">
        <v>5.4083467000000003E-3</v>
      </c>
      <c r="P462" s="3" t="s">
        <v>4111</v>
      </c>
      <c r="Q462" s="6"/>
    </row>
    <row r="463" spans="1:17" ht="136" hidden="1" x14ac:dyDescent="0.15">
      <c r="A463" s="27" t="s">
        <v>1747</v>
      </c>
      <c r="B463" s="15" t="s">
        <v>1748</v>
      </c>
      <c r="C463" s="5" t="s">
        <v>3872</v>
      </c>
      <c r="D463" s="6">
        <v>1</v>
      </c>
      <c r="E463" s="6">
        <v>2</v>
      </c>
      <c r="F463" s="7" t="str">
        <f>HYPERLINK("https://www.reddit.com/r/AskDocs/comments/g1d5kd/big_gross_mole_on_scalp_started_scabbing_not_sure/")</f>
        <v>https://www.reddit.com/r/AskDocs/comments/g1d5kd/big_gross_mole_on_scalp_started_scabbing_not_sure/</v>
      </c>
      <c r="G463" s="7" t="s">
        <v>1749</v>
      </c>
      <c r="H463" s="7" t="s">
        <v>12</v>
      </c>
      <c r="I463" s="6">
        <v>0.93899379999999999</v>
      </c>
      <c r="J463" s="6">
        <v>4.1881204000000002E-4</v>
      </c>
      <c r="K463" s="8">
        <v>1.1162898000000001E-5</v>
      </c>
      <c r="L463" s="6">
        <v>2.3911595000000001E-3</v>
      </c>
      <c r="M463" s="6">
        <v>1.8159747E-3</v>
      </c>
      <c r="N463" s="6">
        <v>7.3322654000000003E-4</v>
      </c>
      <c r="O463" s="6">
        <v>1.2695790000000001E-4</v>
      </c>
      <c r="P463" s="23" t="s">
        <v>3757</v>
      </c>
      <c r="Q463" s="6"/>
    </row>
    <row r="464" spans="1:17" ht="34" hidden="1" x14ac:dyDescent="0.15">
      <c r="A464" s="27" t="s">
        <v>1750</v>
      </c>
      <c r="B464" s="15" t="s">
        <v>1751</v>
      </c>
      <c r="C464" s="5" t="s">
        <v>1752</v>
      </c>
      <c r="D464" s="6">
        <v>2</v>
      </c>
      <c r="E464" s="6">
        <v>15</v>
      </c>
      <c r="F464" s="7" t="str">
        <f>HYPERLINK("https://www.reddit.com/r/AskDocs/comments/g1d96s/can_random_twitches_be_a_sign_of_als/")</f>
        <v>https://www.reddit.com/r/AskDocs/comments/g1d96s/can_random_twitches_be_a_sign_of_als/</v>
      </c>
      <c r="G464" s="7" t="s">
        <v>1753</v>
      </c>
      <c r="H464" s="7" t="s">
        <v>12</v>
      </c>
      <c r="I464" s="6">
        <v>1.8044502E-2</v>
      </c>
      <c r="J464" s="6">
        <v>3.2111050000000002E-2</v>
      </c>
      <c r="K464" s="6">
        <v>0.38033724000000002</v>
      </c>
      <c r="L464" s="6">
        <v>4.54098E-4</v>
      </c>
      <c r="M464" s="6">
        <v>7.7254059999999999E-2</v>
      </c>
      <c r="N464" s="6">
        <v>1.5778153999999999E-2</v>
      </c>
      <c r="O464" s="6">
        <v>2.8760790000000001E-2</v>
      </c>
      <c r="P464" s="3" t="s">
        <v>4111</v>
      </c>
      <c r="Q464" s="6"/>
    </row>
    <row r="465" spans="1:17" ht="187" hidden="1" x14ac:dyDescent="0.15">
      <c r="A465" s="27" t="s">
        <v>1754</v>
      </c>
      <c r="B465" s="15" t="s">
        <v>1755</v>
      </c>
      <c r="C465" s="5" t="s">
        <v>3873</v>
      </c>
      <c r="D465" s="6">
        <v>1</v>
      </c>
      <c r="E465" s="6">
        <v>7</v>
      </c>
      <c r="F465" s="7" t="str">
        <f>HYPERLINK("https://www.reddit.com/r/AskDocs/comments/g1d9v5/20f_nonbinary_is_this_just_dry_skin_or_something/")</f>
        <v>https://www.reddit.com/r/AskDocs/comments/g1d9v5/20f_nonbinary_is_this_just_dry_skin_or_something/</v>
      </c>
      <c r="G465" s="7" t="s">
        <v>1756</v>
      </c>
      <c r="H465" s="7" t="s">
        <v>12</v>
      </c>
      <c r="I465" s="8">
        <v>1.1535152E-5</v>
      </c>
      <c r="J465" s="6">
        <v>1.7863511999999999E-4</v>
      </c>
      <c r="K465" s="9">
        <v>5.1493869999999996E-6</v>
      </c>
      <c r="L465" s="6">
        <v>5.0303339999999998E-4</v>
      </c>
      <c r="M465" s="6">
        <v>8.1531409999999992E-3</v>
      </c>
      <c r="N465" s="6">
        <v>0.88872430000000002</v>
      </c>
      <c r="O465" s="8">
        <v>2.5212979999999998E-6</v>
      </c>
      <c r="P465" s="8" t="s">
        <v>4111</v>
      </c>
      <c r="Q465" s="6"/>
    </row>
    <row r="466" spans="1:17" ht="255" hidden="1" x14ac:dyDescent="0.15">
      <c r="A466" s="27" t="s">
        <v>1757</v>
      </c>
      <c r="B466" s="15" t="s">
        <v>1758</v>
      </c>
      <c r="C466" s="5" t="s">
        <v>1759</v>
      </c>
      <c r="D466" s="6">
        <v>1</v>
      </c>
      <c r="E466" s="6">
        <v>8</v>
      </c>
      <c r="F466" s="7" t="str">
        <f>HYPERLINK("https://www.reddit.com/r/AskDocs/comments/g1dcnn/28f_with_new_onset_frequent_pvc_and_palpitations/")</f>
        <v>https://www.reddit.com/r/AskDocs/comments/g1dcnn/28f_with_new_onset_frequent_pvc_and_palpitations/</v>
      </c>
      <c r="G466" s="7" t="s">
        <v>1760</v>
      </c>
      <c r="H466" s="7" t="s">
        <v>12</v>
      </c>
      <c r="I466" s="6">
        <v>9.4517769999999997E-3</v>
      </c>
      <c r="J466" s="6">
        <v>0.57961759999999996</v>
      </c>
      <c r="K466" s="6">
        <v>1.4140188999999999E-2</v>
      </c>
      <c r="L466" s="6">
        <v>1.3729930000000001E-4</v>
      </c>
      <c r="M466" s="6">
        <v>5.2954554999999999E-3</v>
      </c>
      <c r="N466" s="6">
        <v>2.0843535999999999E-2</v>
      </c>
      <c r="O466" s="6">
        <v>4.02987E-4</v>
      </c>
      <c r="P466" s="3" t="s">
        <v>3758</v>
      </c>
      <c r="Q466" s="6"/>
    </row>
    <row r="467" spans="1:17" ht="409.6" hidden="1" x14ac:dyDescent="0.15">
      <c r="A467" s="27" t="s">
        <v>1761</v>
      </c>
      <c r="B467" s="15" t="s">
        <v>1762</v>
      </c>
      <c r="C467" s="5" t="s">
        <v>3874</v>
      </c>
      <c r="D467" s="6">
        <v>5</v>
      </c>
      <c r="E467" s="6">
        <v>18</v>
      </c>
      <c r="F467" s="7" t="str">
        <f>HYPERLINK("https://www.reddit.com/r/AskDocs/comments/g1eaxq/update_2_told_that_the_reason_i_pass_out_when_i/")</f>
        <v>https://www.reddit.com/r/AskDocs/comments/g1eaxq/update_2_told_that_the_reason_i_pass_out_when_i/</v>
      </c>
      <c r="G467" s="7" t="s">
        <v>1763</v>
      </c>
      <c r="H467" s="7" t="s">
        <v>12</v>
      </c>
      <c r="I467" s="6">
        <v>1.8379807000000001E-2</v>
      </c>
      <c r="J467" s="6">
        <v>0.61205480000000001</v>
      </c>
      <c r="K467" s="6">
        <v>3.2612679999999999E-4</v>
      </c>
      <c r="L467" s="6">
        <v>2.0554661999999999E-4</v>
      </c>
      <c r="M467" s="6">
        <v>0.21746468999999999</v>
      </c>
      <c r="N467" s="9">
        <v>8.8872810000000001E-5</v>
      </c>
      <c r="O467" s="9">
        <v>5.2025319999999999E-5</v>
      </c>
      <c r="P467" s="3" t="s">
        <v>4111</v>
      </c>
      <c r="Q467" s="9"/>
    </row>
    <row r="468" spans="1:17" ht="255" hidden="1" x14ac:dyDescent="0.15">
      <c r="A468" s="27" t="s">
        <v>1764</v>
      </c>
      <c r="B468" s="15" t="s">
        <v>1765</v>
      </c>
      <c r="C468" s="5" t="s">
        <v>3875</v>
      </c>
      <c r="D468" s="6">
        <v>1</v>
      </c>
      <c r="E468" s="6">
        <v>2</v>
      </c>
      <c r="F468" s="7" t="str">
        <f>HYPERLINK("https://www.reddit.com/r/AskDocs/comments/g1ebsp/hyperpigmentation_for_over_5_years_do_i_24f_have/")</f>
        <v>https://www.reddit.com/r/AskDocs/comments/g1ebsp/hyperpigmentation_for_over_5_years_do_i_24f_have/</v>
      </c>
      <c r="G468" s="7" t="s">
        <v>1766</v>
      </c>
      <c r="H468" s="7" t="s">
        <v>12</v>
      </c>
      <c r="I468" s="6">
        <v>1.9474626000000001E-3</v>
      </c>
      <c r="J468" s="6">
        <v>4.8234760000000002E-3</v>
      </c>
      <c r="K468" s="6">
        <v>3.9068161999999997E-3</v>
      </c>
      <c r="L468" s="6">
        <v>0.43795901999999998</v>
      </c>
      <c r="M468" s="6">
        <v>1.6064852000000001E-2</v>
      </c>
      <c r="N468" s="6">
        <v>2.1840333999999999E-3</v>
      </c>
      <c r="O468" s="6">
        <v>3.4043789999999999E-3</v>
      </c>
      <c r="P468" s="3" t="s">
        <v>4111</v>
      </c>
      <c r="Q468" s="6"/>
    </row>
    <row r="469" spans="1:17" ht="388" hidden="1" x14ac:dyDescent="0.15">
      <c r="A469" s="27" t="s">
        <v>1767</v>
      </c>
      <c r="B469" s="15" t="s">
        <v>1768</v>
      </c>
      <c r="C469" s="5" t="s">
        <v>1769</v>
      </c>
      <c r="D469" s="6">
        <v>1</v>
      </c>
      <c r="E469" s="6">
        <v>36</v>
      </c>
      <c r="F469" s="7" t="str">
        <f>HYPERLINK("https://www.reddit.com/r/AskDocs/comments/g1ezqy/possible_psychosis_problems_mental_health_nurse/")</f>
        <v>https://www.reddit.com/r/AskDocs/comments/g1ezqy/possible_psychosis_problems_mental_health_nurse/</v>
      </c>
      <c r="G469" s="7" t="s">
        <v>1770</v>
      </c>
      <c r="H469" s="7" t="s">
        <v>12</v>
      </c>
      <c r="I469" s="6">
        <v>6.1214269999999996E-3</v>
      </c>
      <c r="J469" s="6">
        <v>8.9373290000000008E-3</v>
      </c>
      <c r="K469" s="6">
        <v>1.2472659000000001E-2</v>
      </c>
      <c r="L469" s="6">
        <v>0.13998612999999999</v>
      </c>
      <c r="M469" s="6">
        <v>7.7401936000000005E-2</v>
      </c>
      <c r="N469" s="6">
        <v>1.1428747E-4</v>
      </c>
      <c r="O469" s="6">
        <v>3.9926170000000001E-4</v>
      </c>
      <c r="P469" s="3" t="s">
        <v>4111</v>
      </c>
      <c r="Q469" s="6"/>
    </row>
    <row r="470" spans="1:17" ht="102" hidden="1" x14ac:dyDescent="0.15">
      <c r="A470" s="27" t="s">
        <v>1771</v>
      </c>
      <c r="B470" s="15" t="s">
        <v>1772</v>
      </c>
      <c r="C470" s="5" t="s">
        <v>1773</v>
      </c>
      <c r="D470" s="6">
        <v>2</v>
      </c>
      <c r="E470" s="6">
        <v>3</v>
      </c>
      <c r="F470" s="7" t="str">
        <f>HYPERLINK("https://www.reddit.com/r/AskDocs/comments/g1f7wn/does_having_had_a_heart_valve_replaced_make_me/")</f>
        <v>https://www.reddit.com/r/AskDocs/comments/g1f7wn/does_having_had_a_heart_valve_replaced_make_me/</v>
      </c>
      <c r="G470" s="7" t="s">
        <v>1774</v>
      </c>
      <c r="H470" s="7" t="s">
        <v>12</v>
      </c>
      <c r="I470" s="6">
        <v>1.1858314E-2</v>
      </c>
      <c r="J470" s="6">
        <v>0.10347307</v>
      </c>
      <c r="K470" s="6">
        <v>7.1346459999999997E-3</v>
      </c>
      <c r="L470" s="6">
        <v>9.5998644999999994E-3</v>
      </c>
      <c r="M470" s="6">
        <v>7.9936680000000006E-3</v>
      </c>
      <c r="N470" s="6">
        <v>4.5654178000000001E-4</v>
      </c>
      <c r="O470" s="6">
        <v>1.2422204E-3</v>
      </c>
      <c r="P470" s="3" t="s">
        <v>4111</v>
      </c>
      <c r="Q470" s="6"/>
    </row>
    <row r="471" spans="1:17" ht="119" hidden="1" x14ac:dyDescent="0.15">
      <c r="A471" s="27" t="s">
        <v>1775</v>
      </c>
      <c r="B471" s="15" t="s">
        <v>1776</v>
      </c>
      <c r="C471" s="5" t="s">
        <v>1777</v>
      </c>
      <c r="D471" s="6">
        <v>2</v>
      </c>
      <c r="E471" s="6">
        <v>2</v>
      </c>
      <c r="F471" s="7" t="str">
        <f>HYPERLINK("https://www.reddit.com/r/AskDocs/comments/g1fcb1/my_belly_button_is_white_and_very_dry_crusty_what/")</f>
        <v>https://www.reddit.com/r/AskDocs/comments/g1fcb1/my_belly_button_is_white_and_very_dry_crusty_what/</v>
      </c>
      <c r="G471" s="7" t="s">
        <v>1778</v>
      </c>
      <c r="H471" s="7" t="s">
        <v>12</v>
      </c>
      <c r="I471" s="6">
        <v>5.2458050000000003E-4</v>
      </c>
      <c r="J471" s="6">
        <v>1.9307613000000001E-2</v>
      </c>
      <c r="K471" s="6">
        <v>7.8502300000000004E-4</v>
      </c>
      <c r="L471" s="6">
        <v>0.67808349999999995</v>
      </c>
      <c r="M471" s="6">
        <v>1.0617375000000001E-3</v>
      </c>
      <c r="N471" s="9">
        <v>4.4076660000000002E-5</v>
      </c>
      <c r="O471" s="6">
        <v>1.8117069999999999E-2</v>
      </c>
      <c r="P471" s="17" t="s">
        <v>3760</v>
      </c>
      <c r="Q471" s="9"/>
    </row>
    <row r="472" spans="1:17" ht="272" hidden="1" x14ac:dyDescent="0.15">
      <c r="A472" s="27" t="s">
        <v>1779</v>
      </c>
      <c r="B472" s="15" t="s">
        <v>1780</v>
      </c>
      <c r="C472" s="5" t="s">
        <v>1781</v>
      </c>
      <c r="D472" s="6">
        <v>4</v>
      </c>
      <c r="E472" s="6">
        <v>5</v>
      </c>
      <c r="F472" s="7" t="str">
        <f>HYPERLINK("https://www.reddit.com/r/AskDocs/comments/g1fguv/i_swallowed_a_bottle_cap/")</f>
        <v>https://www.reddit.com/r/AskDocs/comments/g1fguv/i_swallowed_a_bottle_cap/</v>
      </c>
      <c r="G472" s="7" t="s">
        <v>1782</v>
      </c>
      <c r="H472" s="7" t="s">
        <v>12</v>
      </c>
      <c r="I472" s="6">
        <v>2.7423172999999999E-2</v>
      </c>
      <c r="J472" s="6">
        <v>2.1621943000000001E-2</v>
      </c>
      <c r="K472" s="6">
        <v>4.1188895999999999E-3</v>
      </c>
      <c r="L472" s="6">
        <v>4.6429038000000001E-4</v>
      </c>
      <c r="M472" s="6">
        <v>1.6364753E-3</v>
      </c>
      <c r="N472" s="6">
        <v>0.7959716</v>
      </c>
      <c r="O472" s="6">
        <v>1.732707E-3</v>
      </c>
      <c r="P472" s="16" t="s">
        <v>3762</v>
      </c>
      <c r="Q472" s="6"/>
    </row>
    <row r="473" spans="1:17" ht="170" hidden="1" x14ac:dyDescent="0.15">
      <c r="A473" s="27" t="s">
        <v>1783</v>
      </c>
      <c r="B473" s="15" t="s">
        <v>1784</v>
      </c>
      <c r="C473" s="5" t="s">
        <v>3876</v>
      </c>
      <c r="D473" s="6">
        <v>1</v>
      </c>
      <c r="E473" s="6">
        <v>6</v>
      </c>
      <c r="F473" s="7" t="str">
        <f>HYPERLINK("https://www.reddit.com/r/AskDocs/comments/g1fhpj/are_these_moles_skin_cancer/")</f>
        <v>https://www.reddit.com/r/AskDocs/comments/g1fhpj/are_these_moles_skin_cancer/</v>
      </c>
      <c r="G473" s="7" t="s">
        <v>1785</v>
      </c>
      <c r="H473" s="7" t="s">
        <v>12</v>
      </c>
      <c r="I473" s="6">
        <v>0.97123289999999995</v>
      </c>
      <c r="J473" s="6">
        <v>3.5791397000000001E-3</v>
      </c>
      <c r="K473" s="9">
        <v>3.4120079999999997E-5</v>
      </c>
      <c r="L473" s="6">
        <v>6.0252250000000004E-3</v>
      </c>
      <c r="M473" s="6">
        <v>2.5198757999999998E-3</v>
      </c>
      <c r="N473" s="8">
        <v>2.9501558000000001E-5</v>
      </c>
      <c r="O473" s="6">
        <v>1.192987E-3</v>
      </c>
      <c r="P473" s="23" t="s">
        <v>3757</v>
      </c>
      <c r="Q473" s="8"/>
    </row>
    <row r="474" spans="1:17" ht="409.6" hidden="1" x14ac:dyDescent="0.15">
      <c r="A474" s="27" t="s">
        <v>1786</v>
      </c>
      <c r="B474" s="15" t="s">
        <v>1787</v>
      </c>
      <c r="C474" s="5" t="s">
        <v>3877</v>
      </c>
      <c r="D474" s="6">
        <v>16</v>
      </c>
      <c r="E474" s="6">
        <v>7</v>
      </c>
      <c r="F474" s="7" t="str">
        <f>HYPERLINK("https://www.reddit.com/r/AskDocs/comments/g1ftbg/male_3_weeks_old_need_an_opinion_on_these_bruises/")</f>
        <v>https://www.reddit.com/r/AskDocs/comments/g1ftbg/male_3_weeks_old_need_an_opinion_on_these_bruises/</v>
      </c>
      <c r="G474" s="7" t="s">
        <v>1788</v>
      </c>
      <c r="H474" s="7" t="s">
        <v>12</v>
      </c>
      <c r="I474" s="6">
        <v>0.10111695499999999</v>
      </c>
      <c r="J474" s="6">
        <v>0.11352298</v>
      </c>
      <c r="K474" s="6">
        <v>1.5489757E-3</v>
      </c>
      <c r="L474" s="6">
        <v>6.5896094000000002E-2</v>
      </c>
      <c r="M474" s="6">
        <v>3.0232966000000002E-3</v>
      </c>
      <c r="N474" s="8">
        <v>4.6032183000000003E-5</v>
      </c>
      <c r="O474" s="6">
        <v>8.3919170000000005E-3</v>
      </c>
      <c r="P474" s="3" t="s">
        <v>4111</v>
      </c>
      <c r="Q474" s="8"/>
    </row>
    <row r="475" spans="1:17" ht="102" hidden="1" x14ac:dyDescent="0.15">
      <c r="A475" s="27" t="s">
        <v>1789</v>
      </c>
      <c r="B475" s="15" t="s">
        <v>1790</v>
      </c>
      <c r="C475" s="5" t="s">
        <v>1791</v>
      </c>
      <c r="D475" s="6">
        <v>2</v>
      </c>
      <c r="E475" s="6">
        <v>4</v>
      </c>
      <c r="F475" s="7" t="str">
        <f>HYPERLINK("https://www.reddit.com/r/AskDocs/comments/g1fwq0/is_this_ekg_reading_of_any_significance/")</f>
        <v>https://www.reddit.com/r/AskDocs/comments/g1fwq0/is_this_ekg_reading_of_any_significance/</v>
      </c>
      <c r="G475" s="7" t="s">
        <v>1792</v>
      </c>
      <c r="H475" s="7" t="s">
        <v>12</v>
      </c>
      <c r="I475" s="6">
        <v>1.0572612E-2</v>
      </c>
      <c r="J475" s="6">
        <v>0.43805555000000002</v>
      </c>
      <c r="K475" s="6">
        <v>1.4102458999999999E-2</v>
      </c>
      <c r="L475" s="6">
        <v>8.9824200000000005E-4</v>
      </c>
      <c r="M475" s="6">
        <v>5.5867699999999999E-2</v>
      </c>
      <c r="N475" s="6">
        <v>3.5954237E-2</v>
      </c>
      <c r="O475" s="6">
        <v>1.1571348E-2</v>
      </c>
      <c r="P475" s="3" t="s">
        <v>4111</v>
      </c>
      <c r="Q475" s="6"/>
    </row>
    <row r="476" spans="1:17" ht="85" hidden="1" x14ac:dyDescent="0.15">
      <c r="A476" s="27" t="s">
        <v>1793</v>
      </c>
      <c r="B476" s="15" t="s">
        <v>1794</v>
      </c>
      <c r="C476" s="5" t="s">
        <v>1795</v>
      </c>
      <c r="D476" s="6">
        <v>1</v>
      </c>
      <c r="E476" s="6">
        <v>2</v>
      </c>
      <c r="F476" s="7" t="str">
        <f>HYPERLINK("https://www.reddit.com/r/AskDocs/comments/g1fwsf/blood_on_tp_after_wipe_18m/")</f>
        <v>https://www.reddit.com/r/AskDocs/comments/g1fwsf/blood_on_tp_after_wipe_18m/</v>
      </c>
      <c r="G476" s="7" t="s">
        <v>1796</v>
      </c>
      <c r="H476" s="7" t="s">
        <v>12</v>
      </c>
      <c r="I476" s="6">
        <v>0.10029319</v>
      </c>
      <c r="J476" s="6">
        <v>3.0058621999999997E-4</v>
      </c>
      <c r="K476" s="6">
        <v>2.3639202000000001E-4</v>
      </c>
      <c r="L476" s="6">
        <v>9.686947E-4</v>
      </c>
      <c r="M476" s="6">
        <v>1.7516166E-2</v>
      </c>
      <c r="N476" s="6">
        <v>4.0338635000000001E-3</v>
      </c>
      <c r="O476" s="6">
        <v>0.78960699999999995</v>
      </c>
      <c r="P476" s="3" t="s">
        <v>3763</v>
      </c>
      <c r="Q476" s="6"/>
    </row>
    <row r="477" spans="1:17" ht="187" hidden="1" x14ac:dyDescent="0.15">
      <c r="A477" s="27" t="s">
        <v>1797</v>
      </c>
      <c r="B477" s="15" t="s">
        <v>513</v>
      </c>
      <c r="C477" s="5" t="s">
        <v>514</v>
      </c>
      <c r="D477" s="6">
        <v>2</v>
      </c>
      <c r="E477" s="6">
        <v>2</v>
      </c>
      <c r="F477" s="7" t="str">
        <f>HYPERLINK("https://www.reddit.com/r/AskDocs/comments/g1fzwy/prolapse_and_vaginal_laxity_will_surgeries_make/")</f>
        <v>https://www.reddit.com/r/AskDocs/comments/g1fzwy/prolapse_and_vaginal_laxity_will_surgeries_make/</v>
      </c>
      <c r="G477" s="7" t="s">
        <v>1798</v>
      </c>
      <c r="H477" s="7" t="s">
        <v>12</v>
      </c>
      <c r="I477" s="6">
        <v>3.4979581999999999E-3</v>
      </c>
      <c r="J477" s="6">
        <v>6.2286853999999996E-4</v>
      </c>
      <c r="K477" s="6">
        <v>5.3772330000000004E-4</v>
      </c>
      <c r="L477" s="8">
        <v>1.1971313000000001E-5</v>
      </c>
      <c r="M477" s="6">
        <v>3.2389164000000002E-4</v>
      </c>
      <c r="N477" s="6">
        <v>1.2681127E-2</v>
      </c>
      <c r="O477" s="6">
        <v>0.63225200000000004</v>
      </c>
      <c r="P477" s="3" t="s">
        <v>3763</v>
      </c>
      <c r="Q477" s="6"/>
    </row>
    <row r="478" spans="1:17" ht="306" hidden="1" x14ac:dyDescent="0.15">
      <c r="A478" s="27" t="s">
        <v>1799</v>
      </c>
      <c r="B478" s="15" t="s">
        <v>1800</v>
      </c>
      <c r="C478" s="5" t="s">
        <v>1801</v>
      </c>
      <c r="D478" s="6">
        <v>2</v>
      </c>
      <c r="E478" s="6">
        <v>2</v>
      </c>
      <c r="F478" s="7" t="str">
        <f>HYPERLINK("https://www.reddit.com/r/AskDocs/comments/g1g0v6/when_should_i_26f_expect_my_bowel_movements_to/")</f>
        <v>https://www.reddit.com/r/AskDocs/comments/g1g0v6/when_should_i_26f_expect_my_bowel_movements_to/</v>
      </c>
      <c r="G478" s="7" t="s">
        <v>1802</v>
      </c>
      <c r="H478" s="7" t="s">
        <v>12</v>
      </c>
      <c r="I478" s="6">
        <v>1.6138255999999999E-3</v>
      </c>
      <c r="J478" s="6">
        <v>4.4545829999999998E-3</v>
      </c>
      <c r="K478" s="6">
        <v>1.6835331999999999E-3</v>
      </c>
      <c r="L478" s="6">
        <v>1.9596815000000002E-3</v>
      </c>
      <c r="M478" s="6">
        <v>4.7882497000000003E-3</v>
      </c>
      <c r="N478" s="6">
        <v>0.93551289999999998</v>
      </c>
      <c r="O478" s="6">
        <v>1.6598701E-3</v>
      </c>
      <c r="P478" s="16" t="s">
        <v>3762</v>
      </c>
      <c r="Q478" s="6"/>
    </row>
    <row r="479" spans="1:17" ht="51" hidden="1" x14ac:dyDescent="0.15">
      <c r="A479" s="27" t="s">
        <v>1803</v>
      </c>
      <c r="B479" s="15" t="s">
        <v>1804</v>
      </c>
      <c r="C479" s="5" t="s">
        <v>1805</v>
      </c>
      <c r="D479" s="6">
        <v>6</v>
      </c>
      <c r="E479" s="6">
        <v>3</v>
      </c>
      <c r="F479" s="7" t="str">
        <f>HYPERLINK("https://www.reddit.com/r/AskDocs/comments/g1g7wp/can_strokes_cause_somebody_to_do_things_they/")</f>
        <v>https://www.reddit.com/r/AskDocs/comments/g1g7wp/can_strokes_cause_somebody_to_do_things_they/</v>
      </c>
      <c r="G479" s="7" t="s">
        <v>1806</v>
      </c>
      <c r="H479" s="7" t="s">
        <v>12</v>
      </c>
      <c r="I479" s="6">
        <v>0.79433750000000003</v>
      </c>
      <c r="J479" s="6">
        <v>5.3690790000000002E-2</v>
      </c>
      <c r="K479" s="6">
        <v>2.404958E-3</v>
      </c>
      <c r="L479" s="6">
        <v>3.0612945999999999E-4</v>
      </c>
      <c r="M479" s="6">
        <v>1.3705492000000001E-3</v>
      </c>
      <c r="N479" s="6">
        <v>3.2532215000000001E-4</v>
      </c>
      <c r="O479" s="6">
        <v>0.25856825999999999</v>
      </c>
      <c r="P479" s="23" t="s">
        <v>3757</v>
      </c>
      <c r="Q479" s="6"/>
    </row>
    <row r="480" spans="1:17" ht="34" hidden="1" x14ac:dyDescent="0.15">
      <c r="A480" s="27" t="s">
        <v>1807</v>
      </c>
      <c r="B480" s="15" t="s">
        <v>1808</v>
      </c>
      <c r="C480" s="5" t="s">
        <v>1809</v>
      </c>
      <c r="D480" s="6">
        <v>3</v>
      </c>
      <c r="E480" s="6">
        <v>4</v>
      </c>
      <c r="F480" s="7" t="str">
        <f>HYPERLINK("https://www.reddit.com/r/AskDocs/comments/g1g9e6/inverted_t_waves_on_ecg/")</f>
        <v>https://www.reddit.com/r/AskDocs/comments/g1g9e6/inverted_t_waves_on_ecg/</v>
      </c>
      <c r="G480" s="7" t="s">
        <v>1810</v>
      </c>
      <c r="H480" s="7" t="s">
        <v>12</v>
      </c>
      <c r="I480" s="6">
        <v>1.9179881000000001E-3</v>
      </c>
      <c r="J480" s="6">
        <v>0.12214661</v>
      </c>
      <c r="K480" s="6">
        <v>1.9062579E-2</v>
      </c>
      <c r="L480" s="6">
        <v>2.6290417000000002E-3</v>
      </c>
      <c r="M480" s="6">
        <v>4.8345625000000003E-3</v>
      </c>
      <c r="N480" s="6">
        <v>7.7997713999999996E-2</v>
      </c>
      <c r="O480" s="6">
        <v>1.4525950000000001E-3</v>
      </c>
      <c r="P480" s="3" t="s">
        <v>4111</v>
      </c>
      <c r="Q480" s="6"/>
    </row>
    <row r="481" spans="1:17" ht="68" hidden="1" x14ac:dyDescent="0.15">
      <c r="A481" s="27" t="s">
        <v>1811</v>
      </c>
      <c r="B481" s="15" t="s">
        <v>1812</v>
      </c>
      <c r="C481" s="5" t="s">
        <v>3878</v>
      </c>
      <c r="D481" s="6">
        <v>1</v>
      </c>
      <c r="E481" s="6">
        <v>5</v>
      </c>
      <c r="F481" s="7" t="str">
        <f>HYPERLINK("https://www.reddit.com/r/AskDocs/comments/g1gg5d/strange_bump_in_scalp/")</f>
        <v>https://www.reddit.com/r/AskDocs/comments/g1gg5d/strange_bump_in_scalp/</v>
      </c>
      <c r="G481" s="7" t="s">
        <v>1813</v>
      </c>
      <c r="H481" s="7" t="s">
        <v>12</v>
      </c>
      <c r="I481" s="6">
        <v>8.3191394999999994E-3</v>
      </c>
      <c r="J481" s="6">
        <v>2.4257540000000001E-2</v>
      </c>
      <c r="K481" s="6">
        <v>7.1561336999999997E-4</v>
      </c>
      <c r="L481" s="6">
        <v>0.22080767000000001</v>
      </c>
      <c r="M481" s="6">
        <v>0.29771999999999998</v>
      </c>
      <c r="N481" s="6">
        <v>1.2880862E-2</v>
      </c>
      <c r="O481" s="6">
        <v>4.4190793999999999E-2</v>
      </c>
      <c r="P481" s="3" t="s">
        <v>4111</v>
      </c>
      <c r="Q481" s="6"/>
    </row>
    <row r="482" spans="1:17" ht="409.6" hidden="1" x14ac:dyDescent="0.15">
      <c r="A482" s="27" t="s">
        <v>1814</v>
      </c>
      <c r="B482" s="15" t="s">
        <v>1815</v>
      </c>
      <c r="C482" s="5" t="s">
        <v>1816</v>
      </c>
      <c r="D482" s="6">
        <v>1</v>
      </c>
      <c r="E482" s="6">
        <v>6</v>
      </c>
      <c r="F482" s="7" t="str">
        <f>HYPERLINK("https://www.reddit.com/r/AskDocs/comments/g1gg6s/is_it_a_good_idea_to_take_the_antibiotic/")</f>
        <v>https://www.reddit.com/r/AskDocs/comments/g1gg6s/is_it_a_good_idea_to_take_the_antibiotic/</v>
      </c>
      <c r="G482" s="7" t="s">
        <v>1817</v>
      </c>
      <c r="H482" s="7" t="s">
        <v>12</v>
      </c>
      <c r="I482" s="6">
        <v>1.1029759000000001E-4</v>
      </c>
      <c r="J482" s="6">
        <v>8.6605549999999997E-4</v>
      </c>
      <c r="K482" s="8">
        <v>2.0225256000000001E-5</v>
      </c>
      <c r="L482" s="8">
        <v>1.9832220000000001E-6</v>
      </c>
      <c r="M482" s="6">
        <v>2.4431943999999998E-4</v>
      </c>
      <c r="N482" s="6">
        <v>0.99876772999999996</v>
      </c>
      <c r="O482" s="6">
        <v>1.202245E-4</v>
      </c>
      <c r="P482" s="16" t="s">
        <v>3762</v>
      </c>
      <c r="Q482" s="6"/>
    </row>
    <row r="483" spans="1:17" ht="102" hidden="1" x14ac:dyDescent="0.15">
      <c r="A483" s="27" t="s">
        <v>1818</v>
      </c>
      <c r="B483" s="15" t="s">
        <v>1819</v>
      </c>
      <c r="C483" s="5" t="s">
        <v>1820</v>
      </c>
      <c r="D483" s="6">
        <v>2</v>
      </c>
      <c r="E483" s="6">
        <v>2</v>
      </c>
      <c r="F483" s="7" t="str">
        <f>HYPERLINK("https://www.reddit.com/r/AskDocs/comments/g1gg8i/18f_cubital_tunnel_syndrome_but_not_entirely_sure/")</f>
        <v>https://www.reddit.com/r/AskDocs/comments/g1gg8i/18f_cubital_tunnel_syndrome_but_not_entirely_sure/</v>
      </c>
      <c r="G483" s="7" t="s">
        <v>1821</v>
      </c>
      <c r="H483" s="7" t="s">
        <v>12</v>
      </c>
      <c r="I483" s="6">
        <v>6.2264979999999998E-2</v>
      </c>
      <c r="J483" s="6">
        <v>0.11723748000000001</v>
      </c>
      <c r="K483" s="6">
        <v>0.106639475</v>
      </c>
      <c r="L483" s="6">
        <v>3.7693709999999998E-2</v>
      </c>
      <c r="M483" s="6">
        <v>1.6784339999999998E-2</v>
      </c>
      <c r="N483" s="6">
        <v>6.2629282000000001E-3</v>
      </c>
      <c r="O483" s="6">
        <v>2.0687282000000002E-3</v>
      </c>
      <c r="P483" s="3" t="s">
        <v>4111</v>
      </c>
      <c r="Q483" s="6"/>
    </row>
    <row r="484" spans="1:17" ht="68" hidden="1" x14ac:dyDescent="0.15">
      <c r="A484" s="27" t="s">
        <v>1822</v>
      </c>
      <c r="B484" s="15" t="s">
        <v>1823</v>
      </c>
      <c r="C484" s="5" t="s">
        <v>3879</v>
      </c>
      <c r="D484" s="6">
        <v>1</v>
      </c>
      <c r="E484" s="6">
        <v>5</v>
      </c>
      <c r="F484" s="7" t="str">
        <f>HYPERLINK("https://www.reddit.com/r/AskDocs/comments/g1gsfy/23m_bump_on_head_and_balding/")</f>
        <v>https://www.reddit.com/r/AskDocs/comments/g1gsfy/23m_bump_on_head_and_balding/</v>
      </c>
      <c r="G484" s="7" t="s">
        <v>1824</v>
      </c>
      <c r="H484" s="7" t="s">
        <v>12</v>
      </c>
      <c r="I484" s="6">
        <v>0.25046316000000002</v>
      </c>
      <c r="J484" s="6">
        <v>3.4654737E-3</v>
      </c>
      <c r="K484" s="6">
        <v>1.1412382E-2</v>
      </c>
      <c r="L484" s="6">
        <v>9.1027320000000005E-3</v>
      </c>
      <c r="M484" s="6">
        <v>3.2511025999999998E-2</v>
      </c>
      <c r="N484" s="6">
        <v>6.2634350000000004E-3</v>
      </c>
      <c r="O484" s="6">
        <v>0.25471765000000002</v>
      </c>
      <c r="P484" s="3" t="s">
        <v>4111</v>
      </c>
      <c r="Q484" s="6"/>
    </row>
    <row r="485" spans="1:17" ht="85" hidden="1" x14ac:dyDescent="0.15">
      <c r="A485" s="27" t="s">
        <v>1825</v>
      </c>
      <c r="B485" s="15" t="s">
        <v>1826</v>
      </c>
      <c r="C485" s="5" t="s">
        <v>1827</v>
      </c>
      <c r="D485" s="6">
        <v>0</v>
      </c>
      <c r="E485" s="6">
        <v>7</v>
      </c>
      <c r="F485" s="7" t="str">
        <f>HYPERLINK("https://www.reddit.com/r/AskDocs/comments/g1gy0t/can_i_get_hiv_from_cutting_my_finger_on_a_tin_can/")</f>
        <v>https://www.reddit.com/r/AskDocs/comments/g1gy0t/can_i_get_hiv_from_cutting_my_finger_on_a_tin_can/</v>
      </c>
      <c r="G485" s="7" t="s">
        <v>1828</v>
      </c>
      <c r="H485" s="7" t="s">
        <v>12</v>
      </c>
      <c r="I485" s="6">
        <v>3.1784176999999998E-4</v>
      </c>
      <c r="J485" s="9">
        <v>9.2419489999999994E-6</v>
      </c>
      <c r="K485" s="6">
        <v>1.4929473E-3</v>
      </c>
      <c r="L485" s="9">
        <v>7.205868E-5</v>
      </c>
      <c r="M485" s="6">
        <v>2.9942393000000002E-4</v>
      </c>
      <c r="N485" s="6">
        <v>3.0776858E-4</v>
      </c>
      <c r="O485" s="6">
        <v>0.99996125999999996</v>
      </c>
      <c r="P485" s="3" t="s">
        <v>3763</v>
      </c>
      <c r="Q485" s="6"/>
    </row>
    <row r="486" spans="1:17" ht="187" hidden="1" x14ac:dyDescent="0.15">
      <c r="A486" s="27" t="s">
        <v>1829</v>
      </c>
      <c r="B486" s="15" t="s">
        <v>1830</v>
      </c>
      <c r="C486" s="5" t="s">
        <v>3880</v>
      </c>
      <c r="D486" s="6">
        <v>1</v>
      </c>
      <c r="E486" s="6">
        <v>5</v>
      </c>
      <c r="F486" s="7" t="str">
        <f>HYPERLINK("https://www.reddit.com/r/AskDocs/comments/g1h6ng/male_24_mystery_red_dots_slowly_growing_over_all/")</f>
        <v>https://www.reddit.com/r/AskDocs/comments/g1h6ng/male_24_mystery_red_dots_slowly_growing_over_all/</v>
      </c>
      <c r="G486" s="7" t="s">
        <v>1831</v>
      </c>
      <c r="H486" s="7" t="s">
        <v>12</v>
      </c>
      <c r="I486" s="6">
        <v>1.0655224E-2</v>
      </c>
      <c r="J486" s="6">
        <v>7.9407390000000005E-3</v>
      </c>
      <c r="K486" s="6">
        <v>6.7861079999999999E-3</v>
      </c>
      <c r="L486" s="6">
        <v>0.36467635999999998</v>
      </c>
      <c r="M486" s="6">
        <v>3.0128956E-3</v>
      </c>
      <c r="N486" s="6">
        <v>9.0199710000000001E-4</v>
      </c>
      <c r="O486" s="6">
        <v>3.3083855999999998E-3</v>
      </c>
      <c r="P486" s="3" t="s">
        <v>4111</v>
      </c>
      <c r="Q486" s="6"/>
    </row>
    <row r="487" spans="1:17" ht="51" hidden="1" x14ac:dyDescent="0.15">
      <c r="A487" s="27" t="s">
        <v>1832</v>
      </c>
      <c r="B487" s="15" t="s">
        <v>1833</v>
      </c>
      <c r="C487" s="5" t="s">
        <v>1834</v>
      </c>
      <c r="D487" s="6">
        <v>6</v>
      </c>
      <c r="E487" s="6">
        <v>8</v>
      </c>
      <c r="F487" s="7" t="str">
        <f>HYPERLINK("https://www.reddit.com/r/AskDocs/comments/g1he4d/when_should_i_go_to_the_hospital_for_an_ovarian/")</f>
        <v>https://www.reddit.com/r/AskDocs/comments/g1he4d/when_should_i_go_to_the_hospital_for_an_ovarian/</v>
      </c>
      <c r="G487" s="7" t="s">
        <v>1835</v>
      </c>
      <c r="H487" s="7" t="s">
        <v>12</v>
      </c>
      <c r="I487" s="6">
        <v>0.66473090000000001</v>
      </c>
      <c r="J487" s="6">
        <v>1.7051995000000001E-3</v>
      </c>
      <c r="K487" s="6">
        <v>1.437962E-4</v>
      </c>
      <c r="L487" s="6">
        <v>1.0642274E-4</v>
      </c>
      <c r="M487" s="6">
        <v>3.6095976999999998E-3</v>
      </c>
      <c r="N487" s="6">
        <v>1.0184943999999999E-3</v>
      </c>
      <c r="O487" s="6">
        <v>2.4339557000000001E-4</v>
      </c>
      <c r="P487" s="23" t="s">
        <v>3757</v>
      </c>
      <c r="Q487" s="6"/>
    </row>
    <row r="488" spans="1:17" ht="85" hidden="1" x14ac:dyDescent="0.15">
      <c r="A488" s="27" t="s">
        <v>1836</v>
      </c>
      <c r="B488" s="15" t="s">
        <v>1837</v>
      </c>
      <c r="C488" s="5" t="s">
        <v>1838</v>
      </c>
      <c r="D488" s="6">
        <v>2</v>
      </c>
      <c r="E488" s="6">
        <v>5</v>
      </c>
      <c r="F488" s="7" t="str">
        <f>HYPERLINK("https://www.reddit.com/r/AskDocs/comments/g1hrto/celiac_disease_and_lactose_intolerance_question/")</f>
        <v>https://www.reddit.com/r/AskDocs/comments/g1hrto/celiac_disease_and_lactose_intolerance_question/</v>
      </c>
      <c r="G488" s="7" t="s">
        <v>1839</v>
      </c>
      <c r="H488" s="7" t="s">
        <v>12</v>
      </c>
      <c r="I488" s="9">
        <v>9.5822720000000001E-5</v>
      </c>
      <c r="J488" s="6">
        <v>8.9250800000000002E-3</v>
      </c>
      <c r="K488" s="6">
        <v>7.7921149999999998E-4</v>
      </c>
      <c r="L488" s="6">
        <v>1.3637543000000001E-4</v>
      </c>
      <c r="M488" s="6">
        <v>2.8946996E-4</v>
      </c>
      <c r="N488" s="6">
        <v>0.74816769999999999</v>
      </c>
      <c r="O488" s="8">
        <v>5.7101485999999997E-5</v>
      </c>
      <c r="P488" s="16" t="s">
        <v>3762</v>
      </c>
      <c r="Q488" s="6"/>
    </row>
    <row r="489" spans="1:17" ht="170" hidden="1" x14ac:dyDescent="0.15">
      <c r="A489" s="27" t="s">
        <v>1840</v>
      </c>
      <c r="B489" s="15" t="s">
        <v>1841</v>
      </c>
      <c r="C489" s="5" t="s">
        <v>3881</v>
      </c>
      <c r="D489" s="6">
        <v>2</v>
      </c>
      <c r="E489" s="6">
        <v>6</v>
      </c>
      <c r="F489" s="7" t="str">
        <f>HYPERLINK("https://www.reddit.com/r/AskDocs/comments/g1hup8/multiple_metatarsal_fractures_near_base/")</f>
        <v>https://www.reddit.com/r/AskDocs/comments/g1hup8/multiple_metatarsal_fractures_near_base/</v>
      </c>
      <c r="G489" s="7" t="s">
        <v>1842</v>
      </c>
      <c r="H489" s="7" t="s">
        <v>12</v>
      </c>
      <c r="I489" s="6">
        <v>0.16728222000000001</v>
      </c>
      <c r="J489" s="6">
        <v>6.1347752999999998E-2</v>
      </c>
      <c r="K489" s="6">
        <v>2.7717680000000001E-2</v>
      </c>
      <c r="L489" s="6">
        <v>6.9663525E-3</v>
      </c>
      <c r="M489" s="6">
        <v>3.1387538E-2</v>
      </c>
      <c r="N489" s="6">
        <v>5.0710230000000002E-2</v>
      </c>
      <c r="O489" s="6">
        <v>2.6493966999999998E-3</v>
      </c>
      <c r="P489" s="3" t="s">
        <v>4111</v>
      </c>
      <c r="Q489" s="6"/>
    </row>
    <row r="490" spans="1:17" ht="68" hidden="1" x14ac:dyDescent="0.15">
      <c r="A490" s="27" t="s">
        <v>1843</v>
      </c>
      <c r="B490" s="15" t="s">
        <v>1844</v>
      </c>
      <c r="C490" s="5" t="s">
        <v>1845</v>
      </c>
      <c r="D490" s="6">
        <v>1</v>
      </c>
      <c r="E490" s="6">
        <v>19</v>
      </c>
      <c r="F490" s="7" t="str">
        <f>HYPERLINK("https://www.reddit.com/r/AskDocs/comments/g1i0f6/bad_nosebleed_today/")</f>
        <v>https://www.reddit.com/r/AskDocs/comments/g1i0f6/bad_nosebleed_today/</v>
      </c>
      <c r="G490" s="7" t="s">
        <v>1846</v>
      </c>
      <c r="H490" s="7" t="s">
        <v>12</v>
      </c>
      <c r="I490" s="6">
        <v>1.1702239499999999E-2</v>
      </c>
      <c r="J490" s="6">
        <v>0.57778600000000002</v>
      </c>
      <c r="K490" s="6">
        <v>3.7907660000000001E-3</v>
      </c>
      <c r="L490" s="6">
        <v>1.1305213000000001E-3</v>
      </c>
      <c r="M490" s="6">
        <v>1.1777281999999999E-3</v>
      </c>
      <c r="N490" s="6">
        <v>0.38616925000000002</v>
      </c>
      <c r="O490" s="6">
        <v>9.1329216999999998E-4</v>
      </c>
      <c r="P490" s="3" t="s">
        <v>4111</v>
      </c>
      <c r="Q490" s="6" t="s">
        <v>4057</v>
      </c>
    </row>
    <row r="491" spans="1:17" ht="119" hidden="1" x14ac:dyDescent="0.15">
      <c r="A491" s="27" t="s">
        <v>1847</v>
      </c>
      <c r="B491" s="15" t="s">
        <v>1848</v>
      </c>
      <c r="C491" s="5" t="s">
        <v>1849</v>
      </c>
      <c r="D491" s="6">
        <v>2</v>
      </c>
      <c r="E491" s="6">
        <v>10</v>
      </c>
      <c r="F491" s="7" t="str">
        <f>HYPERLINK("https://www.reddit.com/r/AskDocs/comments/g1i366/15m_here_developing_itchy_red_lumps_on_feet/")</f>
        <v>https://www.reddit.com/r/AskDocs/comments/g1i366/15m_here_developing_itchy_red_lumps_on_feet/</v>
      </c>
      <c r="G491" s="7" t="s">
        <v>1850</v>
      </c>
      <c r="H491" s="7" t="s">
        <v>12</v>
      </c>
      <c r="I491" s="6">
        <v>5.4377319999999996E-4</v>
      </c>
      <c r="J491" s="6">
        <v>2.1225601E-2</v>
      </c>
      <c r="K491" s="6">
        <v>8.8556109999999993E-3</v>
      </c>
      <c r="L491" s="6">
        <v>0.90544415</v>
      </c>
      <c r="M491" s="6">
        <v>1.2872815000000001E-3</v>
      </c>
      <c r="N491" s="6">
        <v>3.7539004999999999E-4</v>
      </c>
      <c r="O491" s="6">
        <v>4.3070346000000002E-2</v>
      </c>
      <c r="P491" s="17" t="s">
        <v>3760</v>
      </c>
      <c r="Q491" s="6"/>
    </row>
    <row r="492" spans="1:17" ht="187" hidden="1" x14ac:dyDescent="0.15">
      <c r="A492" s="27" t="s">
        <v>1851</v>
      </c>
      <c r="B492" s="15" t="s">
        <v>1852</v>
      </c>
      <c r="C492" s="5" t="s">
        <v>1853</v>
      </c>
      <c r="D492" s="6">
        <v>1</v>
      </c>
      <c r="E492" s="6">
        <v>2</v>
      </c>
      <c r="F492" s="7" t="str">
        <f>HYPERLINK("https://www.reddit.com/r/AskDocs/comments/g1i9yd/bullseye_rash_disappeared_after_an_hour/")</f>
        <v>https://www.reddit.com/r/AskDocs/comments/g1i9yd/bullseye_rash_disappeared_after_an_hour/</v>
      </c>
      <c r="G492" s="7" t="s">
        <v>1854</v>
      </c>
      <c r="H492" s="7" t="s">
        <v>12</v>
      </c>
      <c r="I492" s="9">
        <v>6.6259040000000007E-5</v>
      </c>
      <c r="J492" s="6">
        <v>4.3236256000000001E-2</v>
      </c>
      <c r="K492" s="6">
        <v>3.6966800000000003E-4</v>
      </c>
      <c r="L492" s="6">
        <v>0.99240815999999998</v>
      </c>
      <c r="M492" s="8">
        <v>9.7975884000000001E-5</v>
      </c>
      <c r="N492" s="8">
        <v>3.6351545999999998E-5</v>
      </c>
      <c r="O492" s="6">
        <v>2.4428964000000001E-4</v>
      </c>
      <c r="P492" s="17" t="s">
        <v>3760</v>
      </c>
      <c r="Q492" s="8"/>
    </row>
    <row r="493" spans="1:17" ht="289" hidden="1" x14ac:dyDescent="0.15">
      <c r="A493" s="27" t="s">
        <v>1855</v>
      </c>
      <c r="B493" s="15" t="s">
        <v>1856</v>
      </c>
      <c r="C493" s="5" t="s">
        <v>3882</v>
      </c>
      <c r="D493" s="6">
        <v>4</v>
      </c>
      <c r="E493" s="6">
        <v>22</v>
      </c>
      <c r="F493" s="7" t="str">
        <f>HYPERLINK("https://www.reddit.com/r/AskDocs/comments/g1id4z/should_i_go_to_the_er/")</f>
        <v>https://www.reddit.com/r/AskDocs/comments/g1id4z/should_i_go_to_the_er/</v>
      </c>
      <c r="G493" s="7" t="s">
        <v>1857</v>
      </c>
      <c r="H493" s="7" t="s">
        <v>12</v>
      </c>
      <c r="I493" s="6">
        <v>2.5544464999999999E-3</v>
      </c>
      <c r="J493" s="6">
        <v>0.50060165000000001</v>
      </c>
      <c r="K493" s="6">
        <v>1.4235973000000001E-3</v>
      </c>
      <c r="L493" s="6">
        <v>1.244542E-2</v>
      </c>
      <c r="M493" s="6">
        <v>3.3948420999999999E-3</v>
      </c>
      <c r="N493" s="6">
        <v>3.2839477E-3</v>
      </c>
      <c r="O493" s="6">
        <v>0.18115538</v>
      </c>
      <c r="P493" s="3" t="s">
        <v>4111</v>
      </c>
      <c r="Q493" s="20" t="s">
        <v>4045</v>
      </c>
    </row>
    <row r="494" spans="1:17" ht="187" hidden="1" x14ac:dyDescent="0.15">
      <c r="A494" s="27" t="s">
        <v>1858</v>
      </c>
      <c r="B494" s="15" t="s">
        <v>1859</v>
      </c>
      <c r="C494" s="5" t="s">
        <v>1860</v>
      </c>
      <c r="D494" s="6">
        <v>1</v>
      </c>
      <c r="E494" s="6">
        <v>8</v>
      </c>
      <c r="F494" s="7" t="str">
        <f>HYPERLINK("https://www.reddit.com/r/AskDocs/comments/g1iw93/trapeziectomy/")</f>
        <v>https://www.reddit.com/r/AskDocs/comments/g1iw93/trapeziectomy/</v>
      </c>
      <c r="G494" s="7" t="s">
        <v>1861</v>
      </c>
      <c r="H494" s="7" t="s">
        <v>12</v>
      </c>
      <c r="I494" s="6">
        <v>0.38383907</v>
      </c>
      <c r="J494" s="6">
        <v>1.1567265E-2</v>
      </c>
      <c r="K494" s="6">
        <v>0.112602234</v>
      </c>
      <c r="L494" s="6">
        <v>1.3963580000000001E-3</v>
      </c>
      <c r="M494" s="6">
        <v>1.3726652000000001E-2</v>
      </c>
      <c r="N494" s="6">
        <v>2.6125908E-3</v>
      </c>
      <c r="O494" s="6">
        <v>5.6990980000000001E-4</v>
      </c>
      <c r="P494" s="3" t="s">
        <v>4111</v>
      </c>
      <c r="Q494" s="6"/>
    </row>
    <row r="495" spans="1:17" ht="119" hidden="1" x14ac:dyDescent="0.15">
      <c r="A495" s="27" t="s">
        <v>1862</v>
      </c>
      <c r="B495" s="15" t="s">
        <v>1863</v>
      </c>
      <c r="C495" s="5" t="s">
        <v>3883</v>
      </c>
      <c r="D495" s="6">
        <v>1</v>
      </c>
      <c r="E495" s="6">
        <v>2</v>
      </c>
      <c r="F495" s="7" t="str">
        <f>HYPERLINK("https://www.reddit.com/r/AskDocs/comments/g1j0pq/possibly_cancerous_moles/")</f>
        <v>https://www.reddit.com/r/AskDocs/comments/g1j0pq/possibly_cancerous_moles/</v>
      </c>
      <c r="G495" s="7" t="s">
        <v>1864</v>
      </c>
      <c r="H495" s="7" t="s">
        <v>12</v>
      </c>
      <c r="I495" s="6">
        <v>0.51474540000000002</v>
      </c>
      <c r="J495" s="6">
        <v>1.4267296E-2</v>
      </c>
      <c r="K495" s="6">
        <v>2.5767386000000001E-3</v>
      </c>
      <c r="L495" s="6">
        <v>9.2613399999999999E-3</v>
      </c>
      <c r="M495" s="6">
        <v>1.4544338E-2</v>
      </c>
      <c r="N495" s="6">
        <v>9.0912279999999998E-3</v>
      </c>
      <c r="O495" s="6">
        <v>2.1992921999999999E-3</v>
      </c>
      <c r="P495" s="23" t="s">
        <v>3757</v>
      </c>
      <c r="Q495" s="6"/>
    </row>
    <row r="496" spans="1:17" ht="409.6" hidden="1" x14ac:dyDescent="0.15">
      <c r="A496" s="27" t="s">
        <v>1865</v>
      </c>
      <c r="B496" s="15" t="s">
        <v>1866</v>
      </c>
      <c r="C496" s="5" t="s">
        <v>3884</v>
      </c>
      <c r="D496" s="6">
        <v>1</v>
      </c>
      <c r="E496" s="6">
        <v>4</v>
      </c>
      <c r="F496" s="7" t="str">
        <f>HYPERLINK("https://www.reddit.com/r/AskDocs/comments/g1j1cs/gerd_and_weird_mucus_balls_in_throat/")</f>
        <v>https://www.reddit.com/r/AskDocs/comments/g1j1cs/gerd_and_weird_mucus_balls_in_throat/</v>
      </c>
      <c r="G496" s="7" t="s">
        <v>1867</v>
      </c>
      <c r="H496" s="7" t="s">
        <v>12</v>
      </c>
      <c r="I496" s="8">
        <v>1.2255263E-5</v>
      </c>
      <c r="J496" s="6">
        <v>2.6306808000000001E-3</v>
      </c>
      <c r="K496" s="8">
        <v>1.265578E-6</v>
      </c>
      <c r="L496" s="8">
        <v>5.5168089999999999E-6</v>
      </c>
      <c r="M496" s="8">
        <v>5.3572865000000001E-5</v>
      </c>
      <c r="N496" s="6">
        <v>0.99918779999999996</v>
      </c>
      <c r="O496" s="8">
        <v>2.6343119999999998E-6</v>
      </c>
      <c r="P496" s="16" t="s">
        <v>3762</v>
      </c>
      <c r="Q496" s="6"/>
    </row>
    <row r="497" spans="1:17" ht="85" hidden="1" x14ac:dyDescent="0.15">
      <c r="A497" s="27" t="s">
        <v>1868</v>
      </c>
      <c r="B497" s="15" t="s">
        <v>1869</v>
      </c>
      <c r="C497" s="5" t="s">
        <v>3885</v>
      </c>
      <c r="D497" s="6">
        <v>2</v>
      </c>
      <c r="E497" s="6">
        <v>4</v>
      </c>
      <c r="F497" s="7" t="str">
        <f>HYPERLINK("https://www.reddit.com/r/AskDocs/comments/g1j3ld/is_this_bradycardia_below_50bpm_during_sleep/")</f>
        <v>https://www.reddit.com/r/AskDocs/comments/g1j3ld/is_this_bradycardia_below_50bpm_during_sleep/</v>
      </c>
      <c r="G497" s="7" t="s">
        <v>1870</v>
      </c>
      <c r="H497" s="7" t="s">
        <v>12</v>
      </c>
      <c r="I497" s="6">
        <v>7.3739289999999999E-2</v>
      </c>
      <c r="J497" s="6">
        <v>0.34259446999999998</v>
      </c>
      <c r="K497" s="6">
        <v>1.6263931999999998E-2</v>
      </c>
      <c r="L497" s="6">
        <v>4.8359184999999999E-2</v>
      </c>
      <c r="M497" s="6">
        <v>2.9754550000000001E-2</v>
      </c>
      <c r="N497" s="6">
        <v>3.0036986000000002E-2</v>
      </c>
      <c r="O497" s="6">
        <v>7.3276640000000004E-2</v>
      </c>
      <c r="P497" s="3" t="s">
        <v>4111</v>
      </c>
      <c r="Q497" s="6"/>
    </row>
    <row r="498" spans="1:17" ht="102" hidden="1" x14ac:dyDescent="0.15">
      <c r="A498" s="27" t="s">
        <v>1871</v>
      </c>
      <c r="B498" s="15" t="s">
        <v>1872</v>
      </c>
      <c r="C498" s="5" t="s">
        <v>1873</v>
      </c>
      <c r="D498" s="6">
        <v>1</v>
      </c>
      <c r="E498" s="6">
        <v>10</v>
      </c>
      <c r="F498" s="7" t="str">
        <f>HYPERLINK("https://www.reddit.com/r/AskDocs/comments/g1j4sk/challenging_your_medical_degree/")</f>
        <v>https://www.reddit.com/r/AskDocs/comments/g1j4sk/challenging_your_medical_degree/</v>
      </c>
      <c r="G498" s="7" t="s">
        <v>1874</v>
      </c>
      <c r="H498" s="7" t="s">
        <v>12</v>
      </c>
      <c r="I498" s="6">
        <v>2.1322012000000001E-2</v>
      </c>
      <c r="J498" s="6">
        <v>0.16683674000000001</v>
      </c>
      <c r="K498" s="6">
        <v>4.661292E-3</v>
      </c>
      <c r="L498" s="6">
        <v>9.0515614000000004E-4</v>
      </c>
      <c r="M498" s="6">
        <v>1.2242912999999999E-2</v>
      </c>
      <c r="N498" s="6">
        <v>1.3871431E-2</v>
      </c>
      <c r="O498" s="10">
        <v>8.0239299999999996E-5</v>
      </c>
      <c r="P498" s="3" t="s">
        <v>4111</v>
      </c>
      <c r="Q498" s="6"/>
    </row>
    <row r="499" spans="1:17" ht="187" hidden="1" x14ac:dyDescent="0.15">
      <c r="A499" s="27" t="s">
        <v>1875</v>
      </c>
      <c r="B499" s="15" t="s">
        <v>1876</v>
      </c>
      <c r="C499" s="5" t="s">
        <v>1877</v>
      </c>
      <c r="D499" s="6">
        <v>2</v>
      </c>
      <c r="E499" s="6">
        <v>4</v>
      </c>
      <c r="F499" s="7" t="str">
        <f>HYPERLINK("https://www.reddit.com/r/AskDocs/comments/g1j76k/if_taking_antibiotics_for_a_uti_and_a_urinalysis/")</f>
        <v>https://www.reddit.com/r/AskDocs/comments/g1j76k/if_taking_antibiotics_for_a_uti_and_a_urinalysis/</v>
      </c>
      <c r="G499" s="7" t="s">
        <v>1878</v>
      </c>
      <c r="H499" s="7" t="s">
        <v>12</v>
      </c>
      <c r="I499" s="6">
        <v>4.466176E-4</v>
      </c>
      <c r="J499" s="6">
        <v>3.4645498000000002E-3</v>
      </c>
      <c r="K499" s="6">
        <v>1.3551116000000001E-4</v>
      </c>
      <c r="L499" s="6">
        <v>4.6232343000000001E-4</v>
      </c>
      <c r="M499" s="6">
        <v>1.4251172999999999E-3</v>
      </c>
      <c r="N499" s="6">
        <v>1.1479855E-3</v>
      </c>
      <c r="O499" s="6">
        <v>0.97687029999999997</v>
      </c>
      <c r="P499" s="3" t="s">
        <v>3763</v>
      </c>
      <c r="Q499" s="6"/>
    </row>
    <row r="500" spans="1:17" ht="136" hidden="1" x14ac:dyDescent="0.15">
      <c r="A500" s="27" t="s">
        <v>1879</v>
      </c>
      <c r="B500" s="15" t="s">
        <v>1880</v>
      </c>
      <c r="C500" s="5" t="s">
        <v>3886</v>
      </c>
      <c r="D500" s="6">
        <v>1</v>
      </c>
      <c r="E500" s="6">
        <v>3</v>
      </c>
      <c r="F500" s="7" t="str">
        <f>HYPERLINK("https://www.reddit.com/r/AskDocs/comments/g1j9b0/swollen_bump_below_left_eyebrow_21m/")</f>
        <v>https://www.reddit.com/r/AskDocs/comments/g1j9b0/swollen_bump_below_left_eyebrow_21m/</v>
      </c>
      <c r="G500" s="7" t="s">
        <v>1881</v>
      </c>
      <c r="H500" s="7" t="s">
        <v>12</v>
      </c>
      <c r="I500" s="6">
        <v>5.6514143999999999E-4</v>
      </c>
      <c r="J500" s="6">
        <v>0.24685868999999999</v>
      </c>
      <c r="K500" s="6">
        <v>1.5145242E-3</v>
      </c>
      <c r="L500" s="6">
        <v>0.10508584999999999</v>
      </c>
      <c r="M500" s="6">
        <v>6.6525040000000001E-3</v>
      </c>
      <c r="N500" s="6">
        <v>9.0816617000000004E-4</v>
      </c>
      <c r="O500" s="6">
        <v>0.17374355</v>
      </c>
      <c r="P500" s="3" t="s">
        <v>4111</v>
      </c>
      <c r="Q500" s="6"/>
    </row>
    <row r="501" spans="1:17" ht="34" hidden="1" x14ac:dyDescent="0.15">
      <c r="A501" s="27" t="s">
        <v>1882</v>
      </c>
      <c r="B501" s="15" t="s">
        <v>1883</v>
      </c>
      <c r="C501" s="5" t="s">
        <v>1884</v>
      </c>
      <c r="D501" s="6">
        <v>1</v>
      </c>
      <c r="E501" s="6">
        <v>3</v>
      </c>
      <c r="F501" s="7" t="str">
        <f>HYPERLINK("https://www.reddit.com/r/AskDocs/comments/g1j9zx/i_am_20f_should_i_be_worried_about_taking/")</f>
        <v>https://www.reddit.com/r/AskDocs/comments/g1j9zx/i_am_20f_should_i_be_worried_about_taking/</v>
      </c>
      <c r="G501" s="7" t="s">
        <v>1885</v>
      </c>
      <c r="H501" s="7" t="s">
        <v>12</v>
      </c>
      <c r="I501" s="6">
        <v>5.4562718000000003E-2</v>
      </c>
      <c r="J501" s="6">
        <v>4.0127336999999999E-3</v>
      </c>
      <c r="K501" s="6">
        <v>0.31353115999999998</v>
      </c>
      <c r="L501" s="6">
        <v>1.2178212000000001E-2</v>
      </c>
      <c r="M501" s="6">
        <v>2.4540424000000002E-3</v>
      </c>
      <c r="N501" s="6">
        <v>6.2319635999999999E-4</v>
      </c>
      <c r="O501" s="6">
        <v>0.55520239999999998</v>
      </c>
      <c r="P501" s="3" t="s">
        <v>4111</v>
      </c>
      <c r="Q501" s="6" t="s">
        <v>4020</v>
      </c>
    </row>
    <row r="502" spans="1:17" ht="85" hidden="1" x14ac:dyDescent="0.15">
      <c r="A502" s="27" t="s">
        <v>1886</v>
      </c>
      <c r="B502" s="15" t="s">
        <v>1887</v>
      </c>
      <c r="C502" s="5" t="s">
        <v>1888</v>
      </c>
      <c r="D502" s="6">
        <v>1</v>
      </c>
      <c r="E502" s="6">
        <v>7</v>
      </c>
      <c r="F502" s="7" t="str">
        <f>HYPERLINK("https://www.reddit.com/r/AskDocs/comments/g1jfz7/24m_diagnosed_with_rhabdomyolysis_but_still_want/")</f>
        <v>https://www.reddit.com/r/AskDocs/comments/g1jfz7/24m_diagnosed_with_rhabdomyolysis_but_still_want/</v>
      </c>
      <c r="G502" s="7" t="s">
        <v>1889</v>
      </c>
      <c r="H502" s="7" t="s">
        <v>12</v>
      </c>
      <c r="I502" s="6">
        <v>1.1738241E-2</v>
      </c>
      <c r="J502" s="6">
        <v>0.14213508</v>
      </c>
      <c r="K502" s="6">
        <v>3.5294473E-2</v>
      </c>
      <c r="L502" s="6">
        <v>1.7362535000000001E-3</v>
      </c>
      <c r="M502" s="6">
        <v>1.9384325000000001E-3</v>
      </c>
      <c r="N502" s="6">
        <v>2.2366643000000001E-4</v>
      </c>
      <c r="O502" s="6">
        <v>3.3087164000000002E-2</v>
      </c>
      <c r="P502" s="3" t="s">
        <v>4111</v>
      </c>
      <c r="Q502" s="6"/>
    </row>
    <row r="503" spans="1:17" ht="187" hidden="1" x14ac:dyDescent="0.15">
      <c r="A503" s="27" t="s">
        <v>1890</v>
      </c>
      <c r="B503" s="15" t="s">
        <v>1891</v>
      </c>
      <c r="C503" s="5" t="s">
        <v>1892</v>
      </c>
      <c r="D503" s="6">
        <v>1</v>
      </c>
      <c r="E503" s="6">
        <v>3</v>
      </c>
      <c r="F503" s="7" t="str">
        <f>HYPERLINK("https://www.reddit.com/r/AskDocs/comments/g1jgnm/lymph_nodes/")</f>
        <v>https://www.reddit.com/r/AskDocs/comments/g1jgnm/lymph_nodes/</v>
      </c>
      <c r="G503" s="7" t="s">
        <v>1893</v>
      </c>
      <c r="H503" s="7" t="s">
        <v>12</v>
      </c>
      <c r="I503" s="6">
        <v>0.99485146999999996</v>
      </c>
      <c r="J503" s="6">
        <v>2.0668804999999998E-3</v>
      </c>
      <c r="K503" s="10">
        <v>7.8992099999999995E-6</v>
      </c>
      <c r="L503" s="8">
        <v>4.0488816000000001E-5</v>
      </c>
      <c r="M503" s="9">
        <v>8.2873489999999998E-5</v>
      </c>
      <c r="N503" s="6">
        <v>9.3835889999999995E-3</v>
      </c>
      <c r="O503" s="6">
        <v>6.8542359999999999E-4</v>
      </c>
      <c r="P503" s="23" t="s">
        <v>3757</v>
      </c>
      <c r="Q503" s="6"/>
    </row>
    <row r="504" spans="1:17" ht="255" hidden="1" x14ac:dyDescent="0.15">
      <c r="A504" s="27" t="s">
        <v>1894</v>
      </c>
      <c r="B504" s="15" t="s">
        <v>1895</v>
      </c>
      <c r="C504" s="5" t="s">
        <v>3887</v>
      </c>
      <c r="D504" s="6">
        <v>3</v>
      </c>
      <c r="E504" s="6">
        <v>3</v>
      </c>
      <c r="F504" s="7" t="str">
        <f>HYPERLINK("https://www.reddit.com/r/AskDocs/comments/g1jn12/36f_whats_up_with_this_white_spot_in_my_nose_pic/")</f>
        <v>https://www.reddit.com/r/AskDocs/comments/g1jn12/36f_whats_up_with_this_white_spot_in_my_nose_pic/</v>
      </c>
      <c r="G504" s="7" t="s">
        <v>1896</v>
      </c>
      <c r="H504" s="7" t="s">
        <v>12</v>
      </c>
      <c r="I504" s="9">
        <v>4.013421E-5</v>
      </c>
      <c r="J504" s="6">
        <v>1.8679350000000001E-2</v>
      </c>
      <c r="K504" s="6">
        <v>1.9130111E-4</v>
      </c>
      <c r="L504" s="6">
        <v>6.0787797000000001E-3</v>
      </c>
      <c r="M504" s="6">
        <v>1.2818276999999999E-3</v>
      </c>
      <c r="N504" s="6">
        <v>2.3328661999999999E-3</v>
      </c>
      <c r="O504" s="6">
        <v>2.1443218E-2</v>
      </c>
      <c r="P504" s="3" t="s">
        <v>4111</v>
      </c>
      <c r="Q504" s="6"/>
    </row>
    <row r="505" spans="1:17" ht="153" hidden="1" x14ac:dyDescent="0.15">
      <c r="A505" s="27" t="s">
        <v>1897</v>
      </c>
      <c r="B505" s="15" t="s">
        <v>1898</v>
      </c>
      <c r="C505" s="5" t="s">
        <v>1899</v>
      </c>
      <c r="D505" s="6">
        <v>2</v>
      </c>
      <c r="E505" s="6">
        <v>4</v>
      </c>
      <c r="F505" s="7" t="str">
        <f>HYPERLINK("https://www.reddit.com/r/AskDocs/comments/g1jpxw/my_testicles_are_sore_when_im_sitting_or_lying/")</f>
        <v>https://www.reddit.com/r/AskDocs/comments/g1jpxw/my_testicles_are_sore_when_im_sitting_or_lying/</v>
      </c>
      <c r="G505" s="7" t="s">
        <v>1900</v>
      </c>
      <c r="H505" s="7" t="s">
        <v>12</v>
      </c>
      <c r="I505" s="6">
        <v>3.4971236999999998E-3</v>
      </c>
      <c r="J505" s="6">
        <v>0.58038749999999995</v>
      </c>
      <c r="K505" s="6">
        <v>5.4210126000000004E-3</v>
      </c>
      <c r="L505" s="6">
        <v>4.4959783999999999E-4</v>
      </c>
      <c r="M505" s="6">
        <v>2.5382638000000002E-4</v>
      </c>
      <c r="N505" s="6">
        <v>2.0231307E-3</v>
      </c>
      <c r="O505" s="6">
        <v>0.28826147000000002</v>
      </c>
      <c r="P505" s="3" t="s">
        <v>4111</v>
      </c>
      <c r="Q505" s="6" t="s">
        <v>4050</v>
      </c>
    </row>
    <row r="506" spans="1:17" ht="238" hidden="1" x14ac:dyDescent="0.15">
      <c r="A506" s="27" t="s">
        <v>1901</v>
      </c>
      <c r="B506" s="15" t="s">
        <v>1902</v>
      </c>
      <c r="C506" s="5" t="s">
        <v>3888</v>
      </c>
      <c r="D506" s="6">
        <v>1</v>
      </c>
      <c r="E506" s="6">
        <v>2</v>
      </c>
      <c r="F506" s="7" t="str">
        <f>HYPERLINK("https://www.reddit.com/r/AskDocs/comments/g1jwnz/itchy_painless_red_rash_on_right_hip_thigh_and_arm/")</f>
        <v>https://www.reddit.com/r/AskDocs/comments/g1jwnz/itchy_painless_red_rash_on_right_hip_thigh_and_arm/</v>
      </c>
      <c r="G506" s="7" t="s">
        <v>1903</v>
      </c>
      <c r="H506" s="7" t="s">
        <v>12</v>
      </c>
      <c r="I506" s="9">
        <v>9.2254780000000002E-5</v>
      </c>
      <c r="J506" s="6">
        <v>0.71655250000000004</v>
      </c>
      <c r="K506" s="6">
        <v>0.15009450999999999</v>
      </c>
      <c r="L506" s="6">
        <v>2.2277236000000001E-4</v>
      </c>
      <c r="M506" s="6">
        <v>6.8992375999999995E-4</v>
      </c>
      <c r="N506" s="8">
        <v>1.4416121999999999E-5</v>
      </c>
      <c r="O506" s="6">
        <v>3.0788780000000002E-4</v>
      </c>
      <c r="P506" s="3" t="s">
        <v>4111</v>
      </c>
      <c r="Q506" s="8" t="s">
        <v>4071</v>
      </c>
    </row>
    <row r="507" spans="1:17" ht="153" hidden="1" x14ac:dyDescent="0.15">
      <c r="A507" s="27" t="s">
        <v>1904</v>
      </c>
      <c r="B507" s="15" t="s">
        <v>1905</v>
      </c>
      <c r="C507" s="5" t="s">
        <v>3889</v>
      </c>
      <c r="D507" s="6">
        <v>2</v>
      </c>
      <c r="E507" s="6">
        <v>7</v>
      </c>
      <c r="F507" s="7" t="str">
        <f>HYPERLINK("https://www.reddit.com/r/AskDocs/comments/g1k55k/foot_dryness/")</f>
        <v>https://www.reddit.com/r/AskDocs/comments/g1k55k/foot_dryness/</v>
      </c>
      <c r="G507" s="7" t="s">
        <v>1906</v>
      </c>
      <c r="H507" s="7" t="s">
        <v>12</v>
      </c>
      <c r="I507" s="6">
        <v>4.3895840000000001E-4</v>
      </c>
      <c r="J507" s="6">
        <v>6.1718969999999998E-2</v>
      </c>
      <c r="K507" s="6">
        <v>2.5374293E-3</v>
      </c>
      <c r="L507" s="6">
        <v>0.83515846999999999</v>
      </c>
      <c r="M507" s="6">
        <v>9.931028000000001E-4</v>
      </c>
      <c r="N507" s="6">
        <v>2.6289820000000002E-3</v>
      </c>
      <c r="O507" s="6">
        <v>1.3517736999999999E-3</v>
      </c>
      <c r="P507" s="17" t="s">
        <v>3760</v>
      </c>
      <c r="Q507" s="6"/>
    </row>
    <row r="508" spans="1:17" ht="170" hidden="1" x14ac:dyDescent="0.15">
      <c r="A508" s="27" t="s">
        <v>1907</v>
      </c>
      <c r="B508" s="15" t="s">
        <v>1908</v>
      </c>
      <c r="C508" s="5" t="s">
        <v>1909</v>
      </c>
      <c r="D508" s="6">
        <v>1</v>
      </c>
      <c r="E508" s="6">
        <v>10</v>
      </c>
      <c r="F508" s="7" t="str">
        <f>HYPERLINK("https://www.reddit.com/r/AskDocs/comments/g1kfkg/return_of_red_bump_on_chest/")</f>
        <v>https://www.reddit.com/r/AskDocs/comments/g1kfkg/return_of_red_bump_on_chest/</v>
      </c>
      <c r="G508" s="7" t="s">
        <v>1910</v>
      </c>
      <c r="H508" s="7" t="s">
        <v>12</v>
      </c>
      <c r="I508" s="6">
        <v>9.8059770000000004E-3</v>
      </c>
      <c r="J508" s="6">
        <v>6.0464293000000002E-2</v>
      </c>
      <c r="K508" s="6">
        <v>9.5301866999999995E-4</v>
      </c>
      <c r="L508" s="6">
        <v>1.4337598999999999E-2</v>
      </c>
      <c r="M508" s="6">
        <v>1.0347664E-3</v>
      </c>
      <c r="N508" s="6">
        <v>2.9078811E-2</v>
      </c>
      <c r="O508" s="6">
        <v>7.5730980000000003E-3</v>
      </c>
      <c r="P508" s="3" t="s">
        <v>4111</v>
      </c>
      <c r="Q508" s="6"/>
    </row>
    <row r="509" spans="1:17" ht="17" hidden="1" x14ac:dyDescent="0.15">
      <c r="A509" s="27" t="s">
        <v>1911</v>
      </c>
      <c r="B509" s="15" t="s">
        <v>1912</v>
      </c>
      <c r="C509" s="5" t="s">
        <v>1913</v>
      </c>
      <c r="D509" s="6">
        <v>0</v>
      </c>
      <c r="E509" s="6">
        <v>3</v>
      </c>
      <c r="F509" s="7" t="str">
        <f>HYPERLINK("https://www.reddit.com/r/AskDocs/comments/g1lam1/25m_is_a_resting_heart_rate_of_47_bad/")</f>
        <v>https://www.reddit.com/r/AskDocs/comments/g1lam1/25m_is_a_resting_heart_rate_of_47_bad/</v>
      </c>
      <c r="G509" s="7" t="s">
        <v>1914</v>
      </c>
      <c r="H509" s="7" t="s">
        <v>12</v>
      </c>
      <c r="I509" s="6">
        <v>1.9987821999999998E-3</v>
      </c>
      <c r="J509" s="6">
        <v>0.47136325000000001</v>
      </c>
      <c r="K509" s="6">
        <v>0.61240905999999995</v>
      </c>
      <c r="L509" s="6">
        <v>1.0314983E-4</v>
      </c>
      <c r="M509" s="6">
        <v>1.2285739E-2</v>
      </c>
      <c r="N509" s="6">
        <v>7.8672170000000001E-4</v>
      </c>
      <c r="O509" s="6">
        <v>1.8811226000000001E-4</v>
      </c>
      <c r="P509" s="3" t="s">
        <v>4111</v>
      </c>
      <c r="Q509" s="6"/>
    </row>
    <row r="510" spans="1:17" ht="85" hidden="1" x14ac:dyDescent="0.15">
      <c r="A510" s="27" t="s">
        <v>1915</v>
      </c>
      <c r="B510" s="15" t="s">
        <v>1916</v>
      </c>
      <c r="C510" s="5" t="s">
        <v>1917</v>
      </c>
      <c r="D510" s="6">
        <v>1</v>
      </c>
      <c r="E510" s="6">
        <v>8</v>
      </c>
      <c r="F510" s="7" t="str">
        <f>HYPERLINK("https://www.reddit.com/r/AskDocs/comments/g1lf5t/wrist_issue/")</f>
        <v>https://www.reddit.com/r/AskDocs/comments/g1lf5t/wrist_issue/</v>
      </c>
      <c r="G510" s="7" t="s">
        <v>1918</v>
      </c>
      <c r="H510" s="7" t="s">
        <v>12</v>
      </c>
      <c r="I510" s="6">
        <v>1.2937634999999999E-2</v>
      </c>
      <c r="J510" s="6">
        <v>0.14832993999999999</v>
      </c>
      <c r="K510" s="6">
        <v>1.3913214E-2</v>
      </c>
      <c r="L510" s="6">
        <v>6.4578590000000005E-2</v>
      </c>
      <c r="M510" s="6">
        <v>6.1050354999999997E-3</v>
      </c>
      <c r="N510" s="6">
        <v>5.4824649999999997E-3</v>
      </c>
      <c r="O510" s="6">
        <v>1.0271758000000001E-2</v>
      </c>
      <c r="P510" s="3" t="s">
        <v>4111</v>
      </c>
      <c r="Q510" s="6"/>
    </row>
    <row r="511" spans="1:17" ht="102" hidden="1" x14ac:dyDescent="0.15">
      <c r="A511" s="27" t="s">
        <v>1919</v>
      </c>
      <c r="B511" s="15" t="s">
        <v>1920</v>
      </c>
      <c r="C511" s="5" t="s">
        <v>1921</v>
      </c>
      <c r="D511" s="6">
        <v>2</v>
      </c>
      <c r="E511" s="6">
        <v>2</v>
      </c>
      <c r="F511" s="7" t="str">
        <f>HYPERLINK("https://www.reddit.com/r/AskDocs/comments/g1lor1/15f_burned_ear_while_it_was_wet/")</f>
        <v>https://www.reddit.com/r/AskDocs/comments/g1lor1/15f_burned_ear_while_it_was_wet/</v>
      </c>
      <c r="G511" s="7" t="s">
        <v>1922</v>
      </c>
      <c r="H511" s="7" t="s">
        <v>12</v>
      </c>
      <c r="I511" s="6">
        <v>2.7797997000000001E-2</v>
      </c>
      <c r="J511" s="6">
        <v>3.6459267000000001E-3</v>
      </c>
      <c r="K511" s="6">
        <v>7.4855983000000001E-3</v>
      </c>
      <c r="L511" s="6">
        <v>0.15198134999999999</v>
      </c>
      <c r="M511" s="6">
        <v>9.572208E-4</v>
      </c>
      <c r="N511" s="6">
        <v>3.740728E-3</v>
      </c>
      <c r="O511" s="6">
        <v>3.1365752E-3</v>
      </c>
      <c r="P511" s="3" t="s">
        <v>4111</v>
      </c>
      <c r="Q511" s="6"/>
    </row>
    <row r="512" spans="1:17" ht="68" hidden="1" x14ac:dyDescent="0.15">
      <c r="A512" s="27" t="s">
        <v>1923</v>
      </c>
      <c r="B512" s="15" t="s">
        <v>1924</v>
      </c>
      <c r="C512" s="5" t="s">
        <v>1925</v>
      </c>
      <c r="D512" s="6">
        <v>1</v>
      </c>
      <c r="E512" s="6">
        <v>6</v>
      </c>
      <c r="F512" s="7" t="str">
        <f>HYPERLINK("https://www.reddit.com/r/AskDocs/comments/g1lp7x/49m_covid19_transmission_question_answer_for_an/")</f>
        <v>https://www.reddit.com/r/AskDocs/comments/g1lp7x/49m_covid19_transmission_question_answer_for_an/</v>
      </c>
      <c r="G512" s="7" t="s">
        <v>1926</v>
      </c>
      <c r="H512" s="7" t="s">
        <v>12</v>
      </c>
      <c r="I512" s="6">
        <v>1.1991121E-4</v>
      </c>
      <c r="J512" s="6">
        <v>0.89156659999999999</v>
      </c>
      <c r="K512" s="6">
        <v>2.1252929999999999E-3</v>
      </c>
      <c r="L512" s="6">
        <v>1.9776821E-4</v>
      </c>
      <c r="M512" s="6">
        <v>2.8690695999999998E-4</v>
      </c>
      <c r="N512" s="6">
        <v>3.8462876999999999E-4</v>
      </c>
      <c r="O512" s="6">
        <v>1.1681020000000001E-3</v>
      </c>
      <c r="P512" s="3" t="s">
        <v>3758</v>
      </c>
      <c r="Q512" s="6"/>
    </row>
    <row r="513" spans="1:17" ht="51" hidden="1" x14ac:dyDescent="0.15">
      <c r="A513" s="27" t="s">
        <v>1927</v>
      </c>
      <c r="B513" s="15" t="s">
        <v>1928</v>
      </c>
      <c r="C513" s="5" t="s">
        <v>1929</v>
      </c>
      <c r="D513" s="6">
        <v>1</v>
      </c>
      <c r="E513" s="6">
        <v>2</v>
      </c>
      <c r="F513" s="7" t="str">
        <f>HYPERLINK("https://www.reddit.com/r/AskDocs/comments/g1lspg/hip_labrum_reconstruction/")</f>
        <v>https://www.reddit.com/r/AskDocs/comments/g1lspg/hip_labrum_reconstruction/</v>
      </c>
      <c r="G513" s="7" t="s">
        <v>1930</v>
      </c>
      <c r="H513" s="7" t="s">
        <v>12</v>
      </c>
      <c r="I513" s="6">
        <v>5.6802331999999997E-2</v>
      </c>
      <c r="J513" s="6">
        <v>3.8101137E-2</v>
      </c>
      <c r="K513" s="6">
        <v>0.12828222</v>
      </c>
      <c r="L513" s="6">
        <v>7.1841479999999996E-4</v>
      </c>
      <c r="M513" s="6">
        <v>2.2481560000000001E-2</v>
      </c>
      <c r="N513" s="6">
        <v>2.7900814999999999E-2</v>
      </c>
      <c r="O513" s="6">
        <v>1.4123320000000001E-3</v>
      </c>
      <c r="P513" s="3" t="s">
        <v>4111</v>
      </c>
      <c r="Q513" s="6"/>
    </row>
    <row r="514" spans="1:17" ht="255" hidden="1" x14ac:dyDescent="0.15">
      <c r="A514" s="27" t="s">
        <v>1931</v>
      </c>
      <c r="B514" s="15" t="s">
        <v>1932</v>
      </c>
      <c r="C514" s="5" t="s">
        <v>1933</v>
      </c>
      <c r="D514" s="6">
        <v>2</v>
      </c>
      <c r="E514" s="6">
        <v>6</v>
      </c>
      <c r="F514" s="7" t="str">
        <f>HYPERLINK("https://www.reddit.com/r/AskDocs/comments/g1lyzk/m32_im_getting_desperate_rashes_appearing_on_feet/")</f>
        <v>https://www.reddit.com/r/AskDocs/comments/g1lyzk/m32_im_getting_desperate_rashes_appearing_on_feet/</v>
      </c>
      <c r="G514" s="7" t="s">
        <v>1934</v>
      </c>
      <c r="H514" s="7" t="s">
        <v>12</v>
      </c>
      <c r="I514" s="6">
        <v>4.2065978000000001E-4</v>
      </c>
      <c r="J514" s="6">
        <v>8.0632570000000008E-3</v>
      </c>
      <c r="K514" s="6">
        <v>4.4065416000000001E-3</v>
      </c>
      <c r="L514" s="6">
        <v>0.27755531999999999</v>
      </c>
      <c r="M514" s="6">
        <v>1.03345476E-4</v>
      </c>
      <c r="N514" s="6">
        <v>1.2996793000000001E-4</v>
      </c>
      <c r="O514" s="6">
        <v>9.4778540000000008E-3</v>
      </c>
      <c r="P514" s="3" t="s">
        <v>4111</v>
      </c>
      <c r="Q514" s="6"/>
    </row>
    <row r="515" spans="1:17" ht="204" hidden="1" x14ac:dyDescent="0.15">
      <c r="A515" s="27" t="s">
        <v>1935</v>
      </c>
      <c r="B515" s="15" t="s">
        <v>1936</v>
      </c>
      <c r="C515" s="5" t="s">
        <v>1937</v>
      </c>
      <c r="D515" s="6">
        <v>1</v>
      </c>
      <c r="E515" s="6">
        <v>4</v>
      </c>
      <c r="F515" s="7" t="str">
        <f>HYPERLINK("https://www.reddit.com/r/AskDocs/comments/g1m1rn/my_hand_hurts_after_slamming_my_fist_what_is_the/")</f>
        <v>https://www.reddit.com/r/AskDocs/comments/g1m1rn/my_hand_hurts_after_slamming_my_fist_what_is_the/</v>
      </c>
      <c r="G515" s="7" t="s">
        <v>1938</v>
      </c>
      <c r="H515" s="7" t="s">
        <v>12</v>
      </c>
      <c r="I515" s="6">
        <v>4.9149364000000001E-2</v>
      </c>
      <c r="J515" s="6">
        <v>0.99376560000000003</v>
      </c>
      <c r="K515" s="6">
        <v>4.0569899999999999E-3</v>
      </c>
      <c r="L515" s="6">
        <v>1.6995788000000001E-2</v>
      </c>
      <c r="M515" s="6">
        <v>8.7580085E-4</v>
      </c>
      <c r="N515" s="6">
        <v>6.8643689999999999E-4</v>
      </c>
      <c r="O515" s="6">
        <v>2.9703975000000001E-4</v>
      </c>
      <c r="P515" s="3" t="s">
        <v>4111</v>
      </c>
      <c r="Q515" s="6" t="s">
        <v>4041</v>
      </c>
    </row>
    <row r="516" spans="1:17" ht="85" hidden="1" x14ac:dyDescent="0.15">
      <c r="A516" s="27" t="s">
        <v>1939</v>
      </c>
      <c r="B516" s="15" t="s">
        <v>1940</v>
      </c>
      <c r="C516" s="5" t="s">
        <v>1941</v>
      </c>
      <c r="D516" s="6">
        <v>1</v>
      </c>
      <c r="E516" s="6">
        <v>2</v>
      </c>
      <c r="F516" s="7" t="str">
        <f>HYPERLINK("https://www.reddit.com/r/AskDocs/comments/g1midd/possible_torn_tfcc_what_can_i_do_20m/")</f>
        <v>https://www.reddit.com/r/AskDocs/comments/g1midd/possible_torn_tfcc_what_can_i_do_20m/</v>
      </c>
      <c r="G516" s="7" t="s">
        <v>1942</v>
      </c>
      <c r="H516" s="7" t="s">
        <v>12</v>
      </c>
      <c r="I516" s="6">
        <v>2.7026087000000001E-2</v>
      </c>
      <c r="J516" s="6">
        <v>0.60205156000000004</v>
      </c>
      <c r="K516" s="6">
        <v>4.6471894E-2</v>
      </c>
      <c r="L516" s="6">
        <v>4.815519E-2</v>
      </c>
      <c r="M516" s="6">
        <v>2.9457211000000001E-3</v>
      </c>
      <c r="N516" s="6">
        <v>1.8721819000000001E-4</v>
      </c>
      <c r="O516" s="6">
        <v>3.6907196000000001E-3</v>
      </c>
      <c r="P516" s="3" t="s">
        <v>4111</v>
      </c>
      <c r="Q516" s="6" t="s">
        <v>4050</v>
      </c>
    </row>
    <row r="517" spans="1:17" ht="388" hidden="1" x14ac:dyDescent="0.15">
      <c r="A517" s="27" t="s">
        <v>1943</v>
      </c>
      <c r="B517" s="15" t="s">
        <v>1944</v>
      </c>
      <c r="C517" s="5" t="s">
        <v>1945</v>
      </c>
      <c r="D517" s="6">
        <v>1</v>
      </c>
      <c r="E517" s="6">
        <v>3</v>
      </c>
      <c r="F517" s="7" t="str">
        <f>HYPERLINK("https://www.reddit.com/r/AskDocs/comments/g1mjxh/help_with_cymbalta_withdrawals/")</f>
        <v>https://www.reddit.com/r/AskDocs/comments/g1mjxh/help_with_cymbalta_withdrawals/</v>
      </c>
      <c r="G517" s="7" t="s">
        <v>1946</v>
      </c>
      <c r="H517" s="7" t="s">
        <v>12</v>
      </c>
      <c r="I517" s="6">
        <v>1.2540221000000001E-3</v>
      </c>
      <c r="J517" s="6">
        <v>0.3467248</v>
      </c>
      <c r="K517" s="6">
        <v>8.8137389999999995E-4</v>
      </c>
      <c r="L517" s="6">
        <v>4.8232973000000004E-3</v>
      </c>
      <c r="M517" s="6">
        <v>0.10312244</v>
      </c>
      <c r="N517" s="6">
        <v>5.0782559999999997E-3</v>
      </c>
      <c r="O517" s="6">
        <v>1.2388825000000001E-4</v>
      </c>
      <c r="P517" s="3" t="s">
        <v>4111</v>
      </c>
      <c r="Q517" s="6"/>
    </row>
    <row r="518" spans="1:17" ht="409.6" hidden="1" x14ac:dyDescent="0.15">
      <c r="A518" s="27" t="s">
        <v>1947</v>
      </c>
      <c r="B518" s="15" t="s">
        <v>1948</v>
      </c>
      <c r="C518" s="5" t="s">
        <v>1949</v>
      </c>
      <c r="D518" s="6">
        <v>12</v>
      </c>
      <c r="E518" s="6">
        <v>10</v>
      </c>
      <c r="F518" s="7" t="str">
        <f>HYPERLINK("https://www.reddit.com/r/AskDocs/comments/g1mk0z/nonemergency_care_in_these_times_adhd/")</f>
        <v>https://www.reddit.com/r/AskDocs/comments/g1mk0z/nonemergency_care_in_these_times_adhd/</v>
      </c>
      <c r="G518" s="7" t="s">
        <v>1950</v>
      </c>
      <c r="H518" s="7" t="s">
        <v>12</v>
      </c>
      <c r="I518" s="6">
        <v>0.11060679</v>
      </c>
      <c r="J518" s="6">
        <v>1.3392061E-2</v>
      </c>
      <c r="K518" s="6">
        <v>0.1669997</v>
      </c>
      <c r="L518" s="6">
        <v>4.3710470000000003E-3</v>
      </c>
      <c r="M518" s="6">
        <v>1.7848820000000001E-2</v>
      </c>
      <c r="N518" s="6">
        <v>1.5026629E-2</v>
      </c>
      <c r="O518" s="6">
        <v>4.8893093999999998E-3</v>
      </c>
      <c r="P518" s="3" t="s">
        <v>4111</v>
      </c>
      <c r="Q518" s="6"/>
    </row>
    <row r="519" spans="1:17" ht="85" hidden="1" x14ac:dyDescent="0.15">
      <c r="A519" s="27" t="s">
        <v>1951</v>
      </c>
      <c r="B519" s="15" t="s">
        <v>1952</v>
      </c>
      <c r="C519" s="5" t="s">
        <v>1953</v>
      </c>
      <c r="D519" s="6">
        <v>1</v>
      </c>
      <c r="E519" s="6">
        <v>6</v>
      </c>
      <c r="F519" s="7" t="str">
        <f>HYPERLINK("https://www.reddit.com/r/AskDocs/comments/g1mo2f/im_worried_theres_a_gas_leak_in_my_house/")</f>
        <v>https://www.reddit.com/r/AskDocs/comments/g1mo2f/im_worried_theres_a_gas_leak_in_my_house/</v>
      </c>
      <c r="G519" s="7" t="s">
        <v>1954</v>
      </c>
      <c r="H519" s="7" t="s">
        <v>12</v>
      </c>
      <c r="I519" s="6">
        <v>1.0173023E-3</v>
      </c>
      <c r="J519" s="6">
        <v>0.49253127000000002</v>
      </c>
      <c r="K519" s="6">
        <v>1.5050470999999999E-2</v>
      </c>
      <c r="L519" s="6">
        <v>4.9247146000000004E-3</v>
      </c>
      <c r="M519" s="6">
        <v>6.6158174999999999E-4</v>
      </c>
      <c r="N519" s="6">
        <v>5.3883581999999999E-2</v>
      </c>
      <c r="O519" s="6">
        <v>2.2524595E-4</v>
      </c>
      <c r="P519" s="3" t="s">
        <v>4111</v>
      </c>
      <c r="Q519" s="6"/>
    </row>
    <row r="520" spans="1:17" ht="68" hidden="1" x14ac:dyDescent="0.15">
      <c r="A520" s="27" t="s">
        <v>1955</v>
      </c>
      <c r="B520" s="15" t="s">
        <v>1956</v>
      </c>
      <c r="C520" s="5" t="s">
        <v>1957</v>
      </c>
      <c r="D520" s="6">
        <v>1</v>
      </c>
      <c r="E520" s="6">
        <v>3</v>
      </c>
      <c r="F520" s="7" t="str">
        <f>HYPERLINK("https://www.reddit.com/r/AskDocs/comments/g1mofp/18m_i_worry_i_have_joint_problems/")</f>
        <v>https://www.reddit.com/r/AskDocs/comments/g1mofp/18m_i_worry_i_have_joint_problems/</v>
      </c>
      <c r="G520" s="7" t="s">
        <v>1958</v>
      </c>
      <c r="H520" s="7" t="s">
        <v>12</v>
      </c>
      <c r="I520" s="6">
        <v>3.2141804999999998E-4</v>
      </c>
      <c r="J520" s="6">
        <v>0.69173689999999999</v>
      </c>
      <c r="K520" s="6">
        <v>3.3194422999999998E-3</v>
      </c>
      <c r="L520" s="6">
        <v>6.2380135000000003E-3</v>
      </c>
      <c r="M520" s="6">
        <v>3.0640066E-3</v>
      </c>
      <c r="N520" s="6">
        <v>1.8452405999999999E-3</v>
      </c>
      <c r="O520" s="6">
        <v>2.6338756000000001E-2</v>
      </c>
      <c r="P520" s="3" t="s">
        <v>4111</v>
      </c>
      <c r="Q520" s="6" t="s">
        <v>4068</v>
      </c>
    </row>
    <row r="521" spans="1:17" ht="153" hidden="1" x14ac:dyDescent="0.15">
      <c r="A521" s="27" t="s">
        <v>1959</v>
      </c>
      <c r="B521" s="15" t="s">
        <v>1960</v>
      </c>
      <c r="C521" s="5" t="s">
        <v>1961</v>
      </c>
      <c r="D521" s="6">
        <v>1</v>
      </c>
      <c r="E521" s="6">
        <v>2</v>
      </c>
      <c r="F521" s="7" t="str">
        <f>HYPERLINK("https://www.reddit.com/r/AskDocs/comments/g1mqw2/weird_pimple_looking_bump_on_chest/")</f>
        <v>https://www.reddit.com/r/AskDocs/comments/g1mqw2/weird_pimple_looking_bump_on_chest/</v>
      </c>
      <c r="G521" s="7" t="s">
        <v>1962</v>
      </c>
      <c r="H521" s="7" t="s">
        <v>12</v>
      </c>
      <c r="I521" s="6">
        <v>0.90964674999999995</v>
      </c>
      <c r="J521" s="6">
        <v>2.7396679999999998E-3</v>
      </c>
      <c r="K521" s="8">
        <v>4.9760742999999997E-5</v>
      </c>
      <c r="L521" s="6">
        <v>6.6647529999999998E-3</v>
      </c>
      <c r="M521" s="6">
        <v>7.2082880000000002E-4</v>
      </c>
      <c r="N521" s="6">
        <v>4.7421455000000001E-4</v>
      </c>
      <c r="O521" s="6">
        <v>2.0796716E-2</v>
      </c>
      <c r="P521" s="23" t="s">
        <v>3757</v>
      </c>
      <c r="Q521" s="6"/>
    </row>
    <row r="522" spans="1:17" ht="68" hidden="1" x14ac:dyDescent="0.15">
      <c r="A522" s="27" t="s">
        <v>1963</v>
      </c>
      <c r="B522" s="15" t="s">
        <v>1964</v>
      </c>
      <c r="C522" s="5" t="s">
        <v>1965</v>
      </c>
      <c r="D522" s="6">
        <v>2</v>
      </c>
      <c r="E522" s="6">
        <v>2</v>
      </c>
      <c r="F522" s="7" t="str">
        <f>HYPERLINK("https://www.reddit.com/r/AskDocs/comments/g1n0mv/i_wanna_loose_weight_healthily/")</f>
        <v>https://www.reddit.com/r/AskDocs/comments/g1n0mv/i_wanna_loose_weight_healthily/</v>
      </c>
      <c r="G522" s="7" t="s">
        <v>1966</v>
      </c>
      <c r="H522" s="7" t="s">
        <v>12</v>
      </c>
      <c r="I522" s="6">
        <v>2.820748E-2</v>
      </c>
      <c r="J522" s="6">
        <v>6.6732466000000001E-3</v>
      </c>
      <c r="K522" s="6">
        <v>0.90820336000000002</v>
      </c>
      <c r="L522" s="6">
        <v>0.18958569</v>
      </c>
      <c r="M522" s="6">
        <v>2.5638937999999999E-4</v>
      </c>
      <c r="N522" s="6">
        <v>2.4795055E-2</v>
      </c>
      <c r="O522" s="6">
        <v>1.5230775E-3</v>
      </c>
      <c r="P522" s="3" t="s">
        <v>4111</v>
      </c>
      <c r="Q522" s="6"/>
    </row>
    <row r="523" spans="1:17" ht="119" hidden="1" x14ac:dyDescent="0.15">
      <c r="A523" s="27" t="s">
        <v>1967</v>
      </c>
      <c r="B523" s="15" t="s">
        <v>1968</v>
      </c>
      <c r="C523" s="5" t="s">
        <v>1969</v>
      </c>
      <c r="D523" s="6">
        <v>2</v>
      </c>
      <c r="E523" s="6">
        <v>3</v>
      </c>
      <c r="F523" s="7" t="str">
        <f>HYPERLINK("https://www.reddit.com/r/AskDocs/comments/g1n60e/i_think_i_swallowed_my_airpods/")</f>
        <v>https://www.reddit.com/r/AskDocs/comments/g1n60e/i_think_i_swallowed_my_airpods/</v>
      </c>
      <c r="G523" s="7" t="s">
        <v>1970</v>
      </c>
      <c r="H523" s="7" t="s">
        <v>12</v>
      </c>
      <c r="I523" s="6">
        <v>0.25341707000000002</v>
      </c>
      <c r="J523" s="6">
        <v>4.1362494E-2</v>
      </c>
      <c r="K523" s="6">
        <v>7.7731609999999998E-3</v>
      </c>
      <c r="L523" s="6">
        <v>1.8602908E-3</v>
      </c>
      <c r="M523" s="6">
        <v>1.0327697E-3</v>
      </c>
      <c r="N523" s="6">
        <v>0.91958459999999997</v>
      </c>
      <c r="O523" s="6">
        <v>5.740106E-3</v>
      </c>
      <c r="P523" s="3" t="s">
        <v>4111</v>
      </c>
      <c r="Q523" s="6" t="s">
        <v>4026</v>
      </c>
    </row>
    <row r="524" spans="1:17" ht="409.6" hidden="1" x14ac:dyDescent="0.15">
      <c r="A524" s="27" t="s">
        <v>1971</v>
      </c>
      <c r="B524" s="15" t="s">
        <v>1972</v>
      </c>
      <c r="C524" s="5" t="s">
        <v>1973</v>
      </c>
      <c r="D524" s="6">
        <v>2</v>
      </c>
      <c r="E524" s="6">
        <v>9</v>
      </c>
      <c r="F524" s="7" t="str">
        <f>HYPERLINK("https://www.reddit.com/r/AskDocs/comments/g1nnym/numerous_symptoms_diabetes_at_21_please_give_me/")</f>
        <v>https://www.reddit.com/r/AskDocs/comments/g1nnym/numerous_symptoms_diabetes_at_21_please_give_me/</v>
      </c>
      <c r="G524" s="7" t="s">
        <v>1974</v>
      </c>
      <c r="H524" s="7" t="s">
        <v>12</v>
      </c>
      <c r="I524" s="9">
        <v>7.7089020000000003E-7</v>
      </c>
      <c r="J524" s="6">
        <v>5.8588386000000001E-3</v>
      </c>
      <c r="K524" s="6">
        <v>0.39713007</v>
      </c>
      <c r="L524" s="9">
        <v>5.1161379999999998E-7</v>
      </c>
      <c r="M524" s="6">
        <v>3.4353166999999997E-2</v>
      </c>
      <c r="N524" s="8">
        <v>1.9700019999999998E-6</v>
      </c>
      <c r="O524" s="8">
        <v>1.7564282000000001E-5</v>
      </c>
      <c r="P524" s="16" t="s">
        <v>3759</v>
      </c>
      <c r="Q524" s="8"/>
    </row>
    <row r="525" spans="1:17" ht="323" hidden="1" x14ac:dyDescent="0.15">
      <c r="A525" s="27" t="s">
        <v>1975</v>
      </c>
      <c r="B525" s="15" t="s">
        <v>1976</v>
      </c>
      <c r="C525" s="5" t="s">
        <v>1977</v>
      </c>
      <c r="D525" s="6">
        <v>1</v>
      </c>
      <c r="E525" s="6">
        <v>7</v>
      </c>
      <c r="F525" s="7" t="str">
        <f>HYPERLINK("https://www.reddit.com/r/AskDocs/comments/g1nswr/athletes_foot_on_shins_and_calves/")</f>
        <v>https://www.reddit.com/r/AskDocs/comments/g1nswr/athletes_foot_on_shins_and_calves/</v>
      </c>
      <c r="G525" s="7" t="s">
        <v>1978</v>
      </c>
      <c r="H525" s="7" t="s">
        <v>12</v>
      </c>
      <c r="I525" s="9">
        <v>8.8082770000000001E-5</v>
      </c>
      <c r="J525" s="6">
        <v>8.3479434000000005E-2</v>
      </c>
      <c r="K525" s="6">
        <v>6.6456200000000005E-4</v>
      </c>
      <c r="L525" s="6">
        <v>0.97671560000000002</v>
      </c>
      <c r="M525" s="6">
        <v>2.8079747999999998E-4</v>
      </c>
      <c r="N525" s="10">
        <v>4.85032E-5</v>
      </c>
      <c r="O525" s="6">
        <v>5.7211519999999995E-4</v>
      </c>
      <c r="P525" s="17" t="s">
        <v>3760</v>
      </c>
      <c r="Q525" s="10"/>
    </row>
    <row r="526" spans="1:17" ht="85" hidden="1" x14ac:dyDescent="0.15">
      <c r="A526" s="27" t="s">
        <v>1979</v>
      </c>
      <c r="B526" s="15" t="s">
        <v>1980</v>
      </c>
      <c r="C526" s="5" t="s">
        <v>3890</v>
      </c>
      <c r="D526" s="6">
        <v>2</v>
      </c>
      <c r="E526" s="6">
        <v>8</v>
      </c>
      <c r="F526" s="7" t="str">
        <f>HYPERLINK("https://www.reddit.com/r/AskDocs/comments/g1nxqe/15m_rash_on_both_hands_last_few_days/")</f>
        <v>https://www.reddit.com/r/AskDocs/comments/g1nxqe/15m_rash_on_both_hands_last_few_days/</v>
      </c>
      <c r="G526" s="7" t="s">
        <v>1981</v>
      </c>
      <c r="H526" s="7" t="s">
        <v>12</v>
      </c>
      <c r="I526" s="6">
        <v>5.9881805999999996E-4</v>
      </c>
      <c r="J526" s="6">
        <v>0.15115848000000001</v>
      </c>
      <c r="K526" s="6">
        <v>5.0285460000000001E-3</v>
      </c>
      <c r="L526" s="6">
        <v>0.94251419999999997</v>
      </c>
      <c r="M526" s="6">
        <v>2.4340748999999999E-3</v>
      </c>
      <c r="N526" s="6">
        <v>4.3149590000000002E-3</v>
      </c>
      <c r="O526" s="6">
        <v>9.6708509999999998E-2</v>
      </c>
      <c r="P526" s="17" t="s">
        <v>3760</v>
      </c>
      <c r="Q526" s="6"/>
    </row>
    <row r="527" spans="1:17" ht="34" hidden="1" x14ac:dyDescent="0.15">
      <c r="A527" s="27" t="s">
        <v>1982</v>
      </c>
      <c r="B527" s="15" t="s">
        <v>1983</v>
      </c>
      <c r="C527" s="5" t="s">
        <v>1984</v>
      </c>
      <c r="D527" s="6">
        <v>2</v>
      </c>
      <c r="E527" s="6">
        <v>9</v>
      </c>
      <c r="F527" s="7" t="str">
        <f>HYPERLINK("https://www.reddit.com/r/AskDocs/comments/g1ocs0/i_cant_move_my_hand/")</f>
        <v>https://www.reddit.com/r/AskDocs/comments/g1ocs0/i_cant_move_my_hand/</v>
      </c>
      <c r="G527" s="7" t="s">
        <v>1985</v>
      </c>
      <c r="H527" s="7" t="s">
        <v>12</v>
      </c>
      <c r="I527" s="6">
        <v>3.1763909999999999E-2</v>
      </c>
      <c r="J527" s="6">
        <v>1.3482422000000001E-2</v>
      </c>
      <c r="K527" s="6">
        <v>0.40137594999999998</v>
      </c>
      <c r="L527" s="6">
        <v>0.58988315000000002</v>
      </c>
      <c r="M527" s="6">
        <v>5.4192542999999998E-3</v>
      </c>
      <c r="N527" s="6">
        <v>8.2862379999999996E-4</v>
      </c>
      <c r="O527" s="6">
        <v>2.2301674E-2</v>
      </c>
      <c r="P527" s="3" t="s">
        <v>4111</v>
      </c>
      <c r="Q527" s="6"/>
    </row>
    <row r="528" spans="1:17" ht="204" hidden="1" x14ac:dyDescent="0.15">
      <c r="A528" s="27" t="s">
        <v>1986</v>
      </c>
      <c r="B528" s="15" t="s">
        <v>1987</v>
      </c>
      <c r="C528" s="5" t="s">
        <v>1988</v>
      </c>
      <c r="D528" s="6">
        <v>2</v>
      </c>
      <c r="E528" s="6">
        <v>2</v>
      </c>
      <c r="F528" s="7" t="str">
        <f>HYPERLINK("https://www.reddit.com/r/AskDocs/comments/g1oii0/need_help_impaction/")</f>
        <v>https://www.reddit.com/r/AskDocs/comments/g1oii0/need_help_impaction/</v>
      </c>
      <c r="G528" s="7" t="s">
        <v>1989</v>
      </c>
      <c r="H528" s="7" t="s">
        <v>12</v>
      </c>
      <c r="I528" s="6">
        <v>1.7392278000000001E-2</v>
      </c>
      <c r="J528" s="6">
        <v>1.4733642E-2</v>
      </c>
      <c r="K528" s="6">
        <v>3.6460160999999998E-3</v>
      </c>
      <c r="L528" s="6">
        <v>7.7930986999999998E-3</v>
      </c>
      <c r="M528" s="6">
        <v>1.5419126000000001E-3</v>
      </c>
      <c r="N528" s="6">
        <v>0.14382690000000001</v>
      </c>
      <c r="O528" s="6">
        <v>5.8027803999999997E-3</v>
      </c>
      <c r="P528" s="3" t="s">
        <v>4111</v>
      </c>
      <c r="Q528" s="6"/>
    </row>
    <row r="529" spans="1:17" ht="323" hidden="1" x14ac:dyDescent="0.15">
      <c r="A529" s="27" t="s">
        <v>1990</v>
      </c>
      <c r="B529" s="15" t="s">
        <v>1991</v>
      </c>
      <c r="C529" s="5" t="s">
        <v>1992</v>
      </c>
      <c r="D529" s="6">
        <v>0</v>
      </c>
      <c r="E529" s="6">
        <v>3</v>
      </c>
      <c r="F529" s="7" t="str">
        <f>HYPERLINK("https://www.reddit.com/r/AskDocs/comments/g1pidw/allergic_reaction_to_diclofenac_pill_i_drank_a/")</f>
        <v>https://www.reddit.com/r/AskDocs/comments/g1pidw/allergic_reaction_to_diclofenac_pill_i_drank_a/</v>
      </c>
      <c r="G529" s="7" t="s">
        <v>1993</v>
      </c>
      <c r="H529" s="7" t="s">
        <v>12</v>
      </c>
      <c r="I529" s="6">
        <v>1.1146665E-3</v>
      </c>
      <c r="J529" s="6">
        <v>0.69281919999999997</v>
      </c>
      <c r="K529" s="8">
        <v>4.5617802000000001E-5</v>
      </c>
      <c r="L529" s="8">
        <v>1.0109102999999999E-5</v>
      </c>
      <c r="M529" s="9">
        <v>6.5788749999999999E-5</v>
      </c>
      <c r="N529" s="6">
        <v>0.40134203000000002</v>
      </c>
      <c r="O529" s="8">
        <v>5.2531963000000003E-5</v>
      </c>
      <c r="P529" s="3" t="s">
        <v>3758</v>
      </c>
      <c r="Q529" s="6"/>
    </row>
    <row r="530" spans="1:17" ht="221" hidden="1" x14ac:dyDescent="0.15">
      <c r="A530" s="27" t="s">
        <v>1994</v>
      </c>
      <c r="B530" s="15" t="s">
        <v>1995</v>
      </c>
      <c r="C530" s="5" t="s">
        <v>3891</v>
      </c>
      <c r="D530" s="6">
        <v>0</v>
      </c>
      <c r="E530" s="6">
        <v>2</v>
      </c>
      <c r="F530" s="7" t="str">
        <f>HYPERLINK("https://www.reddit.com/r/AskDocs/comments/g1pie3/20f_is_this_fungus_on_my_feet/")</f>
        <v>https://www.reddit.com/r/AskDocs/comments/g1pie3/20f_is_this_fungus_on_my_feet/</v>
      </c>
      <c r="G530" s="7" t="s">
        <v>1996</v>
      </c>
      <c r="H530" s="7" t="s">
        <v>12</v>
      </c>
      <c r="I530" s="6">
        <v>7.0920586999999996E-4</v>
      </c>
      <c r="J530" s="6">
        <v>0.119592935</v>
      </c>
      <c r="K530" s="6">
        <v>5.2914023000000005E-4</v>
      </c>
      <c r="L530" s="6">
        <v>0.106286824</v>
      </c>
      <c r="M530" s="6">
        <v>1.4929174999999999E-2</v>
      </c>
      <c r="N530" s="6">
        <v>1.6224383999999999E-4</v>
      </c>
      <c r="O530" s="6">
        <v>0.22055387000000001</v>
      </c>
      <c r="P530" s="3" t="s">
        <v>4111</v>
      </c>
      <c r="Q530" s="6"/>
    </row>
    <row r="531" spans="1:17" ht="187" hidden="1" x14ac:dyDescent="0.15">
      <c r="A531" s="27" t="s">
        <v>1997</v>
      </c>
      <c r="B531" s="15" t="s">
        <v>1998</v>
      </c>
      <c r="C531" s="5" t="s">
        <v>1999</v>
      </c>
      <c r="D531" s="6">
        <v>1</v>
      </c>
      <c r="E531" s="6">
        <v>14</v>
      </c>
      <c r="F531" s="7" t="str">
        <f>HYPERLINK("https://www.reddit.com/r/AskDocs/comments/g1ptta/19m_waking_up_with_intense_anal_pain_followed_by/")</f>
        <v>https://www.reddit.com/r/AskDocs/comments/g1ptta/19m_waking_up_with_intense_anal_pain_followed_by/</v>
      </c>
      <c r="G531" s="7" t="s">
        <v>2000</v>
      </c>
      <c r="H531" s="7" t="s">
        <v>12</v>
      </c>
      <c r="I531" s="6">
        <v>9.7605585999999994E-2</v>
      </c>
      <c r="J531" s="8">
        <v>6.707841E-6</v>
      </c>
      <c r="K531" s="9">
        <v>4.1890839999999998E-5</v>
      </c>
      <c r="L531" s="6">
        <v>1.6158819E-4</v>
      </c>
      <c r="M531" s="6">
        <v>5.0826370000000001E-3</v>
      </c>
      <c r="N531" s="6">
        <v>6.7814590000000001E-3</v>
      </c>
      <c r="O531" s="6">
        <v>0.99694660000000002</v>
      </c>
      <c r="P531" s="3" t="s">
        <v>3763</v>
      </c>
      <c r="Q531" s="6"/>
    </row>
    <row r="532" spans="1:17" ht="68" hidden="1" x14ac:dyDescent="0.15">
      <c r="A532" s="27" t="s">
        <v>2001</v>
      </c>
      <c r="B532" s="15" t="s">
        <v>2002</v>
      </c>
      <c r="C532" s="5" t="s">
        <v>2003</v>
      </c>
      <c r="D532" s="6">
        <v>2</v>
      </c>
      <c r="E532" s="6">
        <v>3</v>
      </c>
      <c r="F532" s="7" t="str">
        <f>HYPERLINK("https://www.reddit.com/r/AskDocs/comments/g1r3ld/o2_levels_fluctuating/")</f>
        <v>https://www.reddit.com/r/AskDocs/comments/g1r3ld/o2_levels_fluctuating/</v>
      </c>
      <c r="G532" s="7" t="s">
        <v>2004</v>
      </c>
      <c r="H532" s="7" t="s">
        <v>12</v>
      </c>
      <c r="I532" s="6">
        <v>3.965199E-4</v>
      </c>
      <c r="J532" s="6">
        <v>0.94541059999999999</v>
      </c>
      <c r="K532" s="6">
        <v>3.5042404999999999E-2</v>
      </c>
      <c r="L532" s="6">
        <v>3.3935904999999998E-4</v>
      </c>
      <c r="M532" s="6">
        <v>1.2428999E-2</v>
      </c>
      <c r="N532" s="6">
        <v>3.3792256999999998E-3</v>
      </c>
      <c r="O532" s="6">
        <v>4.5692919999999998E-4</v>
      </c>
      <c r="P532" s="3" t="s">
        <v>3758</v>
      </c>
      <c r="Q532" s="6"/>
    </row>
    <row r="533" spans="1:17" ht="255" hidden="1" x14ac:dyDescent="0.15">
      <c r="A533" s="27" t="s">
        <v>2005</v>
      </c>
      <c r="B533" s="15" t="s">
        <v>2006</v>
      </c>
      <c r="C533" s="5" t="s">
        <v>3892</v>
      </c>
      <c r="D533" s="6">
        <v>1</v>
      </c>
      <c r="E533" s="6">
        <v>9</v>
      </c>
      <c r="F533" s="7" t="str">
        <f>HYPERLINK("https://www.reddit.com/r/AskDocs/comments/g1r3p1/nail_bed_question_dont_want_to_go_to_gp_if_can/")</f>
        <v>https://www.reddit.com/r/AskDocs/comments/g1r3p1/nail_bed_question_dont_want_to_go_to_gp_if_can/</v>
      </c>
      <c r="G533" s="7" t="s">
        <v>2007</v>
      </c>
      <c r="H533" s="7" t="s">
        <v>12</v>
      </c>
      <c r="I533" s="6">
        <v>2.9867827999999999E-2</v>
      </c>
      <c r="J533" s="6">
        <v>2.6939809999999998E-3</v>
      </c>
      <c r="K533" s="6">
        <v>4.4997809999999999E-2</v>
      </c>
      <c r="L533" s="6">
        <v>6.4420969999999994E-2</v>
      </c>
      <c r="M533" s="6">
        <v>6.8208309999999994E-2</v>
      </c>
      <c r="N533" s="6">
        <v>2.4689525E-2</v>
      </c>
      <c r="O533" s="6">
        <v>2.1673680000000001E-2</v>
      </c>
      <c r="P533" s="3" t="s">
        <v>4111</v>
      </c>
      <c r="Q533" s="6"/>
    </row>
    <row r="534" spans="1:17" ht="51" hidden="1" x14ac:dyDescent="0.15">
      <c r="A534" s="27" t="s">
        <v>2008</v>
      </c>
      <c r="B534" s="15" t="s">
        <v>2009</v>
      </c>
      <c r="C534" s="5" t="s">
        <v>2010</v>
      </c>
      <c r="D534" s="6">
        <v>2</v>
      </c>
      <c r="E534" s="6">
        <v>5</v>
      </c>
      <c r="F534" s="7" t="str">
        <f>HYPERLINK("https://www.reddit.com/r/AskDocs/comments/g1r4kd/i_might_have_injested_rubbing_alcohol/")</f>
        <v>https://www.reddit.com/r/AskDocs/comments/g1r4kd/i_might_have_injested_rubbing_alcohol/</v>
      </c>
      <c r="G534" s="7" t="s">
        <v>2011</v>
      </c>
      <c r="H534" s="7" t="s">
        <v>12</v>
      </c>
      <c r="I534" s="6">
        <v>2.3054600000000001E-2</v>
      </c>
      <c r="J534" s="6">
        <v>1.6664176999999999E-2</v>
      </c>
      <c r="K534" s="6">
        <v>1.3721287E-3</v>
      </c>
      <c r="L534" s="6">
        <v>0.17684375999999999</v>
      </c>
      <c r="M534" s="6">
        <v>7.1936845999999999E-3</v>
      </c>
      <c r="N534" s="6">
        <v>0.117051035</v>
      </c>
      <c r="O534" s="6">
        <v>1.2333155E-2</v>
      </c>
      <c r="P534" s="3" t="s">
        <v>4111</v>
      </c>
      <c r="Q534" s="6"/>
    </row>
    <row r="535" spans="1:17" ht="409.6" hidden="1" x14ac:dyDescent="0.15">
      <c r="A535" s="27" t="s">
        <v>2012</v>
      </c>
      <c r="B535" s="15" t="s">
        <v>2013</v>
      </c>
      <c r="C535" s="5" t="s">
        <v>2014</v>
      </c>
      <c r="D535" s="6">
        <v>1</v>
      </c>
      <c r="E535" s="6">
        <v>2</v>
      </c>
      <c r="F535" s="7" t="str">
        <f>HYPERLINK("https://www.reddit.com/r/AskDocs/comments/g1r7p0/paralysis_in_arms_nausea_numbness_in_body/")</f>
        <v>https://www.reddit.com/r/AskDocs/comments/g1r7p0/paralysis_in_arms_nausea_numbness_in_body/</v>
      </c>
      <c r="G535" s="7" t="s">
        <v>2015</v>
      </c>
      <c r="H535" s="7" t="s">
        <v>12</v>
      </c>
      <c r="I535" s="6">
        <v>1.5044928000000001E-2</v>
      </c>
      <c r="J535" s="6">
        <v>0.56894529999999999</v>
      </c>
      <c r="K535" s="6">
        <v>2.1828980000000001E-2</v>
      </c>
      <c r="L535" s="6">
        <v>1.2998282999999999E-3</v>
      </c>
      <c r="M535" s="6">
        <v>2.6577710000000001E-4</v>
      </c>
      <c r="N535" s="6">
        <v>6.6786705999999996E-3</v>
      </c>
      <c r="O535" s="6">
        <v>1.1933669E-4</v>
      </c>
      <c r="P535" s="3" t="s">
        <v>3758</v>
      </c>
      <c r="Q535" s="6"/>
    </row>
    <row r="536" spans="1:17" ht="68" hidden="1" x14ac:dyDescent="0.15">
      <c r="A536" s="27" t="s">
        <v>2016</v>
      </c>
      <c r="B536" s="15" t="s">
        <v>2017</v>
      </c>
      <c r="C536" s="5" t="s">
        <v>2018</v>
      </c>
      <c r="D536" s="6">
        <v>4</v>
      </c>
      <c r="E536" s="6">
        <v>11</v>
      </c>
      <c r="F536" s="7" t="str">
        <f>HYPERLINK("https://www.reddit.com/r/AskDocs/comments/g1rqu2/would_it_be_a_good_or_bad_idea_to_use_laxatives/")</f>
        <v>https://www.reddit.com/r/AskDocs/comments/g1rqu2/would_it_be_a_good_or_bad_idea_to_use_laxatives/</v>
      </c>
      <c r="G536" s="7" t="s">
        <v>2019</v>
      </c>
      <c r="H536" s="7" t="s">
        <v>12</v>
      </c>
      <c r="I536" s="6">
        <v>4.8492193000000003E-2</v>
      </c>
      <c r="J536" s="6">
        <v>1.1451006E-2</v>
      </c>
      <c r="K536" s="6">
        <v>1.4145583E-2</v>
      </c>
      <c r="L536" s="6">
        <v>1.5351295500000001E-2</v>
      </c>
      <c r="M536" s="6">
        <v>1.5059114000000001E-3</v>
      </c>
      <c r="N536" s="6">
        <v>0.31775397</v>
      </c>
      <c r="O536" s="6">
        <v>2.2707610999999999E-2</v>
      </c>
      <c r="P536" s="3" t="s">
        <v>4111</v>
      </c>
      <c r="Q536" s="6"/>
    </row>
    <row r="537" spans="1:17" ht="255" hidden="1" x14ac:dyDescent="0.15">
      <c r="A537" s="27" t="s">
        <v>2020</v>
      </c>
      <c r="B537" s="15" t="s">
        <v>2021</v>
      </c>
      <c r="C537" s="5" t="s">
        <v>3893</v>
      </c>
      <c r="D537" s="6">
        <v>3</v>
      </c>
      <c r="E537" s="6">
        <v>9</v>
      </c>
      <c r="F537" s="7" t="str">
        <f>HYPERLINK("https://www.reddit.com/r/AskDocs/comments/g1shzx/eye_asymmetrycause_and_treatment/")</f>
        <v>https://www.reddit.com/r/AskDocs/comments/g1shzx/eye_asymmetrycause_and_treatment/</v>
      </c>
      <c r="G537" s="7" t="s">
        <v>2022</v>
      </c>
      <c r="H537" s="7" t="s">
        <v>12</v>
      </c>
      <c r="I537" s="6">
        <v>4.9956439999999996E-3</v>
      </c>
      <c r="J537" s="6">
        <v>4.7585367999999998E-4</v>
      </c>
      <c r="K537" s="6">
        <v>1.2655705E-2</v>
      </c>
      <c r="L537" s="6">
        <v>2.5089679999999999E-3</v>
      </c>
      <c r="M537" s="6">
        <v>0.95614385999999996</v>
      </c>
      <c r="N537" s="6">
        <v>3.0297039999999998E-4</v>
      </c>
      <c r="O537" s="6">
        <v>7.7859163E-3</v>
      </c>
      <c r="P537" s="16" t="s">
        <v>3761</v>
      </c>
      <c r="Q537" s="6"/>
    </row>
    <row r="538" spans="1:17" ht="409.6" hidden="1" x14ac:dyDescent="0.15">
      <c r="A538" s="27" t="s">
        <v>2023</v>
      </c>
      <c r="B538" s="15" t="s">
        <v>2024</v>
      </c>
      <c r="C538" s="5" t="s">
        <v>2025</v>
      </c>
      <c r="D538" s="6">
        <v>3</v>
      </c>
      <c r="E538" s="6">
        <v>8</v>
      </c>
      <c r="F538" s="7" t="str">
        <f>HYPERLINK("https://www.reddit.com/r/AskDocs/comments/g1tboi/inherited_blood_types_question/")</f>
        <v>https://www.reddit.com/r/AskDocs/comments/g1tboi/inherited_blood_types_question/</v>
      </c>
      <c r="G538" s="7" t="s">
        <v>2026</v>
      </c>
      <c r="H538" s="7" t="s">
        <v>12</v>
      </c>
      <c r="I538" s="6">
        <v>2.1096021E-2</v>
      </c>
      <c r="J538" s="6">
        <v>7.6981782999999996E-3</v>
      </c>
      <c r="K538" s="6">
        <v>0.19008037</v>
      </c>
      <c r="L538" s="6">
        <v>2.0545721000000001E-4</v>
      </c>
      <c r="M538" s="6">
        <v>1.1050999000000001E-3</v>
      </c>
      <c r="N538" s="9">
        <v>6.9207950000000002E-5</v>
      </c>
      <c r="O538" s="6">
        <v>0.16501299</v>
      </c>
      <c r="P538" s="3" t="s">
        <v>4111</v>
      </c>
      <c r="Q538" s="9"/>
    </row>
    <row r="539" spans="1:17" ht="153" hidden="1" x14ac:dyDescent="0.15">
      <c r="A539" s="27" t="s">
        <v>2027</v>
      </c>
      <c r="B539" s="15" t="s">
        <v>2028</v>
      </c>
      <c r="C539" s="5" t="s">
        <v>2029</v>
      </c>
      <c r="D539" s="6">
        <v>45</v>
      </c>
      <c r="E539" s="6">
        <v>9</v>
      </c>
      <c r="F539" s="7" t="str">
        <f>HYPERLINK("https://www.reddit.com/r/AskDocs/comments/g1tcc8/got_diagnosed_with_prostate_cancer_age_59_i_have/")</f>
        <v>https://www.reddit.com/r/AskDocs/comments/g1tcc8/got_diagnosed_with_prostate_cancer_age_59_i_have/</v>
      </c>
      <c r="G539" s="7" t="s">
        <v>2030</v>
      </c>
      <c r="H539" s="7" t="s">
        <v>12</v>
      </c>
      <c r="I539" s="6">
        <v>0.99521815999999996</v>
      </c>
      <c r="J539" s="8">
        <v>2.8517448E-5</v>
      </c>
      <c r="K539" s="8">
        <v>5.6109195000000001E-5</v>
      </c>
      <c r="L539" s="9">
        <v>8.0823050000000005E-7</v>
      </c>
      <c r="M539" s="6">
        <v>1.360923E-3</v>
      </c>
      <c r="N539" s="6">
        <v>1.0170639E-3</v>
      </c>
      <c r="O539" s="8">
        <v>6.871814E-6</v>
      </c>
      <c r="P539" s="23" t="s">
        <v>3757</v>
      </c>
      <c r="Q539" s="6"/>
    </row>
    <row r="540" spans="1:17" ht="221" hidden="1" x14ac:dyDescent="0.15">
      <c r="A540" s="27" t="s">
        <v>2031</v>
      </c>
      <c r="B540" s="15" t="s">
        <v>2032</v>
      </c>
      <c r="C540" s="5" t="s">
        <v>2033</v>
      </c>
      <c r="D540" s="6">
        <v>2</v>
      </c>
      <c r="E540" s="6">
        <v>4</v>
      </c>
      <c r="F540" s="7" t="str">
        <f>HYPERLINK("https://www.reddit.com/r/AskDocs/comments/g1tg2h/vasomotor_rhinitis/")</f>
        <v>https://www.reddit.com/r/AskDocs/comments/g1tg2h/vasomotor_rhinitis/</v>
      </c>
      <c r="G540" s="7" t="s">
        <v>2034</v>
      </c>
      <c r="H540" s="7" t="s">
        <v>12</v>
      </c>
      <c r="I540" s="6">
        <v>1.0799829E-4</v>
      </c>
      <c r="J540" s="6">
        <v>6.3462585000000002E-2</v>
      </c>
      <c r="K540" s="6">
        <v>2.9242040000000002E-4</v>
      </c>
      <c r="L540" s="6">
        <v>0.10179025</v>
      </c>
      <c r="M540" s="6">
        <v>1.1466444E-3</v>
      </c>
      <c r="N540" s="6">
        <v>0.10393947000000001</v>
      </c>
      <c r="O540" s="9">
        <v>9.5070310000000004E-5</v>
      </c>
      <c r="P540" s="3" t="s">
        <v>4111</v>
      </c>
      <c r="Q540" s="6"/>
    </row>
    <row r="541" spans="1:17" ht="68" hidden="1" x14ac:dyDescent="0.15">
      <c r="A541" s="27" t="s">
        <v>2035</v>
      </c>
      <c r="B541" s="15" t="s">
        <v>2036</v>
      </c>
      <c r="C541" s="5" t="s">
        <v>2037</v>
      </c>
      <c r="D541" s="6">
        <v>3</v>
      </c>
      <c r="E541" s="6">
        <v>2</v>
      </c>
      <c r="F541" s="7" t="str">
        <f>HYPERLINK("https://www.reddit.com/r/AskDocs/comments/g1tl3k/ear_fluid_treatment/")</f>
        <v>https://www.reddit.com/r/AskDocs/comments/g1tl3k/ear_fluid_treatment/</v>
      </c>
      <c r="G541" s="7" t="s">
        <v>2038</v>
      </c>
      <c r="H541" s="7" t="s">
        <v>12</v>
      </c>
      <c r="I541" s="6">
        <v>0.11090457400000001</v>
      </c>
      <c r="J541" s="6">
        <v>7.8061220000000001E-2</v>
      </c>
      <c r="K541" s="6">
        <v>1.6375184000000001E-3</v>
      </c>
      <c r="L541" s="6">
        <v>7.8138709999999996E-4</v>
      </c>
      <c r="M541" s="6">
        <v>4.8422813E-3</v>
      </c>
      <c r="N541" s="6">
        <v>4.2177826000000002E-2</v>
      </c>
      <c r="O541" s="6">
        <v>1.1730908999999999E-2</v>
      </c>
      <c r="P541" s="3" t="s">
        <v>4111</v>
      </c>
      <c r="Q541" s="6"/>
    </row>
    <row r="542" spans="1:17" ht="409.6" hidden="1" x14ac:dyDescent="0.15">
      <c r="A542" s="27" t="s">
        <v>2039</v>
      </c>
      <c r="B542" s="15" t="s">
        <v>2040</v>
      </c>
      <c r="C542" s="5" t="s">
        <v>2041</v>
      </c>
      <c r="D542" s="6">
        <v>2</v>
      </c>
      <c r="E542" s="6">
        <v>3</v>
      </c>
      <c r="F542" s="7" t="str">
        <f>HYPERLINK("https://www.reddit.com/r/AskDocs/comments/g1tzo2/cervical_mri_report_need_help_understanding/")</f>
        <v>https://www.reddit.com/r/AskDocs/comments/g1tzo2/cervical_mri_report_need_help_understanding/</v>
      </c>
      <c r="G542" s="7" t="s">
        <v>2042</v>
      </c>
      <c r="H542" s="7" t="s">
        <v>12</v>
      </c>
      <c r="I542" s="6">
        <v>0.70154819999999996</v>
      </c>
      <c r="J542" s="6">
        <v>3.2458305000000001E-3</v>
      </c>
      <c r="K542" s="6">
        <v>0.122909695</v>
      </c>
      <c r="L542" s="9">
        <v>4.8823090000000001E-7</v>
      </c>
      <c r="M542" s="6">
        <v>2.4957059999999999E-3</v>
      </c>
      <c r="N542" s="6">
        <v>1.2594460999999999E-4</v>
      </c>
      <c r="O542" s="6">
        <v>7.0512294999999997E-4</v>
      </c>
      <c r="P542" s="23" t="s">
        <v>3757</v>
      </c>
      <c r="Q542" s="6"/>
    </row>
    <row r="543" spans="1:17" ht="68" hidden="1" x14ac:dyDescent="0.15">
      <c r="A543" s="27" t="s">
        <v>2043</v>
      </c>
      <c r="B543" s="15" t="s">
        <v>2044</v>
      </c>
      <c r="C543" s="5" t="s">
        <v>2045</v>
      </c>
      <c r="D543" s="6">
        <v>6</v>
      </c>
      <c r="E543" s="6">
        <v>3</v>
      </c>
      <c r="F543" s="7" t="str">
        <f>HYPERLINK("https://www.reddit.com/r/AskDocs/comments/g1u45q/19m_intermittent_fasting_to_loose_weight/")</f>
        <v>https://www.reddit.com/r/AskDocs/comments/g1u45q/19m_intermittent_fasting_to_loose_weight/</v>
      </c>
      <c r="G543" s="7" t="s">
        <v>2046</v>
      </c>
      <c r="H543" s="7" t="s">
        <v>12</v>
      </c>
      <c r="I543" s="6">
        <v>1.2683271999999999E-3</v>
      </c>
      <c r="J543" s="6">
        <v>6.7180305999999995E-2</v>
      </c>
      <c r="K543" s="6">
        <v>4.3877184E-2</v>
      </c>
      <c r="L543" s="6">
        <v>6.2272042E-2</v>
      </c>
      <c r="M543" s="6">
        <v>1.5577971999999999E-3</v>
      </c>
      <c r="N543" s="6">
        <v>0.24067208000000001</v>
      </c>
      <c r="O543" s="6">
        <v>1.5314816999999999E-3</v>
      </c>
      <c r="P543" s="3" t="s">
        <v>4111</v>
      </c>
      <c r="Q543" s="6"/>
    </row>
    <row r="544" spans="1:17" ht="170" hidden="1" x14ac:dyDescent="0.15">
      <c r="A544" s="27" t="s">
        <v>2047</v>
      </c>
      <c r="B544" s="15" t="s">
        <v>2048</v>
      </c>
      <c r="C544" s="5" t="s">
        <v>2049</v>
      </c>
      <c r="D544" s="6">
        <v>3</v>
      </c>
      <c r="E544" s="6">
        <v>2</v>
      </c>
      <c r="F544" s="7" t="str">
        <f>HYPERLINK("https://www.reddit.com/r/AskDocs/comments/g1ufjv/inspecting_family_jewels/")</f>
        <v>https://www.reddit.com/r/AskDocs/comments/g1ufjv/inspecting_family_jewels/</v>
      </c>
      <c r="G544" s="7" t="s">
        <v>2050</v>
      </c>
      <c r="H544" s="7" t="s">
        <v>12</v>
      </c>
      <c r="I544" s="6">
        <v>3.5530300000000001E-2</v>
      </c>
      <c r="J544" s="6">
        <v>2.8121739999999999E-2</v>
      </c>
      <c r="K544" s="6">
        <v>2.4619997000000001E-3</v>
      </c>
      <c r="L544" s="8">
        <v>3.9346647000000002E-5</v>
      </c>
      <c r="M544" s="6">
        <v>1.4897585000000001E-3</v>
      </c>
      <c r="N544" s="6">
        <v>8.1303715999999997E-4</v>
      </c>
      <c r="O544" s="6">
        <v>0.92329249999999996</v>
      </c>
      <c r="P544" s="3" t="s">
        <v>3763</v>
      </c>
      <c r="Q544" s="6"/>
    </row>
    <row r="545" spans="1:17" ht="409.6" hidden="1" x14ac:dyDescent="0.15">
      <c r="A545" s="27" t="s">
        <v>2051</v>
      </c>
      <c r="B545" s="15" t="s">
        <v>2052</v>
      </c>
      <c r="C545" s="5" t="s">
        <v>2053</v>
      </c>
      <c r="D545" s="6">
        <v>1</v>
      </c>
      <c r="E545" s="6">
        <v>8</v>
      </c>
      <c r="F545" s="7" t="str">
        <f>HYPERLINK("https://www.reddit.com/r/AskDocs/comments/g1uh4g/cushings_syndrome/")</f>
        <v>https://www.reddit.com/r/AskDocs/comments/g1uh4g/cushings_syndrome/</v>
      </c>
      <c r="G545" s="7" t="s">
        <v>2054</v>
      </c>
      <c r="H545" s="7" t="s">
        <v>12</v>
      </c>
      <c r="I545" s="6">
        <v>5.482137E-4</v>
      </c>
      <c r="J545" s="6">
        <v>0.31816843</v>
      </c>
      <c r="K545" s="6">
        <v>1.2678146E-2</v>
      </c>
      <c r="L545" s="6">
        <v>2.7060510000000002E-4</v>
      </c>
      <c r="M545" s="6">
        <v>1.4780164000000001E-3</v>
      </c>
      <c r="N545" s="6">
        <v>1.1443655E-4</v>
      </c>
      <c r="O545" s="6">
        <v>1.2282133000000001E-2</v>
      </c>
      <c r="P545" s="3" t="s">
        <v>4111</v>
      </c>
      <c r="Q545" s="6"/>
    </row>
    <row r="546" spans="1:17" ht="221" hidden="1" x14ac:dyDescent="0.15">
      <c r="A546" s="27" t="s">
        <v>2055</v>
      </c>
      <c r="B546" s="15" t="s">
        <v>2056</v>
      </c>
      <c r="C546" s="5" t="s">
        <v>3894</v>
      </c>
      <c r="D546" s="6">
        <v>3</v>
      </c>
      <c r="E546" s="6">
        <v>8</v>
      </c>
      <c r="F546" s="7" t="str">
        <f>HYPERLINK("https://www.reddit.com/r/AskDocs/comments/g1uvsz/doctors_saying_urinalysis_is_negative_despite_uti/")</f>
        <v>https://www.reddit.com/r/AskDocs/comments/g1uvsz/doctors_saying_urinalysis_is_negative_despite_uti/</v>
      </c>
      <c r="G546" s="7" t="s">
        <v>2057</v>
      </c>
      <c r="H546" s="7" t="s">
        <v>12</v>
      </c>
      <c r="I546" s="6">
        <v>1.6079544999999999E-3</v>
      </c>
      <c r="J546" s="6">
        <v>5.7654499999999997E-2</v>
      </c>
      <c r="K546" s="6">
        <v>1.6614199E-3</v>
      </c>
      <c r="L546" s="9">
        <v>7.9834369999999994E-5</v>
      </c>
      <c r="M546" s="6">
        <v>3.3118725000000002E-3</v>
      </c>
      <c r="N546" s="6">
        <v>9.4291570000000003E-4</v>
      </c>
      <c r="O546" s="6">
        <v>0.79115100000000005</v>
      </c>
      <c r="P546" s="3" t="s">
        <v>3763</v>
      </c>
      <c r="Q546" s="6"/>
    </row>
    <row r="547" spans="1:17" ht="238" hidden="1" x14ac:dyDescent="0.15">
      <c r="A547" s="27" t="s">
        <v>2058</v>
      </c>
      <c r="B547" s="15" t="s">
        <v>2059</v>
      </c>
      <c r="C547" s="5" t="s">
        <v>2060</v>
      </c>
      <c r="D547" s="6">
        <v>3</v>
      </c>
      <c r="E547" s="6">
        <v>3</v>
      </c>
      <c r="F547" s="7" t="str">
        <f>HYPERLINK("https://www.reddit.com/r/AskDocs/comments/g1v1nu/my_sons_loss_of_mobility_a_year_after_arm_broken/")</f>
        <v>https://www.reddit.com/r/AskDocs/comments/g1v1nu/my_sons_loss_of_mobility_a_year_after_arm_broken/</v>
      </c>
      <c r="G547" s="7" t="s">
        <v>2061</v>
      </c>
      <c r="H547" s="7" t="s">
        <v>12</v>
      </c>
      <c r="I547" s="6">
        <v>0.30028754000000002</v>
      </c>
      <c r="J547" s="6">
        <v>4.4947862999999998E-2</v>
      </c>
      <c r="K547" s="6">
        <v>2.1085739999999999E-2</v>
      </c>
      <c r="L547" s="6">
        <v>5.7651103E-3</v>
      </c>
      <c r="M547" s="6">
        <v>0.11429283</v>
      </c>
      <c r="N547" s="6">
        <v>3.0178428E-3</v>
      </c>
      <c r="O547" s="6">
        <v>1.1148751E-3</v>
      </c>
      <c r="P547" s="3" t="s">
        <v>4111</v>
      </c>
      <c r="Q547" s="6"/>
    </row>
    <row r="548" spans="1:17" ht="102" hidden="1" x14ac:dyDescent="0.15">
      <c r="A548" s="27" t="s">
        <v>2062</v>
      </c>
      <c r="B548" s="15" t="s">
        <v>2063</v>
      </c>
      <c r="C548" s="5" t="s">
        <v>3895</v>
      </c>
      <c r="D548" s="6">
        <v>3</v>
      </c>
      <c r="E548" s="6">
        <v>8</v>
      </c>
      <c r="F548" s="7" t="str">
        <f>HYPERLINK("https://www.reddit.com/r/AskDocs/comments/g1vwzx/blood_work_lab_results_with_4_abnormalities/")</f>
        <v>https://www.reddit.com/r/AskDocs/comments/g1vwzx/blood_work_lab_results_with_4_abnormalities/</v>
      </c>
      <c r="G548" s="7" t="s">
        <v>2064</v>
      </c>
      <c r="H548" s="7" t="s">
        <v>12</v>
      </c>
      <c r="I548" s="8">
        <v>9.8207696000000001E-5</v>
      </c>
      <c r="J548" s="6">
        <v>1.5744566999999999E-4</v>
      </c>
      <c r="K548" s="8">
        <v>2.9463517E-5</v>
      </c>
      <c r="L548" s="9">
        <v>8.4893849999999994E-6</v>
      </c>
      <c r="M548" s="6">
        <v>1.6111135000000001E-4</v>
      </c>
      <c r="N548" s="6">
        <v>0.99951080000000003</v>
      </c>
      <c r="O548" s="8">
        <v>4.4822976999999998E-5</v>
      </c>
      <c r="P548" s="16" t="s">
        <v>3762</v>
      </c>
      <c r="Q548" s="6"/>
    </row>
    <row r="549" spans="1:17" ht="409.6" hidden="1" x14ac:dyDescent="0.15">
      <c r="A549" s="27" t="s">
        <v>2065</v>
      </c>
      <c r="B549" s="15" t="s">
        <v>2066</v>
      </c>
      <c r="C549" s="5" t="s">
        <v>2067</v>
      </c>
      <c r="D549" s="6">
        <v>5</v>
      </c>
      <c r="E549" s="6">
        <v>6</v>
      </c>
      <c r="F549" s="7" t="str">
        <f>HYPERLINK("https://www.reddit.com/r/AskDocs/comments/g1wne6/ibuprofen_blood_thinners_or_muscle_relaxers_as_an/")</f>
        <v>https://www.reddit.com/r/AskDocs/comments/g1wne6/ibuprofen_blood_thinners_or_muscle_relaxers_as_an/</v>
      </c>
      <c r="G549" s="7" t="s">
        <v>2068</v>
      </c>
      <c r="H549" s="7" t="s">
        <v>12</v>
      </c>
      <c r="I549" s="6">
        <v>1.6309022999999999E-3</v>
      </c>
      <c r="J549" s="6">
        <v>3.1655133000000002E-2</v>
      </c>
      <c r="K549" s="6">
        <v>1.0954261E-2</v>
      </c>
      <c r="L549" s="6">
        <v>1.5705705E-2</v>
      </c>
      <c r="M549" s="6">
        <v>8.7365510000000002E-4</v>
      </c>
      <c r="N549" s="6">
        <v>1.4145075999999999E-3</v>
      </c>
      <c r="O549" s="6">
        <v>3.518495E-2</v>
      </c>
      <c r="P549" s="3" t="s">
        <v>4111</v>
      </c>
      <c r="Q549" s="6"/>
    </row>
    <row r="550" spans="1:17" ht="409.6" hidden="1" x14ac:dyDescent="0.15">
      <c r="A550" s="27" t="s">
        <v>2069</v>
      </c>
      <c r="B550" s="15" t="s">
        <v>2070</v>
      </c>
      <c r="C550" s="5" t="s">
        <v>3896</v>
      </c>
      <c r="D550" s="6">
        <v>1</v>
      </c>
      <c r="E550" s="6">
        <v>2</v>
      </c>
      <c r="F550" s="7" t="str">
        <f>HYPERLINK("https://www.reddit.com/r/AskDocs/comments/g1xesg/skin_rash/")</f>
        <v>https://www.reddit.com/r/AskDocs/comments/g1xesg/skin_rash/</v>
      </c>
      <c r="G550" s="7" t="s">
        <v>2071</v>
      </c>
      <c r="H550" s="7" t="s">
        <v>12</v>
      </c>
      <c r="I550" s="6">
        <v>4.1002034999999999E-4</v>
      </c>
      <c r="J550" s="6">
        <v>5.8275459999999999E-4</v>
      </c>
      <c r="K550" s="8">
        <v>2.4129317999999999E-5</v>
      </c>
      <c r="L550" s="6">
        <v>0.81239086000000005</v>
      </c>
      <c r="M550" s="6">
        <v>2.7665496E-4</v>
      </c>
      <c r="N550" s="6">
        <v>3.8673281999999998E-3</v>
      </c>
      <c r="O550" s="6">
        <v>2.2311419999999998E-2</v>
      </c>
      <c r="P550" s="17" t="s">
        <v>3760</v>
      </c>
      <c r="Q550" s="6"/>
    </row>
    <row r="551" spans="1:17" ht="170" hidden="1" x14ac:dyDescent="0.15">
      <c r="A551" s="27" t="s">
        <v>2072</v>
      </c>
      <c r="B551" s="15" t="s">
        <v>2073</v>
      </c>
      <c r="C551" s="5" t="s">
        <v>2074</v>
      </c>
      <c r="D551" s="6">
        <v>2</v>
      </c>
      <c r="E551" s="6">
        <v>5</v>
      </c>
      <c r="F551" s="7" t="str">
        <f>HYPERLINK("https://www.reddit.com/r/AskDocs/comments/g1xvge/help_with_lumbar_spine_mri_31m/")</f>
        <v>https://www.reddit.com/r/AskDocs/comments/g1xvge/help_with_lumbar_spine_mri_31m/</v>
      </c>
      <c r="G551" s="7" t="s">
        <v>2075</v>
      </c>
      <c r="H551" s="7" t="s">
        <v>12</v>
      </c>
      <c r="I551" s="6">
        <v>3.8147062000000002E-2</v>
      </c>
      <c r="J551" s="6">
        <v>0.12312183</v>
      </c>
      <c r="K551" s="6">
        <v>4.4848800000000001E-2</v>
      </c>
      <c r="L551" s="8">
        <v>7.5256094999999999E-5</v>
      </c>
      <c r="M551" s="6">
        <v>2.2877872E-2</v>
      </c>
      <c r="N551" s="6">
        <v>1.6855895999999999E-3</v>
      </c>
      <c r="O551" s="6">
        <v>1.2621284000000001E-4</v>
      </c>
      <c r="P551" s="3" t="s">
        <v>4111</v>
      </c>
      <c r="Q551" s="6"/>
    </row>
    <row r="552" spans="1:17" ht="306" hidden="1" x14ac:dyDescent="0.15">
      <c r="A552" s="27" t="s">
        <v>2076</v>
      </c>
      <c r="B552" s="15" t="s">
        <v>2077</v>
      </c>
      <c r="C552" s="5" t="s">
        <v>2078</v>
      </c>
      <c r="D552" s="6">
        <v>2</v>
      </c>
      <c r="E552" s="6">
        <v>5</v>
      </c>
      <c r="F552" s="7" t="str">
        <f>HYPERLINK("https://www.reddit.com/r/AskDocs/comments/g1ygfs/i_ran_out_of_alcohol_swabs_for_injections_advice/")</f>
        <v>https://www.reddit.com/r/AskDocs/comments/g1ygfs/i_ran_out_of_alcohol_swabs_for_injections_advice/</v>
      </c>
      <c r="G552" s="7" t="s">
        <v>2079</v>
      </c>
      <c r="H552" s="7" t="s">
        <v>12</v>
      </c>
      <c r="I552" s="6">
        <v>2.4053453999999998E-3</v>
      </c>
      <c r="J552" s="6">
        <v>6.3613060000000004E-4</v>
      </c>
      <c r="K552" s="6">
        <v>3.0859946999999999E-2</v>
      </c>
      <c r="L552" s="6">
        <v>3.9945125999999997E-2</v>
      </c>
      <c r="M552" s="6">
        <v>1.5929639000000001E-3</v>
      </c>
      <c r="N552" s="10">
        <v>4.6109600000000003E-5</v>
      </c>
      <c r="O552" s="6">
        <v>0.32883709999999999</v>
      </c>
      <c r="P552" s="3" t="s">
        <v>4111</v>
      </c>
      <c r="Q552" s="10"/>
    </row>
    <row r="553" spans="1:17" ht="323" hidden="1" x14ac:dyDescent="0.15">
      <c r="A553" s="27" t="s">
        <v>2080</v>
      </c>
      <c r="B553" s="15" t="s">
        <v>2081</v>
      </c>
      <c r="C553" s="5" t="s">
        <v>3897</v>
      </c>
      <c r="D553" s="6">
        <v>1</v>
      </c>
      <c r="E553" s="6">
        <v>8</v>
      </c>
      <c r="F553" s="7" t="str">
        <f>HYPERLINK("https://www.reddit.com/r/AskDocs/comments/g1ygj5/took_my_mums_67f_ecg_for_first_time_today_and/")</f>
        <v>https://www.reddit.com/r/AskDocs/comments/g1ygj5/took_my_mums_67f_ecg_for_first_time_today_and/</v>
      </c>
      <c r="G553" s="7" t="s">
        <v>2082</v>
      </c>
      <c r="H553" s="7" t="s">
        <v>12</v>
      </c>
      <c r="I553" s="6">
        <v>1.5211403E-2</v>
      </c>
      <c r="J553" s="6">
        <v>0.67234516</v>
      </c>
      <c r="K553" s="6">
        <v>7.9494715E-4</v>
      </c>
      <c r="L553" s="6">
        <v>3.5375952999999998E-3</v>
      </c>
      <c r="M553" s="6">
        <v>7.9643430000000005E-3</v>
      </c>
      <c r="N553" s="6">
        <v>2.5587499999999999E-2</v>
      </c>
      <c r="O553" s="6">
        <v>1.3726056E-3</v>
      </c>
      <c r="P553" s="3" t="s">
        <v>4111</v>
      </c>
      <c r="Q553" s="6" t="s">
        <v>4050</v>
      </c>
    </row>
    <row r="554" spans="1:17" ht="187" hidden="1" x14ac:dyDescent="0.15">
      <c r="A554" s="27" t="s">
        <v>2083</v>
      </c>
      <c r="B554" s="15" t="s">
        <v>2084</v>
      </c>
      <c r="C554" s="5" t="s">
        <v>3898</v>
      </c>
      <c r="D554" s="6">
        <v>1</v>
      </c>
      <c r="E554" s="6">
        <v>5</v>
      </c>
      <c r="F554" s="7" t="str">
        <f>HYPERLINK("https://www.reddit.com/r/AskDocs/comments/g1ymtf/24f_bloody_cystlike_bump_on_head_for_2_weeks/")</f>
        <v>https://www.reddit.com/r/AskDocs/comments/g1ymtf/24f_bloody_cystlike_bump_on_head_for_2_weeks/</v>
      </c>
      <c r="G554" s="7" t="s">
        <v>2085</v>
      </c>
      <c r="H554" s="7" t="s">
        <v>12</v>
      </c>
      <c r="I554" s="6">
        <v>5.0786436000000001E-3</v>
      </c>
      <c r="J554" s="6">
        <v>2.1382570000000002E-3</v>
      </c>
      <c r="K554" s="6">
        <v>1.3330579E-3</v>
      </c>
      <c r="L554" s="6">
        <v>8.1626030000000002E-2</v>
      </c>
      <c r="M554" s="6">
        <v>3.5156995000000003E-2</v>
      </c>
      <c r="N554" s="6">
        <v>3.1430124999999999E-3</v>
      </c>
      <c r="O554" s="6">
        <v>0.30481994000000001</v>
      </c>
      <c r="P554" s="3" t="s">
        <v>4111</v>
      </c>
      <c r="Q554" s="6"/>
    </row>
    <row r="555" spans="1:17" ht="238" hidden="1" x14ac:dyDescent="0.15">
      <c r="A555" s="27" t="s">
        <v>2086</v>
      </c>
      <c r="B555" s="15" t="s">
        <v>2087</v>
      </c>
      <c r="C555" s="5" t="s">
        <v>2088</v>
      </c>
      <c r="D555" s="6">
        <v>6</v>
      </c>
      <c r="E555" s="6">
        <v>3</v>
      </c>
      <c r="F555" s="7" t="str">
        <f>HYPERLINK("https://www.reddit.com/r/AskDocs/comments/g1yq1r/im_certain_i_have_dementia_at_25_ftd_specifically/")</f>
        <v>https://www.reddit.com/r/AskDocs/comments/g1yq1r/im_certain_i_have_dementia_at_25_ftd_specifically/</v>
      </c>
      <c r="G555" s="7" t="s">
        <v>2089</v>
      </c>
      <c r="H555" s="7" t="s">
        <v>12</v>
      </c>
      <c r="I555" s="6">
        <v>8.4779170000000001E-2</v>
      </c>
      <c r="J555" s="6">
        <v>0.45606163</v>
      </c>
      <c r="K555" s="6">
        <v>3.2514513000000002E-2</v>
      </c>
      <c r="L555" s="8">
        <v>4.4305587000000003E-5</v>
      </c>
      <c r="M555" s="6">
        <v>1.7056495000000001E-2</v>
      </c>
      <c r="N555" s="6">
        <v>6.9394110000000004E-3</v>
      </c>
      <c r="O555" s="6">
        <v>1.8835067999999999E-4</v>
      </c>
      <c r="P555" s="3" t="s">
        <v>4111</v>
      </c>
      <c r="Q555" s="6"/>
    </row>
    <row r="556" spans="1:17" ht="51" hidden="1" x14ac:dyDescent="0.15">
      <c r="A556" s="27" t="s">
        <v>2090</v>
      </c>
      <c r="B556" s="15" t="s">
        <v>2091</v>
      </c>
      <c r="C556" s="5" t="s">
        <v>2092</v>
      </c>
      <c r="D556" s="6">
        <v>5</v>
      </c>
      <c r="E556" s="6">
        <v>4</v>
      </c>
      <c r="F556" s="7" t="str">
        <f>HYPERLINK("https://www.reddit.com/r/AskDocs/comments/g1yya0/strange_ball_next_to_testicle/")</f>
        <v>https://www.reddit.com/r/AskDocs/comments/g1yya0/strange_ball_next_to_testicle/</v>
      </c>
      <c r="G556" s="7" t="s">
        <v>2093</v>
      </c>
      <c r="H556" s="7" t="s">
        <v>12</v>
      </c>
      <c r="I556" s="6">
        <v>0.33891502000000001</v>
      </c>
      <c r="J556" s="6">
        <v>1.9074082E-3</v>
      </c>
      <c r="K556" s="6">
        <v>9.9773110000000009E-3</v>
      </c>
      <c r="L556" s="6">
        <v>2.4232268E-4</v>
      </c>
      <c r="M556" s="6">
        <v>7.9401139999999999E-3</v>
      </c>
      <c r="N556" s="6">
        <v>1.7404914E-2</v>
      </c>
      <c r="O556" s="6">
        <v>0.52976020000000001</v>
      </c>
      <c r="P556" s="3" t="s">
        <v>3763</v>
      </c>
      <c r="Q556" s="6"/>
    </row>
    <row r="557" spans="1:17" ht="238" hidden="1" x14ac:dyDescent="0.15">
      <c r="A557" s="27" t="s">
        <v>2094</v>
      </c>
      <c r="B557" s="15" t="s">
        <v>2095</v>
      </c>
      <c r="C557" s="5" t="s">
        <v>2096</v>
      </c>
      <c r="D557" s="6">
        <v>1</v>
      </c>
      <c r="E557" s="6">
        <v>7</v>
      </c>
      <c r="F557" s="7" t="str">
        <f>HYPERLINK("https://www.reddit.com/r/AskDocs/comments/g1za13/is_this_acne_due_to_my_birth_control_or_my_acne/")</f>
        <v>https://www.reddit.com/r/AskDocs/comments/g1za13/is_this_acne_due_to_my_birth_control_or_my_acne/</v>
      </c>
      <c r="G557" s="7" t="s">
        <v>2097</v>
      </c>
      <c r="H557" s="7" t="s">
        <v>12</v>
      </c>
      <c r="I557" s="6">
        <v>5.1272213000000001E-3</v>
      </c>
      <c r="J557" s="6">
        <v>4.9197375999999998E-3</v>
      </c>
      <c r="K557" s="6">
        <v>4.7048925999999998E-4</v>
      </c>
      <c r="L557" s="6">
        <v>0.36749946999999999</v>
      </c>
      <c r="M557" s="6">
        <v>1.5528499999999999E-3</v>
      </c>
      <c r="N557" s="6">
        <v>1.0419120000000001E-4</v>
      </c>
      <c r="O557" s="6">
        <v>1.4012665000000001E-2</v>
      </c>
      <c r="P557" s="3" t="s">
        <v>4111</v>
      </c>
      <c r="Q557" s="6" t="s">
        <v>4102</v>
      </c>
    </row>
    <row r="558" spans="1:17" ht="388" hidden="1" x14ac:dyDescent="0.15">
      <c r="A558" s="27" t="s">
        <v>2098</v>
      </c>
      <c r="B558" s="15" t="s">
        <v>2099</v>
      </c>
      <c r="C558" s="5" t="s">
        <v>3899</v>
      </c>
      <c r="D558" s="6">
        <v>1</v>
      </c>
      <c r="E558" s="6">
        <v>5</v>
      </c>
      <c r="F558" s="7" t="str">
        <f>HYPERLINK("https://www.reddit.com/r/AskDocs/comments/g1ztou/persistent_body_rash_for_over_10_weeks_visited/")</f>
        <v>https://www.reddit.com/r/AskDocs/comments/g1ztou/persistent_body_rash_for_over_10_weeks_visited/</v>
      </c>
      <c r="G558" s="7" t="s">
        <v>2100</v>
      </c>
      <c r="H558" s="7" t="s">
        <v>12</v>
      </c>
      <c r="I558" s="6">
        <v>1.7960966000000001E-3</v>
      </c>
      <c r="J558" s="6">
        <v>5.8817564999999999E-3</v>
      </c>
      <c r="K558" s="6">
        <v>1.0159314E-3</v>
      </c>
      <c r="L558" s="6">
        <v>4.0811836999999997E-2</v>
      </c>
      <c r="M558" s="6">
        <v>1.0434300000000001E-2</v>
      </c>
      <c r="N558" s="9">
        <v>1.055507E-5</v>
      </c>
      <c r="O558" s="6">
        <v>7.5751542999999996E-4</v>
      </c>
      <c r="P558" s="3" t="s">
        <v>4111</v>
      </c>
      <c r="Q558" s="9"/>
    </row>
    <row r="559" spans="1:17" ht="409.6" hidden="1" x14ac:dyDescent="0.15">
      <c r="A559" s="27" t="s">
        <v>2101</v>
      </c>
      <c r="B559" s="15" t="s">
        <v>2102</v>
      </c>
      <c r="C559" s="5" t="s">
        <v>3900</v>
      </c>
      <c r="D559" s="6">
        <v>1</v>
      </c>
      <c r="E559" s="6">
        <v>7</v>
      </c>
      <c r="F559" s="7" t="str">
        <f>HYPERLINK("https://www.reddit.com/r/AskDocs/comments/g203or/red_dry_rash_losartan_allergy_alternative_bp_meds/")</f>
        <v>https://www.reddit.com/r/AskDocs/comments/g203or/red_dry_rash_losartan_allergy_alternative_bp_meds/</v>
      </c>
      <c r="G559" s="7" t="s">
        <v>2103</v>
      </c>
      <c r="H559" s="7" t="s">
        <v>12</v>
      </c>
      <c r="I559" s="9">
        <v>7.2222089999999993E-5</v>
      </c>
      <c r="J559" s="6">
        <v>1.5134543E-2</v>
      </c>
      <c r="K559" s="6">
        <v>1.5449524000000001E-4</v>
      </c>
      <c r="L559" s="6">
        <v>4.9212277E-3</v>
      </c>
      <c r="M559" s="6">
        <v>9.5143913999999998E-4</v>
      </c>
      <c r="N559" s="6">
        <v>9.9289150000000007E-2</v>
      </c>
      <c r="O559" s="9">
        <v>8.6150560000000005E-5</v>
      </c>
      <c r="P559" s="3" t="s">
        <v>4111</v>
      </c>
      <c r="Q559" s="6"/>
    </row>
    <row r="560" spans="1:17" ht="238" hidden="1" x14ac:dyDescent="0.15">
      <c r="A560" s="27" t="s">
        <v>2104</v>
      </c>
      <c r="B560" s="15" t="s">
        <v>2105</v>
      </c>
      <c r="C560" s="5" t="s">
        <v>3901</v>
      </c>
      <c r="D560" s="6">
        <v>2</v>
      </c>
      <c r="E560" s="6">
        <v>4</v>
      </c>
      <c r="F560" s="7" t="str">
        <f>HYPERLINK("https://www.reddit.com/r/AskDocs/comments/g20l97/could_cracking_my_hips_damage_femoral_artery/")</f>
        <v>https://www.reddit.com/r/AskDocs/comments/g20l97/could_cracking_my_hips_damage_femoral_artery/</v>
      </c>
      <c r="G560" s="7" t="s">
        <v>2106</v>
      </c>
      <c r="H560" s="7" t="s">
        <v>12</v>
      </c>
      <c r="I560" s="6">
        <v>2.0461828000000001E-2</v>
      </c>
      <c r="J560" s="6">
        <v>3.566304E-2</v>
      </c>
      <c r="K560" s="6">
        <v>3.7940412999999999E-2</v>
      </c>
      <c r="L560" s="6">
        <v>2.8160632000000001E-2</v>
      </c>
      <c r="M560" s="6">
        <v>8.8088570000000005E-2</v>
      </c>
      <c r="N560" s="6">
        <v>6.5007239999999994E-2</v>
      </c>
      <c r="O560" s="6">
        <v>2.5685132000000002E-3</v>
      </c>
      <c r="P560" s="3" t="s">
        <v>4111</v>
      </c>
      <c r="Q560" s="6"/>
    </row>
    <row r="561" spans="1:17" ht="51" hidden="1" x14ac:dyDescent="0.15">
      <c r="A561" s="27" t="s">
        <v>2107</v>
      </c>
      <c r="B561" s="15" t="s">
        <v>2108</v>
      </c>
      <c r="C561" s="5" t="s">
        <v>2109</v>
      </c>
      <c r="D561" s="6">
        <v>1</v>
      </c>
      <c r="E561" s="6">
        <v>2</v>
      </c>
      <c r="F561" s="7" t="str">
        <f>HYPERLINK("https://www.reddit.com/r/AskDocs/comments/g21474/loss_of_eyelashes_and_eyebrows_could_it_be/")</f>
        <v>https://www.reddit.com/r/AskDocs/comments/g21474/loss_of_eyelashes_and_eyebrows_could_it_be/</v>
      </c>
      <c r="G561" s="7" t="s">
        <v>2110</v>
      </c>
      <c r="H561" s="7" t="s">
        <v>12</v>
      </c>
      <c r="I561" s="6">
        <v>1.3713418999999999E-2</v>
      </c>
      <c r="J561" s="6">
        <v>1.3892382E-2</v>
      </c>
      <c r="K561" s="6">
        <v>8.6203219999999995E-4</v>
      </c>
      <c r="L561" s="6">
        <v>4.1104853000000002E-3</v>
      </c>
      <c r="M561" s="6">
        <v>0.58630145</v>
      </c>
      <c r="N561" s="8">
        <v>5.6095123000000001E-5</v>
      </c>
      <c r="O561" s="6">
        <v>1.949668E-4</v>
      </c>
      <c r="P561" s="16" t="s">
        <v>3761</v>
      </c>
      <c r="Q561" s="8"/>
    </row>
    <row r="562" spans="1:17" ht="68" hidden="1" x14ac:dyDescent="0.15">
      <c r="A562" s="27" t="s">
        <v>2111</v>
      </c>
      <c r="B562" s="15" t="s">
        <v>2112</v>
      </c>
      <c r="C562" s="5" t="s">
        <v>2113</v>
      </c>
      <c r="D562" s="6">
        <v>1</v>
      </c>
      <c r="E562" s="6">
        <v>2</v>
      </c>
      <c r="F562" s="7" t="str">
        <f>HYPERLINK("https://www.reddit.com/r/AskDocs/comments/g217nj/sore_breasts_with_raised_painful_bump_on_right/")</f>
        <v>https://www.reddit.com/r/AskDocs/comments/g217nj/sore_breasts_with_raised_painful_bump_on_right/</v>
      </c>
      <c r="G562" s="7" t="s">
        <v>2114</v>
      </c>
      <c r="H562" s="7" t="s">
        <v>12</v>
      </c>
      <c r="I562" s="6">
        <v>0.21225250000000001</v>
      </c>
      <c r="J562" s="6">
        <v>2.3874342E-3</v>
      </c>
      <c r="K562" s="6">
        <v>3.3258796000000001E-3</v>
      </c>
      <c r="L562" s="6">
        <v>8.3236690000000006E-3</v>
      </c>
      <c r="M562" s="6">
        <v>8.8149310000000005E-4</v>
      </c>
      <c r="N562" s="6">
        <v>1.0420382E-3</v>
      </c>
      <c r="O562" s="6">
        <v>0.16676193</v>
      </c>
      <c r="P562" s="3" t="s">
        <v>4111</v>
      </c>
      <c r="Q562" s="6"/>
    </row>
    <row r="563" spans="1:17" ht="85" hidden="1" x14ac:dyDescent="0.15">
      <c r="A563" s="27" t="s">
        <v>2115</v>
      </c>
      <c r="B563" s="15" t="s">
        <v>2116</v>
      </c>
      <c r="C563" s="5" t="s">
        <v>2117</v>
      </c>
      <c r="D563" s="6">
        <v>1</v>
      </c>
      <c r="E563" s="6">
        <v>9</v>
      </c>
      <c r="F563" s="7" t="str">
        <f>HYPERLINK("https://www.reddit.com/r/AskDocs/comments/g219ja/why_do_i_constantly_have_bed_dreams/")</f>
        <v>https://www.reddit.com/r/AskDocs/comments/g219ja/why_do_i_constantly_have_bed_dreams/</v>
      </c>
      <c r="G563" s="7" t="s">
        <v>2118</v>
      </c>
      <c r="H563" s="7" t="s">
        <v>12</v>
      </c>
      <c r="I563" s="6">
        <v>0.20758024</v>
      </c>
      <c r="J563" s="6">
        <v>5.0672830000000002E-2</v>
      </c>
      <c r="K563" s="6">
        <v>8.9253395999999999E-2</v>
      </c>
      <c r="L563" s="6">
        <v>5.2380145000000003E-2</v>
      </c>
      <c r="M563" s="6">
        <v>1.8386482999999999E-2</v>
      </c>
      <c r="N563" s="6">
        <v>0.10814386600000001</v>
      </c>
      <c r="O563" s="6">
        <v>3.2189786000000001E-3</v>
      </c>
      <c r="P563" s="3" t="s">
        <v>4111</v>
      </c>
      <c r="Q563" s="6"/>
    </row>
    <row r="564" spans="1:17" ht="119" hidden="1" x14ac:dyDescent="0.15">
      <c r="A564" s="27" t="s">
        <v>2119</v>
      </c>
      <c r="B564" s="15" t="s">
        <v>2120</v>
      </c>
      <c r="C564" s="5" t="s">
        <v>3902</v>
      </c>
      <c r="D564" s="6">
        <v>3</v>
      </c>
      <c r="E564" s="6">
        <v>2</v>
      </c>
      <c r="F564" s="7" t="str">
        <f>HYPERLINK("https://www.reddit.com/r/AskDocs/comments/g21xp5/i30f_have_this_mark_on_the_back_of_my_thigh/")</f>
        <v>https://www.reddit.com/r/AskDocs/comments/g21xp5/i30f_have_this_mark_on_the_back_of_my_thigh/</v>
      </c>
      <c r="G564" s="7" t="s">
        <v>2121</v>
      </c>
      <c r="H564" s="7" t="s">
        <v>12</v>
      </c>
      <c r="I564" s="6">
        <v>2.4569929000000002E-3</v>
      </c>
      <c r="J564" s="6">
        <v>5.5085719999999998E-3</v>
      </c>
      <c r="K564" s="6">
        <v>6.3242614000000004E-3</v>
      </c>
      <c r="L564" s="6">
        <v>1.5050501000000001E-2</v>
      </c>
      <c r="M564" s="6">
        <v>4.4619142999999997E-3</v>
      </c>
      <c r="N564" s="6">
        <v>3.3505319999999998E-2</v>
      </c>
      <c r="O564" s="6">
        <v>0.88863740000000002</v>
      </c>
      <c r="P564" s="3" t="s">
        <v>3763</v>
      </c>
      <c r="Q564" s="6"/>
    </row>
    <row r="565" spans="1:17" ht="356" hidden="1" x14ac:dyDescent="0.15">
      <c r="A565" s="27" t="s">
        <v>2122</v>
      </c>
      <c r="B565" s="15" t="s">
        <v>2123</v>
      </c>
      <c r="C565" s="5" t="s">
        <v>2124</v>
      </c>
      <c r="D565" s="6">
        <v>1</v>
      </c>
      <c r="E565" s="6">
        <v>2</v>
      </c>
      <c r="F565" s="7" t="str">
        <f>HYPERLINK("https://www.reddit.com/r/AskDocs/comments/g221e2/psoriasis_methotrexate_or_uvb_cancer_risks_do_it/")</f>
        <v>https://www.reddit.com/r/AskDocs/comments/g221e2/psoriasis_methotrexate_or_uvb_cancer_risks_do_it/</v>
      </c>
      <c r="G565" s="7" t="s">
        <v>2125</v>
      </c>
      <c r="H565" s="7" t="s">
        <v>12</v>
      </c>
      <c r="I565" s="6">
        <v>0.33631524000000002</v>
      </c>
      <c r="J565" s="6">
        <v>1.3673306E-4</v>
      </c>
      <c r="K565" s="8">
        <v>9.4959499999999995E-7</v>
      </c>
      <c r="L565" s="6">
        <v>0.85198779999999996</v>
      </c>
      <c r="M565" s="10">
        <v>6.7389299999999995E-5</v>
      </c>
      <c r="N565" s="9">
        <v>7.7294889999999993E-6</v>
      </c>
      <c r="O565" s="8">
        <v>1.2121025E-5</v>
      </c>
      <c r="P565" s="23" t="s">
        <v>3757</v>
      </c>
      <c r="Q565" s="9"/>
    </row>
    <row r="566" spans="1:17" ht="409.6" hidden="1" x14ac:dyDescent="0.15">
      <c r="A566" s="27" t="s">
        <v>2126</v>
      </c>
      <c r="B566" s="15" t="s">
        <v>2127</v>
      </c>
      <c r="C566" s="5" t="s">
        <v>2128</v>
      </c>
      <c r="D566" s="6">
        <v>1</v>
      </c>
      <c r="E566" s="6">
        <v>5</v>
      </c>
      <c r="F566" s="7" t="str">
        <f>HYPERLINK("https://www.reddit.com/r/AskDocs/comments/g221uw/should_i_be_on_statins/")</f>
        <v>https://www.reddit.com/r/AskDocs/comments/g221uw/should_i_be_on_statins/</v>
      </c>
      <c r="G566" s="7" t="s">
        <v>2129</v>
      </c>
      <c r="H566" s="7" t="s">
        <v>12</v>
      </c>
      <c r="I566" s="6">
        <v>1.5953480999999999E-2</v>
      </c>
      <c r="J566" s="6">
        <v>0.19861555</v>
      </c>
      <c r="K566" s="6">
        <v>0.25597180000000003</v>
      </c>
      <c r="L566" s="9">
        <v>8.738527E-6</v>
      </c>
      <c r="M566" s="6">
        <v>2.0977855000000001E-4</v>
      </c>
      <c r="N566" s="6">
        <v>1.4325975999999999E-4</v>
      </c>
      <c r="O566" s="8">
        <v>6.1156636000000002E-5</v>
      </c>
      <c r="P566" s="3" t="s">
        <v>4111</v>
      </c>
      <c r="Q566" s="6"/>
    </row>
    <row r="567" spans="1:17" ht="409.6" hidden="1" x14ac:dyDescent="0.15">
      <c r="A567" s="27" t="s">
        <v>2130</v>
      </c>
      <c r="B567" s="15" t="s">
        <v>2131</v>
      </c>
      <c r="C567" s="5" t="s">
        <v>3903</v>
      </c>
      <c r="D567" s="6">
        <v>1</v>
      </c>
      <c r="E567" s="6">
        <v>4</v>
      </c>
      <c r="F567" s="7" t="str">
        <f>HYPERLINK("https://www.reddit.com/r/AskDocs/comments/g223l4/toe_growth/")</f>
        <v>https://www.reddit.com/r/AskDocs/comments/g223l4/toe_growth/</v>
      </c>
      <c r="G567" s="7" t="s">
        <v>2132</v>
      </c>
      <c r="H567" s="7" t="s">
        <v>12</v>
      </c>
      <c r="I567" s="6">
        <v>8.5800885999999998E-4</v>
      </c>
      <c r="J567" s="6">
        <v>1.8485785E-3</v>
      </c>
      <c r="K567" s="6">
        <v>8.573532E-4</v>
      </c>
      <c r="L567" s="6">
        <v>5.3953826E-3</v>
      </c>
      <c r="M567" s="6">
        <v>6.8668573999999996E-2</v>
      </c>
      <c r="N567" s="6">
        <v>2.0103753000000001E-3</v>
      </c>
      <c r="O567" s="6">
        <v>0.98217547000000005</v>
      </c>
      <c r="P567" s="3" t="s">
        <v>4111</v>
      </c>
      <c r="Q567" s="18" t="s">
        <v>4018</v>
      </c>
    </row>
    <row r="568" spans="1:17" ht="255" hidden="1" x14ac:dyDescent="0.15">
      <c r="A568" s="27" t="s">
        <v>2133</v>
      </c>
      <c r="B568" s="15" t="s">
        <v>2134</v>
      </c>
      <c r="C568" s="5" t="s">
        <v>2135</v>
      </c>
      <c r="D568" s="6">
        <v>2</v>
      </c>
      <c r="E568" s="6">
        <v>2</v>
      </c>
      <c r="F568" s="7" t="str">
        <f>HYPERLINK("https://www.reddit.com/r/AskDocs/comments/g22j60/recurring_wrist_pain_i_think_its_carpal_tunnel/")</f>
        <v>https://www.reddit.com/r/AskDocs/comments/g22j60/recurring_wrist_pain_i_think_its_carpal_tunnel/</v>
      </c>
      <c r="G568" s="7" t="s">
        <v>2136</v>
      </c>
      <c r="H568" s="7" t="s">
        <v>12</v>
      </c>
      <c r="I568" s="6">
        <v>2.4861902000000002E-2</v>
      </c>
      <c r="J568" s="6">
        <v>0.25403737999999998</v>
      </c>
      <c r="K568" s="6">
        <v>4.3924690000000002E-2</v>
      </c>
      <c r="L568" s="6">
        <v>1.7541676999999999E-2</v>
      </c>
      <c r="M568" s="6">
        <v>9.2461704999999999E-4</v>
      </c>
      <c r="N568" s="6">
        <v>1.1660039000000001E-2</v>
      </c>
      <c r="O568" s="6">
        <v>4.8743783999999997E-3</v>
      </c>
      <c r="P568" s="3" t="s">
        <v>4111</v>
      </c>
      <c r="Q568" s="6"/>
    </row>
    <row r="569" spans="1:17" ht="272" hidden="1" x14ac:dyDescent="0.15">
      <c r="A569" s="27" t="s">
        <v>2137</v>
      </c>
      <c r="B569" s="15" t="s">
        <v>2138</v>
      </c>
      <c r="C569" s="5" t="s">
        <v>3904</v>
      </c>
      <c r="D569" s="6">
        <v>1</v>
      </c>
      <c r="E569" s="6">
        <v>6</v>
      </c>
      <c r="F569" s="7" t="str">
        <f>HYPERLINK("https://www.reddit.com/r/AskDocs/comments/g22mhp/bumps_on_head_help/")</f>
        <v>https://www.reddit.com/r/AskDocs/comments/g22mhp/bumps_on_head_help/</v>
      </c>
      <c r="G569" s="7" t="s">
        <v>2139</v>
      </c>
      <c r="H569" s="7" t="s">
        <v>12</v>
      </c>
      <c r="I569" s="6">
        <v>7.8628359999999998E-3</v>
      </c>
      <c r="J569" s="6">
        <v>5.8732300000000001E-2</v>
      </c>
      <c r="K569" s="6">
        <v>8.0832600000000004E-2</v>
      </c>
      <c r="L569" s="6">
        <v>2.6613473999999998E-4</v>
      </c>
      <c r="M569" s="6">
        <v>7.9880685000000007E-2</v>
      </c>
      <c r="N569" s="6">
        <v>9.2110040000000003E-4</v>
      </c>
      <c r="O569" s="6">
        <v>4.4841020000000002E-2</v>
      </c>
      <c r="P569" s="3" t="s">
        <v>4111</v>
      </c>
      <c r="Q569" s="6"/>
    </row>
    <row r="570" spans="1:17" ht="85" hidden="1" x14ac:dyDescent="0.15">
      <c r="A570" s="27" t="s">
        <v>2140</v>
      </c>
      <c r="B570" s="15" t="s">
        <v>2141</v>
      </c>
      <c r="C570" s="5" t="s">
        <v>2142</v>
      </c>
      <c r="D570" s="6">
        <v>1</v>
      </c>
      <c r="E570" s="6">
        <v>5</v>
      </c>
      <c r="F570" s="7" t="str">
        <f>HYPERLINK("https://www.reddit.com/r/AskDocs/comments/g22pcm/can_covid19_be_dangerous_with_the_medication_im/")</f>
        <v>https://www.reddit.com/r/AskDocs/comments/g22pcm/can_covid19_be_dangerous_with_the_medication_im/</v>
      </c>
      <c r="G570" s="7" t="s">
        <v>2143</v>
      </c>
      <c r="H570" s="7" t="s">
        <v>12</v>
      </c>
      <c r="I570" s="6">
        <v>1.0903120000000001E-2</v>
      </c>
      <c r="J570" s="6">
        <v>0.30838947999999999</v>
      </c>
      <c r="K570" s="6">
        <v>1.5629232E-3</v>
      </c>
      <c r="L570" s="6">
        <v>0.68252504000000003</v>
      </c>
      <c r="M570" s="6">
        <v>9.0968609999999997E-4</v>
      </c>
      <c r="N570" s="6">
        <v>3.3089520000000001E-4</v>
      </c>
      <c r="O570" s="6">
        <v>3.3868850000000001E-3</v>
      </c>
      <c r="P570" s="23" t="s">
        <v>3757</v>
      </c>
      <c r="Q570" s="6" t="s">
        <v>4069</v>
      </c>
    </row>
    <row r="571" spans="1:17" ht="153" hidden="1" x14ac:dyDescent="0.15">
      <c r="A571" s="27" t="s">
        <v>2144</v>
      </c>
      <c r="B571" s="15" t="s">
        <v>2145</v>
      </c>
      <c r="C571" s="5" t="s">
        <v>2146</v>
      </c>
      <c r="D571" s="6">
        <v>2</v>
      </c>
      <c r="E571" s="6">
        <v>3</v>
      </c>
      <c r="F571" s="7" t="str">
        <f>HYPERLINK("https://www.reddit.com/r/AskDocs/comments/g22q8e/would_a_fractured_bone_hurt_more_as_time_goes_on/")</f>
        <v>https://www.reddit.com/r/AskDocs/comments/g22q8e/would_a_fractured_bone_hurt_more_as_time_goes_on/</v>
      </c>
      <c r="G571" s="7" t="s">
        <v>2147</v>
      </c>
      <c r="H571" s="7" t="s">
        <v>12</v>
      </c>
      <c r="I571" s="6">
        <v>4.2158484000000003E-2</v>
      </c>
      <c r="J571" s="6">
        <v>0.14612094</v>
      </c>
      <c r="K571" s="6">
        <v>2.9126912000000001E-2</v>
      </c>
      <c r="L571" s="6">
        <v>1.1719912000000001E-2</v>
      </c>
      <c r="M571" s="6">
        <v>2.0796059999999999E-3</v>
      </c>
      <c r="N571" s="6">
        <v>3.9235054999999996E-3</v>
      </c>
      <c r="O571" s="6">
        <v>5.7939289999999997E-3</v>
      </c>
      <c r="P571" s="3" t="s">
        <v>4111</v>
      </c>
      <c r="Q571" s="6"/>
    </row>
    <row r="572" spans="1:17" ht="85" hidden="1" x14ac:dyDescent="0.15">
      <c r="A572" s="27" t="s">
        <v>2148</v>
      </c>
      <c r="B572" s="15" t="s">
        <v>2149</v>
      </c>
      <c r="C572" s="5" t="s">
        <v>3905</v>
      </c>
      <c r="D572" s="6">
        <v>2</v>
      </c>
      <c r="E572" s="6">
        <v>3</v>
      </c>
      <c r="F572" s="7" t="str">
        <f>HYPERLINK("https://www.reddit.com/r/AskDocs/comments/g23137/what_is_this_rash_on_my_forearm_18m/")</f>
        <v>https://www.reddit.com/r/AskDocs/comments/g23137/what_is_this_rash_on_my_forearm_18m/</v>
      </c>
      <c r="G572" s="7" t="s">
        <v>2150</v>
      </c>
      <c r="H572" s="7" t="s">
        <v>12</v>
      </c>
      <c r="I572" s="6">
        <v>1.2409090999999999E-3</v>
      </c>
      <c r="J572" s="6">
        <v>0.11022234</v>
      </c>
      <c r="K572" s="6">
        <v>1.4443605999999999E-2</v>
      </c>
      <c r="L572" s="6">
        <v>0.56919399999999998</v>
      </c>
      <c r="M572" s="6">
        <v>5.1107110000000004E-3</v>
      </c>
      <c r="N572" s="6">
        <v>3.6509632999999998E-3</v>
      </c>
      <c r="O572" s="6">
        <v>0.11031294</v>
      </c>
      <c r="P572" s="17" t="s">
        <v>3760</v>
      </c>
      <c r="Q572" s="6"/>
    </row>
    <row r="573" spans="1:17" ht="306" hidden="1" x14ac:dyDescent="0.15">
      <c r="A573" s="27" t="s">
        <v>2151</v>
      </c>
      <c r="B573" s="15" t="s">
        <v>2152</v>
      </c>
      <c r="C573" s="5" t="s">
        <v>2153</v>
      </c>
      <c r="D573" s="6">
        <v>15</v>
      </c>
      <c r="E573" s="6">
        <v>17</v>
      </c>
      <c r="F573" s="7" t="str">
        <f>HYPERLINK("https://www.reddit.com/r/AskDocs/comments/g249ap/doctor_wont_send_me_for_an_urgent_colonoscopy_and/")</f>
        <v>https://www.reddit.com/r/AskDocs/comments/g249ap/doctor_wont_send_me_for_an_urgent_colonoscopy_and/</v>
      </c>
      <c r="G573" s="7" t="s">
        <v>2154</v>
      </c>
      <c r="H573" s="7" t="s">
        <v>12</v>
      </c>
      <c r="I573" s="6">
        <v>0.98896969999999995</v>
      </c>
      <c r="J573" s="6">
        <v>4.6338439999999998E-3</v>
      </c>
      <c r="K573" s="8">
        <v>1.7817076E-5</v>
      </c>
      <c r="L573" s="8">
        <v>6.3164820000000004E-6</v>
      </c>
      <c r="M573" s="6">
        <v>9.6452235999999996E-4</v>
      </c>
      <c r="N573" s="6">
        <v>1.6295909999999999E-3</v>
      </c>
      <c r="O573" s="9">
        <v>3.1512340000000003E-5</v>
      </c>
      <c r="P573" s="23" t="s">
        <v>3757</v>
      </c>
      <c r="Q573" s="6"/>
    </row>
    <row r="574" spans="1:17" ht="306" hidden="1" x14ac:dyDescent="0.15">
      <c r="A574" s="27" t="s">
        <v>2155</v>
      </c>
      <c r="B574" s="15" t="s">
        <v>2156</v>
      </c>
      <c r="C574" s="5" t="s">
        <v>2157</v>
      </c>
      <c r="D574" s="6">
        <v>2</v>
      </c>
      <c r="E574" s="6">
        <v>4</v>
      </c>
      <c r="F574" s="7" t="str">
        <f>HYPERLINK("https://www.reddit.com/r/AskDocs/comments/g24fv3/24m_persistent_hip_pain/")</f>
        <v>https://www.reddit.com/r/AskDocs/comments/g24fv3/24m_persistent_hip_pain/</v>
      </c>
      <c r="G574" s="7" t="s">
        <v>2158</v>
      </c>
      <c r="H574" s="7" t="s">
        <v>12</v>
      </c>
      <c r="I574" s="6">
        <v>1.2507826E-2</v>
      </c>
      <c r="J574" s="6">
        <v>8.4103345999999995E-2</v>
      </c>
      <c r="K574" s="6">
        <v>6.0195327E-3</v>
      </c>
      <c r="L574" s="6">
        <v>7.2190166000000002E-3</v>
      </c>
      <c r="M574" s="6">
        <v>3.9682983999999996E-3</v>
      </c>
      <c r="N574" s="6">
        <v>1.5141964000000001E-2</v>
      </c>
      <c r="O574" s="6">
        <v>1.1487453999999999E-2</v>
      </c>
      <c r="P574" s="3" t="s">
        <v>4111</v>
      </c>
      <c r="Q574" s="6"/>
    </row>
    <row r="575" spans="1:17" ht="51" hidden="1" x14ac:dyDescent="0.15">
      <c r="A575" s="27" t="s">
        <v>2159</v>
      </c>
      <c r="B575" s="15" t="s">
        <v>2160</v>
      </c>
      <c r="C575" s="5" t="s">
        <v>2161</v>
      </c>
      <c r="D575" s="6">
        <v>2</v>
      </c>
      <c r="E575" s="6">
        <v>5</v>
      </c>
      <c r="F575" s="7" t="str">
        <f>HYPERLINK("https://www.reddit.com/r/AskDocs/comments/g24ljc/15m_i_used_sandpaper_on_my_face/")</f>
        <v>https://www.reddit.com/r/AskDocs/comments/g24ljc/15m_i_used_sandpaper_on_my_face/</v>
      </c>
      <c r="G575" s="7" t="s">
        <v>2162</v>
      </c>
      <c r="H575" s="7" t="s">
        <v>12</v>
      </c>
      <c r="I575" s="6">
        <v>7.2670877E-3</v>
      </c>
      <c r="J575" s="6">
        <v>5.3647010000000002E-2</v>
      </c>
      <c r="K575" s="6">
        <v>2.3593009000000002E-2</v>
      </c>
      <c r="L575" s="6">
        <v>0.28375924000000002</v>
      </c>
      <c r="M575" s="6">
        <v>3.4068524999999999E-3</v>
      </c>
      <c r="N575" s="6">
        <v>1.6937256000000001E-3</v>
      </c>
      <c r="O575" s="6">
        <v>1.0077595999999999E-2</v>
      </c>
      <c r="P575" s="3" t="s">
        <v>4111</v>
      </c>
      <c r="Q575" s="6"/>
    </row>
    <row r="576" spans="1:17" ht="404" hidden="1" x14ac:dyDescent="0.15">
      <c r="A576" s="27" t="s">
        <v>2163</v>
      </c>
      <c r="B576" s="15" t="s">
        <v>2164</v>
      </c>
      <c r="C576" s="5" t="s">
        <v>2165</v>
      </c>
      <c r="D576" s="6">
        <v>2</v>
      </c>
      <c r="E576" s="6">
        <v>3</v>
      </c>
      <c r="F576" s="7" t="str">
        <f>HYPERLINK("https://www.reddit.com/r/AskDocs/comments/g24pdt/can_anxiety_cause_a_fever_covidrelated/")</f>
        <v>https://www.reddit.com/r/AskDocs/comments/g24pdt/can_anxiety_cause_a_fever_covidrelated/</v>
      </c>
      <c r="G576" s="7" t="s">
        <v>2166</v>
      </c>
      <c r="H576" s="7" t="s">
        <v>12</v>
      </c>
      <c r="I576" s="6">
        <v>2.0937026E-3</v>
      </c>
      <c r="J576" s="6">
        <v>0.99908304000000003</v>
      </c>
      <c r="K576" s="6">
        <v>4.9453973999999997E-4</v>
      </c>
      <c r="L576" s="6">
        <v>3.3457576999999998E-3</v>
      </c>
      <c r="M576" s="6">
        <v>2.5584399999999999E-3</v>
      </c>
      <c r="N576" s="6">
        <v>2.8958917000000001E-4</v>
      </c>
      <c r="O576" s="6">
        <v>2.7039647000000002E-4</v>
      </c>
      <c r="P576" s="3" t="s">
        <v>3758</v>
      </c>
      <c r="Q576" s="6"/>
    </row>
    <row r="577" spans="1:17" ht="153" hidden="1" x14ac:dyDescent="0.15">
      <c r="A577" s="27" t="s">
        <v>2167</v>
      </c>
      <c r="B577" s="15" t="s">
        <v>2168</v>
      </c>
      <c r="C577" s="5" t="s">
        <v>2169</v>
      </c>
      <c r="D577" s="6">
        <v>2</v>
      </c>
      <c r="E577" s="6">
        <v>5</v>
      </c>
      <c r="F577" s="7" t="str">
        <f>HYPERLINK("https://www.reddit.com/r/AskDocs/comments/g24wjq/32m_pretty_sure_i_have_a_bulging_disk_at_c6c7/")</f>
        <v>https://www.reddit.com/r/AskDocs/comments/g24wjq/32m_pretty_sure_i_have_a_bulging_disk_at_c6c7/</v>
      </c>
      <c r="G577" s="7" t="s">
        <v>2170</v>
      </c>
      <c r="H577" s="7" t="s">
        <v>12</v>
      </c>
      <c r="I577" s="6">
        <v>3.8605331999999998E-3</v>
      </c>
      <c r="J577" s="6">
        <v>0.16683110000000001</v>
      </c>
      <c r="K577" s="6">
        <v>4.6107172999999997E-4</v>
      </c>
      <c r="L577" s="6">
        <v>2.5779455999999999E-2</v>
      </c>
      <c r="M577" s="6">
        <v>2.1333991999999999E-3</v>
      </c>
      <c r="N577" s="6">
        <v>0.38852579999999998</v>
      </c>
      <c r="O577" s="6">
        <v>2.2158027000000001E-4</v>
      </c>
      <c r="P577" s="3" t="s">
        <v>4111</v>
      </c>
      <c r="Q577" s="6"/>
    </row>
    <row r="578" spans="1:17" ht="68" hidden="1" x14ac:dyDescent="0.15">
      <c r="A578" s="27" t="s">
        <v>2171</v>
      </c>
      <c r="B578" s="15" t="s">
        <v>2172</v>
      </c>
      <c r="C578" s="5" t="s">
        <v>3906</v>
      </c>
      <c r="D578" s="6">
        <v>285</v>
      </c>
      <c r="E578" s="6">
        <v>90</v>
      </c>
      <c r="F578" s="7" t="str">
        <f>HYPERLINK("https://www.reddit.com/r/AskDocs/comments/g2568b/daughter_had_hairs_growing_under_big_toenail/")</f>
        <v>https://www.reddit.com/r/AskDocs/comments/g2568b/daughter_had_hairs_growing_under_big_toenail/</v>
      </c>
      <c r="G578" s="7" t="s">
        <v>2173</v>
      </c>
      <c r="H578" s="7" t="s">
        <v>12</v>
      </c>
      <c r="I578" s="6">
        <v>0.38431490000000001</v>
      </c>
      <c r="J578" s="6">
        <v>6.9413244999999998E-2</v>
      </c>
      <c r="K578" s="6">
        <v>2.4912030000000002E-2</v>
      </c>
      <c r="L578" s="6">
        <v>2.2991568E-2</v>
      </c>
      <c r="M578" s="6">
        <v>1.9824266E-2</v>
      </c>
      <c r="N578" s="6">
        <v>6.4630805999999997E-3</v>
      </c>
      <c r="O578" s="6">
        <v>2.1205603999999999E-2</v>
      </c>
      <c r="P578" s="3" t="s">
        <v>4111</v>
      </c>
      <c r="Q578" s="6"/>
    </row>
    <row r="579" spans="1:17" ht="289" hidden="1" x14ac:dyDescent="0.15">
      <c r="A579" s="27" t="s">
        <v>2174</v>
      </c>
      <c r="B579" s="15" t="s">
        <v>2175</v>
      </c>
      <c r="C579" s="5" t="s">
        <v>2176</v>
      </c>
      <c r="D579" s="6">
        <v>2</v>
      </c>
      <c r="E579" s="6">
        <v>5</v>
      </c>
      <c r="F579" s="7" t="str">
        <f>HYPERLINK("https://www.reddit.com/r/AskDocs/comments/g258zs/ents_of_reddit/")</f>
        <v>https://www.reddit.com/r/AskDocs/comments/g258zs/ents_of_reddit/</v>
      </c>
      <c r="G579" s="7" t="s">
        <v>2177</v>
      </c>
      <c r="H579" s="7" t="s">
        <v>12</v>
      </c>
      <c r="I579" s="6">
        <v>1.3969570000000001E-2</v>
      </c>
      <c r="J579" s="6">
        <v>0.18972348999999999</v>
      </c>
      <c r="K579" s="6">
        <v>6.2325597E-4</v>
      </c>
      <c r="L579" s="6">
        <v>4.0164290000000002E-3</v>
      </c>
      <c r="M579" s="6">
        <v>6.8524780000000004E-3</v>
      </c>
      <c r="N579" s="6">
        <v>6.0552360000000003E-3</v>
      </c>
      <c r="O579" s="6">
        <v>5.3308606E-3</v>
      </c>
      <c r="P579" s="3" t="s">
        <v>4111</v>
      </c>
      <c r="Q579" s="6"/>
    </row>
    <row r="580" spans="1:17" ht="409.6" hidden="1" x14ac:dyDescent="0.15">
      <c r="A580" s="27" t="s">
        <v>2178</v>
      </c>
      <c r="B580" s="15" t="s">
        <v>2179</v>
      </c>
      <c r="C580" s="5" t="s">
        <v>3907</v>
      </c>
      <c r="D580" s="6">
        <v>3</v>
      </c>
      <c r="E580" s="6">
        <v>9</v>
      </c>
      <c r="F580" s="7" t="str">
        <f>HYPERLINK("https://www.reddit.com/r/AskDocs/comments/g25lcl/loooongterm_toenail_fungus/")</f>
        <v>https://www.reddit.com/r/AskDocs/comments/g25lcl/loooongterm_toenail_fungus/</v>
      </c>
      <c r="G580" s="7" t="s">
        <v>2180</v>
      </c>
      <c r="H580" s="7" t="s">
        <v>12</v>
      </c>
      <c r="I580" s="6">
        <v>5.6716203999999997E-3</v>
      </c>
      <c r="J580" s="6">
        <v>1.7903744999999999E-3</v>
      </c>
      <c r="K580" s="6">
        <v>1.6731024000000001E-4</v>
      </c>
      <c r="L580" s="6">
        <v>0.86146646999999998</v>
      </c>
      <c r="M580" s="6">
        <v>1.2724996000000001E-3</v>
      </c>
      <c r="N580" s="6">
        <v>3.6779046000000001E-4</v>
      </c>
      <c r="O580" s="6">
        <v>4.7046839999999998E-3</v>
      </c>
      <c r="P580" s="17" t="s">
        <v>3760</v>
      </c>
      <c r="Q580" s="6"/>
    </row>
    <row r="581" spans="1:17" ht="340" hidden="1" x14ac:dyDescent="0.15">
      <c r="A581" s="27" t="s">
        <v>2181</v>
      </c>
      <c r="B581" s="15" t="s">
        <v>2182</v>
      </c>
      <c r="C581" s="5" t="s">
        <v>2183</v>
      </c>
      <c r="D581" s="6">
        <v>2</v>
      </c>
      <c r="E581" s="6">
        <v>9</v>
      </c>
      <c r="F581" s="7" t="str">
        <f>HYPERLINK("https://www.reddit.com/r/AskDocs/comments/g25n8u/homecare_patient_with_serious_bedsores_but/")</f>
        <v>https://www.reddit.com/r/AskDocs/comments/g25n8u/homecare_patient_with_serious_bedsores_but/</v>
      </c>
      <c r="G581" s="7" t="s">
        <v>2184</v>
      </c>
      <c r="H581" s="7" t="s">
        <v>12</v>
      </c>
      <c r="I581" s="6">
        <v>4.4272600000000002E-2</v>
      </c>
      <c r="J581" s="6">
        <v>5.4577289999999997E-3</v>
      </c>
      <c r="K581" s="6">
        <v>3.8352610000000001E-4</v>
      </c>
      <c r="L581" s="6">
        <v>7.7541173000000001E-3</v>
      </c>
      <c r="M581" s="6">
        <v>2.4011731000000001E-4</v>
      </c>
      <c r="N581" s="8">
        <v>6.1303675000000006E-5</v>
      </c>
      <c r="O581" s="6">
        <v>0.10858449000000001</v>
      </c>
      <c r="P581" s="3" t="s">
        <v>4111</v>
      </c>
      <c r="Q581" s="8"/>
    </row>
    <row r="582" spans="1:17" ht="306" hidden="1" x14ac:dyDescent="0.15">
      <c r="A582" s="27" t="s">
        <v>2185</v>
      </c>
      <c r="B582" s="15" t="s">
        <v>2186</v>
      </c>
      <c r="C582" s="5" t="s">
        <v>2187</v>
      </c>
      <c r="D582" s="6">
        <v>2</v>
      </c>
      <c r="E582" s="6">
        <v>4</v>
      </c>
      <c r="F582" s="7" t="str">
        <f>HYPERLINK("https://www.reddit.com/r/AskDocs/comments/g25rcc/chance_of_catching_covid_from_this_15_second/")</f>
        <v>https://www.reddit.com/r/AskDocs/comments/g25rcc/chance_of_catching_covid_from_this_15_second/</v>
      </c>
      <c r="G582" s="7" t="s">
        <v>2188</v>
      </c>
      <c r="H582" s="7" t="s">
        <v>12</v>
      </c>
      <c r="I582" s="8">
        <v>1.471898E-6</v>
      </c>
      <c r="J582" s="6">
        <v>0.74254730000000002</v>
      </c>
      <c r="K582" s="6">
        <v>0.99352700000000005</v>
      </c>
      <c r="L582" s="8">
        <v>2.42801E-7</v>
      </c>
      <c r="M582" s="8">
        <v>1.9513209999999998E-6</v>
      </c>
      <c r="N582" s="8">
        <v>1.4508580000000001E-6</v>
      </c>
      <c r="O582" s="9">
        <v>8.4986690000000007E-6</v>
      </c>
      <c r="P582" s="3" t="s">
        <v>3758</v>
      </c>
      <c r="Q582" s="8" t="s">
        <v>4069</v>
      </c>
    </row>
    <row r="583" spans="1:17" ht="34" hidden="1" x14ac:dyDescent="0.15">
      <c r="A583" s="27" t="s">
        <v>2189</v>
      </c>
      <c r="B583" s="15" t="s">
        <v>2190</v>
      </c>
      <c r="C583" s="5" t="s">
        <v>2191</v>
      </c>
      <c r="D583" s="6">
        <v>2</v>
      </c>
      <c r="E583" s="6">
        <v>3</v>
      </c>
      <c r="F583" s="7" t="str">
        <f>HYPERLINK("https://www.reddit.com/r/AskDocs/comments/g25spb/can_i_drink_alcohol_16_almost_17_hours_after/")</f>
        <v>https://www.reddit.com/r/AskDocs/comments/g25spb/can_i_drink_alcohol_16_almost_17_hours_after/</v>
      </c>
      <c r="G583" s="7" t="s">
        <v>2192</v>
      </c>
      <c r="H583" s="7" t="s">
        <v>12</v>
      </c>
      <c r="I583" s="6">
        <v>8.3626810000000003E-3</v>
      </c>
      <c r="J583" s="6">
        <v>0.27738875000000002</v>
      </c>
      <c r="K583" s="6">
        <v>0.24267312999999999</v>
      </c>
      <c r="L583" s="6">
        <v>1.2413949000000001E-2</v>
      </c>
      <c r="M583" s="6">
        <v>1.0319740000000001E-2</v>
      </c>
      <c r="N583" s="6">
        <v>1.3902336E-2</v>
      </c>
      <c r="O583" s="6">
        <v>9.4481110000000004E-3</v>
      </c>
      <c r="P583" s="3" t="s">
        <v>4111</v>
      </c>
      <c r="Q583" s="6"/>
    </row>
    <row r="584" spans="1:17" ht="68" hidden="1" x14ac:dyDescent="0.15">
      <c r="A584" s="27" t="s">
        <v>2193</v>
      </c>
      <c r="B584" s="15" t="s">
        <v>2194</v>
      </c>
      <c r="C584" s="5" t="s">
        <v>2195</v>
      </c>
      <c r="D584" s="6">
        <v>3</v>
      </c>
      <c r="E584" s="6">
        <v>6</v>
      </c>
      <c r="F584" s="7" t="str">
        <f>HYPERLINK("https://www.reddit.com/r/AskDocs/comments/g25wac/thumb_injury_from_skateboarding/")</f>
        <v>https://www.reddit.com/r/AskDocs/comments/g25wac/thumb_injury_from_skateboarding/</v>
      </c>
      <c r="G584" s="7" t="s">
        <v>2196</v>
      </c>
      <c r="H584" s="7" t="s">
        <v>12</v>
      </c>
      <c r="I584" s="6">
        <v>8.7612870000000002E-4</v>
      </c>
      <c r="J584" s="6">
        <v>0.38045937000000002</v>
      </c>
      <c r="K584" s="6">
        <v>6.0778560000000004E-3</v>
      </c>
      <c r="L584" s="6">
        <v>6.0296625E-2</v>
      </c>
      <c r="M584" s="6">
        <v>4.3435692999999999E-3</v>
      </c>
      <c r="N584" s="6">
        <v>3.8409529999999998E-3</v>
      </c>
      <c r="O584" s="6">
        <v>3.4889280000000002E-2</v>
      </c>
      <c r="P584" s="3" t="s">
        <v>4111</v>
      </c>
      <c r="Q584" s="6"/>
    </row>
    <row r="585" spans="1:17" ht="238" hidden="1" x14ac:dyDescent="0.15">
      <c r="A585" s="27" t="s">
        <v>2197</v>
      </c>
      <c r="B585" s="15" t="s">
        <v>2198</v>
      </c>
      <c r="C585" s="5" t="s">
        <v>2199</v>
      </c>
      <c r="D585" s="6">
        <v>2</v>
      </c>
      <c r="E585" s="6">
        <v>17</v>
      </c>
      <c r="F585" s="7" t="str">
        <f>HYPERLINK("https://www.reddit.com/r/AskDocs/comments/g266ha/26m_ive_been_prescribed_clonazepam_for_a_few/")</f>
        <v>https://www.reddit.com/r/AskDocs/comments/g266ha/26m_ive_been_prescribed_clonazepam_for_a_few/</v>
      </c>
      <c r="G585" s="7" t="s">
        <v>2200</v>
      </c>
      <c r="H585" s="7" t="s">
        <v>12</v>
      </c>
      <c r="I585" s="6">
        <v>4.614651E-3</v>
      </c>
      <c r="J585" s="6">
        <v>0.18625211999999999</v>
      </c>
      <c r="K585" s="6">
        <v>4.2028724999999996E-3</v>
      </c>
      <c r="L585" s="6">
        <v>4.8654674999999998E-3</v>
      </c>
      <c r="M585" s="6">
        <v>5.5665669999999997E-3</v>
      </c>
      <c r="N585" s="6">
        <v>1.5504956E-3</v>
      </c>
      <c r="O585" s="6">
        <v>8.7065489999999995E-2</v>
      </c>
      <c r="P585" s="3" t="s">
        <v>4111</v>
      </c>
      <c r="Q585" s="6"/>
    </row>
    <row r="586" spans="1:17" ht="85" hidden="1" x14ac:dyDescent="0.15">
      <c r="A586" s="27" t="s">
        <v>2201</v>
      </c>
      <c r="B586" s="15" t="s">
        <v>2202</v>
      </c>
      <c r="C586" s="5" t="s">
        <v>2203</v>
      </c>
      <c r="D586" s="6">
        <v>2</v>
      </c>
      <c r="E586" s="6">
        <v>3</v>
      </c>
      <c r="F586" s="7" t="str">
        <f>HYPERLINK("https://www.reddit.com/r/AskDocs/comments/g26r0u/i_think_i_have_minor_trigger_finger_in_my_left/")</f>
        <v>https://www.reddit.com/r/AskDocs/comments/g26r0u/i_think_i_have_minor_trigger_finger_in_my_left/</v>
      </c>
      <c r="G586" s="7" t="s">
        <v>2204</v>
      </c>
      <c r="H586" s="7" t="s">
        <v>12</v>
      </c>
      <c r="I586" s="6">
        <v>6.9993319999999998E-2</v>
      </c>
      <c r="J586" s="6">
        <v>1.7431079999999999E-3</v>
      </c>
      <c r="K586" s="6">
        <v>2.3428648999999999E-2</v>
      </c>
      <c r="L586" s="6">
        <v>0.104371965</v>
      </c>
      <c r="M586" s="6">
        <v>4.2877138000000002E-2</v>
      </c>
      <c r="N586" s="6">
        <v>4.1233209999999999E-2</v>
      </c>
      <c r="O586" s="6">
        <v>1.6325742000000001E-2</v>
      </c>
      <c r="P586" s="3" t="s">
        <v>4111</v>
      </c>
      <c r="Q586" s="6"/>
    </row>
    <row r="587" spans="1:17" ht="204" hidden="1" x14ac:dyDescent="0.15">
      <c r="A587" s="27" t="s">
        <v>2205</v>
      </c>
      <c r="B587" s="15" t="s">
        <v>2206</v>
      </c>
      <c r="C587" s="5" t="s">
        <v>2207</v>
      </c>
      <c r="D587" s="6">
        <v>1</v>
      </c>
      <c r="E587" s="6">
        <v>4</v>
      </c>
      <c r="F587" s="7" t="str">
        <f>HYPERLINK("https://www.reddit.com/r/AskDocs/comments/g26ytt/small_skin_tagpolyps_forming_on_body/")</f>
        <v>https://www.reddit.com/r/AskDocs/comments/g26ytt/small_skin_tagpolyps_forming_on_body/</v>
      </c>
      <c r="G587" s="7" t="s">
        <v>2208</v>
      </c>
      <c r="H587" s="7" t="s">
        <v>12</v>
      </c>
      <c r="I587" s="6">
        <v>6.0948730000000002E-4</v>
      </c>
      <c r="J587" s="8">
        <v>1.6542404E-5</v>
      </c>
      <c r="K587" s="9">
        <v>1.641184E-5</v>
      </c>
      <c r="L587" s="6">
        <v>3.6411582999999999E-3</v>
      </c>
      <c r="M587" s="6">
        <v>1.0115802000000001E-3</v>
      </c>
      <c r="N587" s="6">
        <v>0.99487495000000004</v>
      </c>
      <c r="O587" s="9">
        <v>4.8862829999999998E-5</v>
      </c>
      <c r="P587" s="3" t="s">
        <v>4111</v>
      </c>
      <c r="Q587" s="6"/>
    </row>
    <row r="588" spans="1:17" ht="68" hidden="1" x14ac:dyDescent="0.15">
      <c r="A588" s="27" t="s">
        <v>2209</v>
      </c>
      <c r="B588" s="15" t="s">
        <v>2210</v>
      </c>
      <c r="C588" s="5" t="s">
        <v>2211</v>
      </c>
      <c r="D588" s="6">
        <v>2</v>
      </c>
      <c r="E588" s="6">
        <v>4</v>
      </c>
      <c r="F588" s="7" t="str">
        <f>HYPERLINK("https://www.reddit.com/r/AskDocs/comments/g27k3y/sunflower_seeds_and_sodium/")</f>
        <v>https://www.reddit.com/r/AskDocs/comments/g27k3y/sunflower_seeds_and_sodium/</v>
      </c>
      <c r="G588" s="7" t="s">
        <v>2212</v>
      </c>
      <c r="H588" s="7" t="s">
        <v>12</v>
      </c>
      <c r="I588" s="6">
        <v>6.2548220000000002E-3</v>
      </c>
      <c r="J588" s="6">
        <v>5.3411719999999999E-3</v>
      </c>
      <c r="K588" s="6">
        <v>0.18908843</v>
      </c>
      <c r="L588" s="6">
        <v>1.3612210999999999E-3</v>
      </c>
      <c r="M588" s="6">
        <v>3.2028854000000001E-3</v>
      </c>
      <c r="N588" s="6">
        <v>0.52926445</v>
      </c>
      <c r="O588" s="6">
        <v>1.9115806E-3</v>
      </c>
      <c r="P588" s="3" t="s">
        <v>4111</v>
      </c>
      <c r="Q588" s="6"/>
    </row>
    <row r="589" spans="1:17" ht="102" hidden="1" x14ac:dyDescent="0.15">
      <c r="A589" s="27" t="s">
        <v>2213</v>
      </c>
      <c r="B589" s="15" t="s">
        <v>2214</v>
      </c>
      <c r="C589" s="5" t="s">
        <v>3908</v>
      </c>
      <c r="D589" s="6">
        <v>2</v>
      </c>
      <c r="E589" s="6">
        <v>4</v>
      </c>
      <c r="F589" s="7" t="str">
        <f>HYPERLINK("https://www.reddit.com/r/AskDocs/comments/g27k4v/am_i_knock_kneed/")</f>
        <v>https://www.reddit.com/r/AskDocs/comments/g27k4v/am_i_knock_kneed/</v>
      </c>
      <c r="G589" s="7" t="s">
        <v>2215</v>
      </c>
      <c r="H589" s="7" t="s">
        <v>12</v>
      </c>
      <c r="I589" s="6">
        <v>4.1997730000000004E-3</v>
      </c>
      <c r="J589" s="6">
        <v>0.56914070000000005</v>
      </c>
      <c r="K589" s="6">
        <v>4.0260672999999997E-2</v>
      </c>
      <c r="L589" s="6">
        <v>3.5612375000000002E-2</v>
      </c>
      <c r="M589" s="6">
        <v>1.3311475499999999E-2</v>
      </c>
      <c r="N589" s="6">
        <v>1.1030435999999999E-2</v>
      </c>
      <c r="O589" s="6">
        <v>2.3117274E-2</v>
      </c>
      <c r="P589" s="3" t="s">
        <v>4111</v>
      </c>
      <c r="Q589" s="6"/>
    </row>
    <row r="590" spans="1:17" ht="221" hidden="1" x14ac:dyDescent="0.15">
      <c r="A590" s="27" t="s">
        <v>2216</v>
      </c>
      <c r="B590" s="15" t="s">
        <v>2217</v>
      </c>
      <c r="C590" s="5" t="s">
        <v>3909</v>
      </c>
      <c r="D590" s="6">
        <v>1</v>
      </c>
      <c r="E590" s="6">
        <v>4</v>
      </c>
      <c r="F590" s="7" t="str">
        <f>HYPERLINK("https://www.reddit.com/r/AskDocs/comments/g27ucu/red_lines_on_feet/")</f>
        <v>https://www.reddit.com/r/AskDocs/comments/g27ucu/red_lines_on_feet/</v>
      </c>
      <c r="G590" s="7" t="s">
        <v>2218</v>
      </c>
      <c r="H590" s="7" t="s">
        <v>12</v>
      </c>
      <c r="I590" s="6">
        <v>2.9080808E-2</v>
      </c>
      <c r="J590" s="6">
        <v>6.4111054000000001E-2</v>
      </c>
      <c r="K590" s="6">
        <v>0.13276112000000001</v>
      </c>
      <c r="L590" s="6">
        <v>5.7080329999999999E-2</v>
      </c>
      <c r="M590" s="6">
        <v>2.6883780999999999E-2</v>
      </c>
      <c r="N590" s="6">
        <v>1.5918612E-3</v>
      </c>
      <c r="O590" s="6">
        <v>0.12483871000000001</v>
      </c>
      <c r="P590" s="3" t="s">
        <v>4111</v>
      </c>
      <c r="Q590" s="6"/>
    </row>
    <row r="591" spans="1:17" ht="136" hidden="1" x14ac:dyDescent="0.15">
      <c r="A591" s="27" t="s">
        <v>2219</v>
      </c>
      <c r="B591" s="15" t="s">
        <v>2220</v>
      </c>
      <c r="C591" s="5" t="s">
        <v>3910</v>
      </c>
      <c r="D591" s="6">
        <v>1</v>
      </c>
      <c r="E591" s="6">
        <v>3</v>
      </c>
      <c r="F591" s="7" t="str">
        <f>HYPERLINK("https://www.reddit.com/r/AskDocs/comments/g285uj/extremely_itchy_red_bumps/")</f>
        <v>https://www.reddit.com/r/AskDocs/comments/g285uj/extremely_itchy_red_bumps/</v>
      </c>
      <c r="G591" s="7" t="s">
        <v>2221</v>
      </c>
      <c r="H591" s="7" t="s">
        <v>12</v>
      </c>
      <c r="I591" s="6">
        <v>1.0168849999999999E-3</v>
      </c>
      <c r="J591" s="6">
        <v>5.8741569999999996E-3</v>
      </c>
      <c r="K591" s="6">
        <v>2.9828547999999999E-3</v>
      </c>
      <c r="L591" s="6">
        <v>0.84787190000000001</v>
      </c>
      <c r="M591" s="6">
        <v>7.8839063999999997E-4</v>
      </c>
      <c r="N591" s="9">
        <v>5.876465E-5</v>
      </c>
      <c r="O591" s="6">
        <v>0.30003960000000002</v>
      </c>
      <c r="P591" s="17" t="s">
        <v>3760</v>
      </c>
      <c r="Q591" s="9"/>
    </row>
    <row r="592" spans="1:17" ht="187" hidden="1" x14ac:dyDescent="0.15">
      <c r="A592" s="27" t="s">
        <v>2222</v>
      </c>
      <c r="B592" s="15" t="s">
        <v>2223</v>
      </c>
      <c r="C592" s="5" t="s">
        <v>2224</v>
      </c>
      <c r="D592" s="6">
        <v>4</v>
      </c>
      <c r="E592" s="6">
        <v>4</v>
      </c>
      <c r="F592" s="7" t="str">
        <f>HYPERLINK("https://www.reddit.com/r/AskDocs/comments/g28igk/my_dad_54m_has_extremely_low_energy_and_we_dont/")</f>
        <v>https://www.reddit.com/r/AskDocs/comments/g28igk/my_dad_54m_has_extremely_low_energy_and_we_dont/</v>
      </c>
      <c r="G592" s="7" t="s">
        <v>2225</v>
      </c>
      <c r="H592" s="7" t="s">
        <v>12</v>
      </c>
      <c r="I592" s="6">
        <v>5.8238209999999999E-3</v>
      </c>
      <c r="J592" s="6">
        <v>0.99633760000000005</v>
      </c>
      <c r="K592" s="6">
        <v>1.1129856E-2</v>
      </c>
      <c r="L592" s="6">
        <v>7.4988604000000001E-4</v>
      </c>
      <c r="M592" s="6">
        <v>4.2515993000000001E-4</v>
      </c>
      <c r="N592" s="9">
        <v>5.3956029999999998E-5</v>
      </c>
      <c r="O592" s="6">
        <v>9.5307827E-4</v>
      </c>
      <c r="P592" s="3" t="s">
        <v>3758</v>
      </c>
      <c r="Q592" s="9"/>
    </row>
    <row r="593" spans="1:17" ht="409.6" hidden="1" x14ac:dyDescent="0.15">
      <c r="A593" s="27" t="s">
        <v>2226</v>
      </c>
      <c r="B593" s="15" t="s">
        <v>2227</v>
      </c>
      <c r="C593" s="5" t="s">
        <v>2228</v>
      </c>
      <c r="D593" s="6">
        <v>4</v>
      </c>
      <c r="E593" s="6">
        <v>3</v>
      </c>
      <c r="F593" s="7" t="str">
        <f>HYPERLINK("https://www.reddit.com/r/AskDocs/comments/g2904h/22f_had_a_lot_of_blood_after_bowel_movement_so_i/")</f>
        <v>https://www.reddit.com/r/AskDocs/comments/g2904h/22f_had_a_lot_of_blood_after_bowel_movement_so_i/</v>
      </c>
      <c r="G593" s="7" t="s">
        <v>2229</v>
      </c>
      <c r="H593" s="7" t="s">
        <v>12</v>
      </c>
      <c r="I593" s="6">
        <v>0.17653677000000001</v>
      </c>
      <c r="J593" s="6">
        <v>1.4597178E-4</v>
      </c>
      <c r="K593" s="8">
        <v>2.4611444999999999E-5</v>
      </c>
      <c r="L593" s="8">
        <v>1.8539322000000001E-5</v>
      </c>
      <c r="M593" s="6">
        <v>1.3628602E-4</v>
      </c>
      <c r="N593" s="6">
        <v>4.0895044999999998E-2</v>
      </c>
      <c r="O593" s="6">
        <v>7.7098609999999998E-2</v>
      </c>
      <c r="P593" s="3" t="s">
        <v>4111</v>
      </c>
      <c r="Q593" s="6"/>
    </row>
    <row r="594" spans="1:17" ht="204" hidden="1" x14ac:dyDescent="0.15">
      <c r="A594" s="27" t="s">
        <v>2230</v>
      </c>
      <c r="B594" s="15" t="s">
        <v>2231</v>
      </c>
      <c r="C594" s="5" t="s">
        <v>3911</v>
      </c>
      <c r="D594" s="6">
        <v>2</v>
      </c>
      <c r="E594" s="6">
        <v>9</v>
      </c>
      <c r="F594" s="7" t="str">
        <f>HYPERLINK("https://www.reddit.com/r/AskDocs/comments/g2941v/is_my_colon_being_shaped_like_this_in_any_way_an/")</f>
        <v>https://www.reddit.com/r/AskDocs/comments/g2941v/is_my_colon_being_shaped_like_this_in_any_way_an/</v>
      </c>
      <c r="G594" s="7" t="s">
        <v>2232</v>
      </c>
      <c r="H594" s="7" t="s">
        <v>12</v>
      </c>
      <c r="I594" s="6">
        <v>0.99955620000000001</v>
      </c>
      <c r="J594" s="6">
        <v>1.8670558999999999E-3</v>
      </c>
      <c r="K594" s="6">
        <v>1.3655424000000001E-3</v>
      </c>
      <c r="L594" s="6">
        <v>1.2832880000000001E-4</v>
      </c>
      <c r="M594" s="6">
        <v>4.7894419999999997E-3</v>
      </c>
      <c r="N594" s="6">
        <v>3.0267240000000001E-4</v>
      </c>
      <c r="O594" s="9">
        <v>9.2178969999999997E-5</v>
      </c>
      <c r="P594" s="23" t="s">
        <v>3757</v>
      </c>
      <c r="Q594" s="6"/>
    </row>
    <row r="595" spans="1:17" ht="85" hidden="1" x14ac:dyDescent="0.15">
      <c r="A595" s="27" t="s">
        <v>2233</v>
      </c>
      <c r="B595" s="15" t="s">
        <v>2234</v>
      </c>
      <c r="C595" s="5" t="s">
        <v>2235</v>
      </c>
      <c r="D595" s="6">
        <v>2</v>
      </c>
      <c r="E595" s="6">
        <v>2</v>
      </c>
      <c r="F595" s="7" t="str">
        <f>HYPERLINK("https://www.reddit.com/r/AskDocs/comments/g298s7/is_this_how_pcp_visits_are_for_yearly_check_up/")</f>
        <v>https://www.reddit.com/r/AskDocs/comments/g298s7/is_this_how_pcp_visits_are_for_yearly_check_up/</v>
      </c>
      <c r="G595" s="7" t="s">
        <v>2236</v>
      </c>
      <c r="H595" s="7" t="s">
        <v>12</v>
      </c>
      <c r="I595" s="6">
        <v>0.15135874999999999</v>
      </c>
      <c r="J595" s="6">
        <v>8.0872834000000005E-2</v>
      </c>
      <c r="K595" s="6">
        <v>3.9863585999999999E-3</v>
      </c>
      <c r="L595" s="6">
        <v>7.0658326000000004E-4</v>
      </c>
      <c r="M595" s="6">
        <v>6.0529439999999997E-2</v>
      </c>
      <c r="N595" s="6">
        <v>1.5883148E-3</v>
      </c>
      <c r="O595" s="6">
        <v>9.2655419999999997E-4</v>
      </c>
      <c r="P595" s="3" t="s">
        <v>4111</v>
      </c>
      <c r="Q595" s="6"/>
    </row>
    <row r="596" spans="1:17" ht="119" hidden="1" x14ac:dyDescent="0.15">
      <c r="A596" s="27" t="s">
        <v>2237</v>
      </c>
      <c r="B596" s="15" t="s">
        <v>2238</v>
      </c>
      <c r="C596" s="5" t="s">
        <v>2239</v>
      </c>
      <c r="D596" s="6">
        <v>2</v>
      </c>
      <c r="E596" s="6">
        <v>6</v>
      </c>
      <c r="F596" s="7" t="str">
        <f>HYPERLINK("https://www.reddit.com/r/AskDocs/comments/g29eyr/24f_potential_scaphoid_fracture/")</f>
        <v>https://www.reddit.com/r/AskDocs/comments/g29eyr/24f_potential_scaphoid_fracture/</v>
      </c>
      <c r="G596" s="7" t="s">
        <v>2240</v>
      </c>
      <c r="H596" s="7" t="s">
        <v>12</v>
      </c>
      <c r="I596" s="6">
        <v>6.1136454E-2</v>
      </c>
      <c r="J596" s="6">
        <v>1.6477196999999999E-2</v>
      </c>
      <c r="K596" s="6">
        <v>0.34201007999999999</v>
      </c>
      <c r="L596" s="6">
        <v>1.0870397E-3</v>
      </c>
      <c r="M596" s="6">
        <v>2.534026E-2</v>
      </c>
      <c r="N596" s="6">
        <v>1.0443627999999999E-3</v>
      </c>
      <c r="O596" s="6">
        <v>3.2955407999999997E-4</v>
      </c>
      <c r="P596" s="3" t="s">
        <v>4111</v>
      </c>
      <c r="Q596" s="6"/>
    </row>
    <row r="597" spans="1:17" ht="272" hidden="1" x14ac:dyDescent="0.15">
      <c r="A597" s="27" t="s">
        <v>2241</v>
      </c>
      <c r="B597" s="15" t="s">
        <v>2242</v>
      </c>
      <c r="C597" s="5" t="s">
        <v>2243</v>
      </c>
      <c r="D597" s="6">
        <v>6</v>
      </c>
      <c r="E597" s="6">
        <v>8</v>
      </c>
      <c r="F597" s="7" t="str">
        <f>HYPERLINK("https://www.reddit.com/r/AskDocs/comments/g29osd/what_is_the_appropriate_amount_of_topics_you/")</f>
        <v>https://www.reddit.com/r/AskDocs/comments/g29osd/what_is_the_appropriate_amount_of_topics_you/</v>
      </c>
      <c r="G597" s="7" t="s">
        <v>2244</v>
      </c>
      <c r="H597" s="7" t="s">
        <v>12</v>
      </c>
      <c r="I597" s="6">
        <v>4.6821147E-2</v>
      </c>
      <c r="J597" s="6">
        <v>0.19448372999999999</v>
      </c>
      <c r="K597" s="6">
        <v>6.8517326999999999E-3</v>
      </c>
      <c r="L597" s="6">
        <v>5.9419572000000004E-3</v>
      </c>
      <c r="M597" s="6">
        <v>4.8640669999999997E-3</v>
      </c>
      <c r="N597" s="6">
        <v>1.6258597E-2</v>
      </c>
      <c r="O597" s="6">
        <v>1.2255520000000001E-2</v>
      </c>
      <c r="P597" s="3" t="s">
        <v>4111</v>
      </c>
      <c r="Q597" s="6"/>
    </row>
    <row r="598" spans="1:17" ht="68" hidden="1" x14ac:dyDescent="0.15">
      <c r="A598" s="27" t="s">
        <v>2245</v>
      </c>
      <c r="B598" s="15" t="s">
        <v>2246</v>
      </c>
      <c r="C598" s="5" t="s">
        <v>3912</v>
      </c>
      <c r="D598" s="6">
        <v>1</v>
      </c>
      <c r="E598" s="6">
        <v>3</v>
      </c>
      <c r="F598" s="7" t="str">
        <f>HYPERLINK("https://www.reddit.com/r/AskDocs/comments/g2a703/nsfw_33m_molluscum_contagiosum_in_genitals/")</f>
        <v>https://www.reddit.com/r/AskDocs/comments/g2a703/nsfw_33m_molluscum_contagiosum_in_genitals/</v>
      </c>
      <c r="G598" s="7" t="s">
        <v>2247</v>
      </c>
      <c r="H598" s="7" t="s">
        <v>12</v>
      </c>
      <c r="I598" s="6">
        <v>1.4063120000000001E-3</v>
      </c>
      <c r="J598" s="8">
        <v>4.6783487000000001E-5</v>
      </c>
      <c r="K598" s="6">
        <v>6.1064959999999999E-4</v>
      </c>
      <c r="L598" s="6">
        <v>6.4333080000000004E-3</v>
      </c>
      <c r="M598" s="6">
        <v>9.4747543000000005E-4</v>
      </c>
      <c r="N598" s="6">
        <v>5.2779913000000004E-4</v>
      </c>
      <c r="O598" s="6">
        <v>0.99698644999999997</v>
      </c>
      <c r="P598" s="3" t="s">
        <v>3763</v>
      </c>
      <c r="Q598" s="6"/>
    </row>
    <row r="599" spans="1:17" ht="68" hidden="1" x14ac:dyDescent="0.15">
      <c r="A599" s="27" t="s">
        <v>2248</v>
      </c>
      <c r="B599" s="15" t="s">
        <v>2249</v>
      </c>
      <c r="C599" s="5" t="s">
        <v>2250</v>
      </c>
      <c r="D599" s="6">
        <v>1</v>
      </c>
      <c r="E599" s="6">
        <v>3</v>
      </c>
      <c r="F599" s="7" t="str">
        <f>HYPERLINK("https://www.reddit.com/r/AskDocs/comments/g2ac4e/i_am_male_15_years_old_non_smoker_weigh_about_80/")</f>
        <v>https://www.reddit.com/r/AskDocs/comments/g2ac4e/i_am_male_15_years_old_non_smoker_weigh_about_80/</v>
      </c>
      <c r="G599" s="7" t="s">
        <v>2251</v>
      </c>
      <c r="H599" s="7" t="s">
        <v>12</v>
      </c>
      <c r="I599" s="6">
        <v>0.98512829999999996</v>
      </c>
      <c r="J599" s="6">
        <v>2.1022557999999999E-4</v>
      </c>
      <c r="K599" s="6">
        <v>7.5894593999999995E-4</v>
      </c>
      <c r="L599" s="6">
        <v>3.2487272999999997E-2</v>
      </c>
      <c r="M599" s="6">
        <v>1.603365E-4</v>
      </c>
      <c r="N599" s="6">
        <v>2.4142861E-4</v>
      </c>
      <c r="O599" s="9">
        <v>6.6869329999999996E-5</v>
      </c>
      <c r="P599" s="23" t="s">
        <v>3757</v>
      </c>
      <c r="Q599" s="6"/>
    </row>
    <row r="600" spans="1:17" ht="119" hidden="1" x14ac:dyDescent="0.15">
      <c r="A600" s="27" t="s">
        <v>2252</v>
      </c>
      <c r="B600" s="15" t="s">
        <v>2253</v>
      </c>
      <c r="C600" s="5" t="s">
        <v>3913</v>
      </c>
      <c r="D600" s="6">
        <v>1</v>
      </c>
      <c r="E600" s="6">
        <v>3</v>
      </c>
      <c r="F600" s="7" t="str">
        <f>HYPERLINK("https://www.reddit.com/r/AskDocs/comments/g2agke/itchy_palms_and_soles/")</f>
        <v>https://www.reddit.com/r/AskDocs/comments/g2agke/itchy_palms_and_soles/</v>
      </c>
      <c r="G600" s="7" t="s">
        <v>2254</v>
      </c>
      <c r="H600" s="7" t="s">
        <v>12</v>
      </c>
      <c r="I600" s="6">
        <v>4.362166E-4</v>
      </c>
      <c r="J600" s="6">
        <v>2.8408855E-2</v>
      </c>
      <c r="K600" s="6">
        <v>3.3345819000000002E-4</v>
      </c>
      <c r="L600" s="6">
        <v>0.94331849999999995</v>
      </c>
      <c r="M600" s="6">
        <v>7.5706839999999998E-4</v>
      </c>
      <c r="N600" s="6">
        <v>1.1529028E-3</v>
      </c>
      <c r="O600" s="6">
        <v>4.4294299999999998E-3</v>
      </c>
      <c r="P600" s="17" t="s">
        <v>3760</v>
      </c>
      <c r="Q600" s="6"/>
    </row>
    <row r="601" spans="1:17" ht="388" hidden="1" x14ac:dyDescent="0.15">
      <c r="A601" s="27" t="s">
        <v>2255</v>
      </c>
      <c r="B601" s="15" t="s">
        <v>2256</v>
      </c>
      <c r="C601" s="5" t="s">
        <v>3914</v>
      </c>
      <c r="D601" s="6">
        <v>1</v>
      </c>
      <c r="E601" s="6">
        <v>2</v>
      </c>
      <c r="F601" s="7" t="str">
        <f>HYPERLINK("https://www.reddit.com/r/AskDocs/comments/g2b0vw/second_opinion_on_whats_going_on_with_my_pinkie/")</f>
        <v>https://www.reddit.com/r/AskDocs/comments/g2b0vw/second_opinion_on_whats_going_on_with_my_pinkie/</v>
      </c>
      <c r="G601" s="7" t="s">
        <v>2257</v>
      </c>
      <c r="H601" s="7" t="s">
        <v>12</v>
      </c>
      <c r="I601" s="8">
        <v>4.8701040000000003E-6</v>
      </c>
      <c r="J601" s="6">
        <v>5.6517123999999996E-4</v>
      </c>
      <c r="K601" s="6">
        <v>0.99927480000000002</v>
      </c>
      <c r="L601" s="6">
        <v>4.8229098000000001E-4</v>
      </c>
      <c r="M601" s="8">
        <v>5.4754516999999999E-5</v>
      </c>
      <c r="N601" s="8">
        <v>2.1213000000000001E-7</v>
      </c>
      <c r="O601" s="8">
        <v>4.6162809999999999E-6</v>
      </c>
      <c r="P601" s="16" t="s">
        <v>3759</v>
      </c>
      <c r="Q601" s="8"/>
    </row>
    <row r="602" spans="1:17" ht="170" hidden="1" x14ac:dyDescent="0.15">
      <c r="A602" s="27" t="s">
        <v>2258</v>
      </c>
      <c r="B602" s="15" t="s">
        <v>2259</v>
      </c>
      <c r="C602" s="5" t="s">
        <v>3915</v>
      </c>
      <c r="D602" s="6">
        <v>1</v>
      </c>
      <c r="E602" s="6">
        <v>2</v>
      </c>
      <c r="F602" s="7" t="str">
        <f>HYPERLINK("https://www.reddit.com/r/AskDocs/comments/g2bknx/bumpy_molemoley_scab_i_picked_off_appears_again/")</f>
        <v>https://www.reddit.com/r/AskDocs/comments/g2bknx/bumpy_molemoley_scab_i_picked_off_appears_again/</v>
      </c>
      <c r="G602" s="7" t="s">
        <v>2260</v>
      </c>
      <c r="H602" s="7" t="s">
        <v>12</v>
      </c>
      <c r="I602" s="6">
        <v>4.7331930000000001E-2</v>
      </c>
      <c r="J602" s="6">
        <v>2.8743029E-2</v>
      </c>
      <c r="K602" s="6">
        <v>9.6084180000000005E-3</v>
      </c>
      <c r="L602" s="6">
        <v>1.4070153E-2</v>
      </c>
      <c r="M602" s="6">
        <v>7.8767239999999999E-3</v>
      </c>
      <c r="N602" s="6">
        <v>2.2330045999999999E-2</v>
      </c>
      <c r="O602" s="6">
        <v>1.5451789E-2</v>
      </c>
      <c r="P602" s="3" t="s">
        <v>4111</v>
      </c>
      <c r="Q602" s="6"/>
    </row>
    <row r="603" spans="1:17" ht="153" hidden="1" x14ac:dyDescent="0.15">
      <c r="A603" s="27" t="s">
        <v>2261</v>
      </c>
      <c r="B603" s="15" t="s">
        <v>2262</v>
      </c>
      <c r="C603" s="5" t="s">
        <v>2263</v>
      </c>
      <c r="D603" s="6">
        <v>1</v>
      </c>
      <c r="E603" s="6">
        <v>8</v>
      </c>
      <c r="F603" s="7" t="str">
        <f>HYPERLINK("https://www.reddit.com/r/AskDocs/comments/g2dbl5/is_now_a_good_or_bad_time_to_stop_smoking/")</f>
        <v>https://www.reddit.com/r/AskDocs/comments/g2dbl5/is_now_a_good_or_bad_time_to_stop_smoking/</v>
      </c>
      <c r="G603" s="7" t="s">
        <v>2264</v>
      </c>
      <c r="H603" s="7" t="s">
        <v>12</v>
      </c>
      <c r="I603" s="6">
        <v>2.5570393000000002E-3</v>
      </c>
      <c r="J603" s="6">
        <v>0.81863929999999996</v>
      </c>
      <c r="K603" s="6">
        <v>4.7042965999999998E-4</v>
      </c>
      <c r="L603" s="6">
        <v>5.6413410000000002E-3</v>
      </c>
      <c r="M603" s="6">
        <v>1.6613901E-3</v>
      </c>
      <c r="N603" s="6">
        <v>3.266424E-3</v>
      </c>
      <c r="O603" s="6">
        <v>2.7742982000000002E-4</v>
      </c>
      <c r="P603" s="3" t="s">
        <v>3758</v>
      </c>
      <c r="Q603" s="6"/>
    </row>
    <row r="604" spans="1:17" ht="153" hidden="1" x14ac:dyDescent="0.15">
      <c r="A604" s="27" t="s">
        <v>2265</v>
      </c>
      <c r="B604" s="15" t="s">
        <v>2266</v>
      </c>
      <c r="C604" s="5" t="s">
        <v>2267</v>
      </c>
      <c r="D604" s="6">
        <v>1</v>
      </c>
      <c r="E604" s="6">
        <v>2</v>
      </c>
      <c r="F604" s="7" t="str">
        <f>HYPERLINK("https://www.reddit.com/r/AskDocs/comments/g2dh4c/can_a_stroke_or_more_precisely_a_blood_clot_in/")</f>
        <v>https://www.reddit.com/r/AskDocs/comments/g2dh4c/can_a_stroke_or_more_precisely_a_blood_clot_in/</v>
      </c>
      <c r="G604" s="7" t="s">
        <v>2268</v>
      </c>
      <c r="H604" s="7" t="s">
        <v>12</v>
      </c>
      <c r="I604" s="6">
        <v>0.99848735</v>
      </c>
      <c r="J604" s="6">
        <v>7.8612566E-4</v>
      </c>
      <c r="K604" s="6">
        <v>3.8775802000000001E-4</v>
      </c>
      <c r="L604" s="8">
        <v>3.4231742999999997E-5</v>
      </c>
      <c r="M604" s="6">
        <v>2.5226772000000001E-3</v>
      </c>
      <c r="N604" s="8">
        <v>3.7250844E-5</v>
      </c>
      <c r="O604" s="9">
        <v>5.700083E-5</v>
      </c>
      <c r="P604" s="23" t="s">
        <v>3757</v>
      </c>
      <c r="Q604" s="8"/>
    </row>
    <row r="605" spans="1:17" ht="272" hidden="1" x14ac:dyDescent="0.15">
      <c r="A605" s="27" t="s">
        <v>2269</v>
      </c>
      <c r="B605" s="15" t="s">
        <v>2270</v>
      </c>
      <c r="C605" s="5" t="s">
        <v>3916</v>
      </c>
      <c r="D605" s="6">
        <v>1</v>
      </c>
      <c r="E605" s="6">
        <v>19</v>
      </c>
      <c r="F605" s="7" t="str">
        <f>HYPERLINK("https://www.reddit.com/r/AskDocs/comments/g2ea7y/pustule_on_my_penis_gp_sexual_health_clinic_or_er/")</f>
        <v>https://www.reddit.com/r/AskDocs/comments/g2ea7y/pustule_on_my_penis_gp_sexual_health_clinic_or_er/</v>
      </c>
      <c r="G605" s="7" t="s">
        <v>2271</v>
      </c>
      <c r="H605" s="7" t="s">
        <v>12</v>
      </c>
      <c r="I605" s="9">
        <v>6.7124970000000003E-5</v>
      </c>
      <c r="J605" s="6">
        <v>1.0279091000000001E-4</v>
      </c>
      <c r="K605" s="6">
        <v>0.96514964000000003</v>
      </c>
      <c r="L605" s="8">
        <v>2.4888799999999999E-6</v>
      </c>
      <c r="M605" s="6">
        <v>1.3330579E-4</v>
      </c>
      <c r="N605" s="8">
        <v>3.4855275000000003E-5</v>
      </c>
      <c r="O605" s="6">
        <v>3.9159923999999999E-2</v>
      </c>
      <c r="P605" s="3" t="s">
        <v>4111</v>
      </c>
      <c r="Q605" s="8"/>
    </row>
    <row r="606" spans="1:17" ht="255" hidden="1" x14ac:dyDescent="0.15">
      <c r="A606" s="27" t="s">
        <v>2272</v>
      </c>
      <c r="B606" s="15" t="s">
        <v>2273</v>
      </c>
      <c r="C606" s="5" t="s">
        <v>3917</v>
      </c>
      <c r="D606" s="6">
        <v>3</v>
      </c>
      <c r="E606" s="6">
        <v>4</v>
      </c>
      <c r="F606" s="7" t="str">
        <f>HYPERLINK("https://www.reddit.com/r/AskDocs/comments/g2f7pe/broken_clavicle_possibly_isnt_going_to_heal_after/")</f>
        <v>https://www.reddit.com/r/AskDocs/comments/g2f7pe/broken_clavicle_possibly_isnt_going_to_heal_after/</v>
      </c>
      <c r="G606" s="7" t="s">
        <v>2274</v>
      </c>
      <c r="H606" s="7" t="s">
        <v>12</v>
      </c>
      <c r="I606" s="6">
        <v>2.5621919999999999E-2</v>
      </c>
      <c r="J606" s="6">
        <v>0.15056591999999999</v>
      </c>
      <c r="K606" s="6">
        <v>3.1470358000000001E-3</v>
      </c>
      <c r="L606" s="6">
        <v>2.3767858999999999E-2</v>
      </c>
      <c r="M606" s="6">
        <v>2.1335155000000001E-2</v>
      </c>
      <c r="N606" s="6">
        <v>4.7817766999999997E-2</v>
      </c>
      <c r="O606" s="6">
        <v>7.7325105999999995E-4</v>
      </c>
      <c r="P606" s="3" t="s">
        <v>4111</v>
      </c>
      <c r="Q606" s="6"/>
    </row>
    <row r="607" spans="1:17" ht="153" hidden="1" x14ac:dyDescent="0.15">
      <c r="A607" s="27" t="s">
        <v>2275</v>
      </c>
      <c r="B607" s="15" t="s">
        <v>2276</v>
      </c>
      <c r="C607" s="5" t="s">
        <v>2277</v>
      </c>
      <c r="D607" s="6">
        <v>2</v>
      </c>
      <c r="E607" s="6">
        <v>2</v>
      </c>
      <c r="F607" s="7" t="str">
        <f>HYPERLINK("https://www.reddit.com/r/AskDocs/comments/g2fsan/24female_dry_cough_for_almost_a_month/")</f>
        <v>https://www.reddit.com/r/AskDocs/comments/g2fsan/24female_dry_cough_for_almost_a_month/</v>
      </c>
      <c r="G607" s="7" t="s">
        <v>2278</v>
      </c>
      <c r="H607" s="7" t="s">
        <v>12</v>
      </c>
      <c r="I607" s="6">
        <v>2.193749E-4</v>
      </c>
      <c r="J607" s="6">
        <v>0.91544590000000003</v>
      </c>
      <c r="K607" s="6">
        <v>3.3405423000000003E-4</v>
      </c>
      <c r="L607" s="6">
        <v>1.1312962E-3</v>
      </c>
      <c r="M607" s="6">
        <v>3.0291378000000002E-3</v>
      </c>
      <c r="N607" s="6">
        <v>2.8210849E-2</v>
      </c>
      <c r="O607" s="6">
        <v>9.7325443999999998E-4</v>
      </c>
      <c r="P607" s="3" t="s">
        <v>3758</v>
      </c>
      <c r="Q607" s="6"/>
    </row>
    <row r="608" spans="1:17" ht="153" hidden="1" x14ac:dyDescent="0.15">
      <c r="A608" s="27" t="s">
        <v>2279</v>
      </c>
      <c r="B608" s="15" t="s">
        <v>2280</v>
      </c>
      <c r="C608" s="5" t="s">
        <v>3918</v>
      </c>
      <c r="D608" s="6">
        <v>8</v>
      </c>
      <c r="E608" s="6">
        <v>19</v>
      </c>
      <c r="F608" s="7" t="str">
        <f>HYPERLINK("https://www.reddit.com/r/AskDocs/comments/g2fwcf/diagnosis_help/")</f>
        <v>https://www.reddit.com/r/AskDocs/comments/g2fwcf/diagnosis_help/</v>
      </c>
      <c r="G608" s="7" t="s">
        <v>2281</v>
      </c>
      <c r="H608" s="7" t="s">
        <v>12</v>
      </c>
      <c r="I608" s="6">
        <v>1.4452934E-3</v>
      </c>
      <c r="J608" s="6">
        <v>1.9839853000000001E-2</v>
      </c>
      <c r="K608" s="6">
        <v>7.5751542999999996E-4</v>
      </c>
      <c r="L608" s="6">
        <v>0.15874084999999999</v>
      </c>
      <c r="M608" s="6">
        <v>2.0055980000000001E-2</v>
      </c>
      <c r="N608" s="6">
        <v>7.1280600000000003E-3</v>
      </c>
      <c r="O608" s="6">
        <v>8.8444679999999998E-2</v>
      </c>
      <c r="P608" s="3" t="s">
        <v>4111</v>
      </c>
      <c r="Q608" s="6"/>
    </row>
    <row r="609" spans="1:17" ht="51" hidden="1" x14ac:dyDescent="0.15">
      <c r="A609" s="27" t="s">
        <v>2282</v>
      </c>
      <c r="B609" s="15" t="s">
        <v>2283</v>
      </c>
      <c r="C609" s="5" t="s">
        <v>3919</v>
      </c>
      <c r="D609" s="6">
        <v>2</v>
      </c>
      <c r="E609" s="6">
        <v>2</v>
      </c>
      <c r="F609" s="7" t="str">
        <f>HYPERLINK("https://www.reddit.com/r/AskDocs/comments/g2g800/paediatric_scrotal_swelling/")</f>
        <v>https://www.reddit.com/r/AskDocs/comments/g2g800/paediatric_scrotal_swelling/</v>
      </c>
      <c r="G609" s="7" t="s">
        <v>2284</v>
      </c>
      <c r="H609" s="7" t="s">
        <v>12</v>
      </c>
      <c r="I609" s="6">
        <v>3.3107280000000003E-2</v>
      </c>
      <c r="J609" s="6">
        <v>5.1748454999999997E-3</v>
      </c>
      <c r="K609" s="9">
        <v>7.5257889999999996E-5</v>
      </c>
      <c r="L609" s="8">
        <v>4.9341090000000004E-6</v>
      </c>
      <c r="M609" s="6">
        <v>5.814016E-3</v>
      </c>
      <c r="N609" s="6">
        <v>0.62286717000000003</v>
      </c>
      <c r="O609" s="6">
        <v>1.2115836E-3</v>
      </c>
      <c r="P609" s="3" t="s">
        <v>4111</v>
      </c>
      <c r="Q609" s="6"/>
    </row>
    <row r="610" spans="1:17" ht="51" hidden="1" x14ac:dyDescent="0.15">
      <c r="A610" s="27" t="s">
        <v>2285</v>
      </c>
      <c r="B610" s="15" t="s">
        <v>2286</v>
      </c>
      <c r="C610" s="5" t="s">
        <v>3920</v>
      </c>
      <c r="D610" s="6">
        <v>2</v>
      </c>
      <c r="E610" s="6">
        <v>2</v>
      </c>
      <c r="F610" s="7" t="str">
        <f>HYPERLINK("https://www.reddit.com/r/AskDocs/comments/g2go78/bloody_tooth_or_blood_blister/")</f>
        <v>https://www.reddit.com/r/AskDocs/comments/g2go78/bloody_tooth_or_blood_blister/</v>
      </c>
      <c r="G610" s="7" t="s">
        <v>2287</v>
      </c>
      <c r="H610" s="7" t="s">
        <v>12</v>
      </c>
      <c r="I610" s="6">
        <v>6.8245319999999998E-2</v>
      </c>
      <c r="J610" s="6">
        <v>1.6721456999999999E-2</v>
      </c>
      <c r="K610" s="6">
        <v>0.10095745</v>
      </c>
      <c r="L610" s="6">
        <v>1.2919455999999999E-2</v>
      </c>
      <c r="M610" s="6">
        <v>8.1234280000000002E-3</v>
      </c>
      <c r="N610" s="6">
        <v>1.917094E-3</v>
      </c>
      <c r="O610" s="6">
        <v>2.1704257000000001E-2</v>
      </c>
      <c r="P610" s="3" t="s">
        <v>4111</v>
      </c>
      <c r="Q610" s="6"/>
    </row>
    <row r="611" spans="1:17" ht="255" hidden="1" x14ac:dyDescent="0.15">
      <c r="A611" s="27" t="s">
        <v>2288</v>
      </c>
      <c r="B611" s="15" t="s">
        <v>2289</v>
      </c>
      <c r="C611" s="5" t="s">
        <v>2290</v>
      </c>
      <c r="D611" s="6">
        <v>2</v>
      </c>
      <c r="E611" s="6">
        <v>3</v>
      </c>
      <c r="F611" s="7" t="str">
        <f>HYPERLINK("https://www.reddit.com/r/AskDocs/comments/g2gun9/early_osteophythic_lipping_of_the_posterior/")</f>
        <v>https://www.reddit.com/r/AskDocs/comments/g2gun9/early_osteophythic_lipping_of_the_posterior/</v>
      </c>
      <c r="G611" s="7" t="s">
        <v>2291</v>
      </c>
      <c r="H611" s="7" t="s">
        <v>12</v>
      </c>
      <c r="I611" s="6">
        <v>0.25487247000000002</v>
      </c>
      <c r="J611" s="6">
        <v>2.8517841999999997E-4</v>
      </c>
      <c r="K611" s="6">
        <v>1.9821315999999999E-2</v>
      </c>
      <c r="L611" s="6">
        <v>1.3890861999999999E-4</v>
      </c>
      <c r="M611" s="6">
        <v>0.13190296000000001</v>
      </c>
      <c r="N611" s="6">
        <v>6.6224337000000003E-3</v>
      </c>
      <c r="O611" s="6">
        <v>0.3042493</v>
      </c>
      <c r="P611" s="3" t="s">
        <v>4111</v>
      </c>
      <c r="Q611" s="6"/>
    </row>
    <row r="612" spans="1:17" ht="153" hidden="1" x14ac:dyDescent="0.15">
      <c r="A612" s="27" t="s">
        <v>2292</v>
      </c>
      <c r="B612" s="15" t="s">
        <v>2293</v>
      </c>
      <c r="C612" s="5" t="s">
        <v>2294</v>
      </c>
      <c r="D612" s="6">
        <v>2</v>
      </c>
      <c r="E612" s="6">
        <v>3</v>
      </c>
      <c r="F612" s="7" t="str">
        <f>HYPERLINK("https://www.reddit.com/r/AskDocs/comments/g2hy3d/rectal_prolapse_or_something_else/")</f>
        <v>https://www.reddit.com/r/AskDocs/comments/g2hy3d/rectal_prolapse_or_something_else/</v>
      </c>
      <c r="G612" s="7" t="s">
        <v>2295</v>
      </c>
      <c r="H612" s="7" t="s">
        <v>12</v>
      </c>
      <c r="I612" s="6">
        <v>5.2213818000000002E-2</v>
      </c>
      <c r="J612" s="6">
        <v>3.5050510000000001E-4</v>
      </c>
      <c r="K612" s="6">
        <v>3.3894179999999999E-4</v>
      </c>
      <c r="L612" s="8">
        <v>1.5857492999999999E-5</v>
      </c>
      <c r="M612" s="6">
        <v>1.4258026999999999E-3</v>
      </c>
      <c r="N612" s="6">
        <v>0.81101250000000003</v>
      </c>
      <c r="O612" s="6">
        <v>0.2213215</v>
      </c>
      <c r="P612" s="3" t="s">
        <v>4111</v>
      </c>
      <c r="Q612" s="6" t="s">
        <v>4101</v>
      </c>
    </row>
    <row r="613" spans="1:17" ht="356" hidden="1" x14ac:dyDescent="0.15">
      <c r="A613" s="27" t="s">
        <v>2296</v>
      </c>
      <c r="B613" s="15" t="s">
        <v>2297</v>
      </c>
      <c r="C613" s="5" t="s">
        <v>3921</v>
      </c>
      <c r="D613" s="6">
        <v>2</v>
      </c>
      <c r="E613" s="6">
        <v>6</v>
      </c>
      <c r="F613" s="7" t="str">
        <f>HYPERLINK("https://www.reddit.com/r/AskDocs/comments/g2ianp/need_allergy_help_please/")</f>
        <v>https://www.reddit.com/r/AskDocs/comments/g2ianp/need_allergy_help_please/</v>
      </c>
      <c r="G613" s="7" t="s">
        <v>2298</v>
      </c>
      <c r="H613" s="7" t="s">
        <v>12</v>
      </c>
      <c r="I613" s="9">
        <v>5.9134059999999997E-5</v>
      </c>
      <c r="J613" s="6">
        <v>0.75213600000000003</v>
      </c>
      <c r="K613" s="8">
        <v>1.9024580999999999E-5</v>
      </c>
      <c r="L613" s="6">
        <v>7.7438354000000003E-3</v>
      </c>
      <c r="M613" s="6">
        <v>5.7116628000000003E-2</v>
      </c>
      <c r="N613" s="6">
        <v>1.7365813000000001E-4</v>
      </c>
      <c r="O613" s="9">
        <v>2.8612029999999999E-5</v>
      </c>
      <c r="P613" s="3" t="s">
        <v>4111</v>
      </c>
      <c r="Q613" s="6" t="s">
        <v>4061</v>
      </c>
    </row>
    <row r="614" spans="1:17" ht="340" hidden="1" x14ac:dyDescent="0.15">
      <c r="A614" s="27" t="s">
        <v>2299</v>
      </c>
      <c r="B614" s="15" t="s">
        <v>2300</v>
      </c>
      <c r="C614" s="5" t="s">
        <v>2301</v>
      </c>
      <c r="D614" s="6">
        <v>3</v>
      </c>
      <c r="E614" s="6">
        <v>4</v>
      </c>
      <c r="F614" s="7" t="str">
        <f>HYPERLINK("https://www.reddit.com/r/AskDocs/comments/g2idiz/are_fluctuating_blood_sugar_levels_normal_27_male/")</f>
        <v>https://www.reddit.com/r/AskDocs/comments/g2idiz/are_fluctuating_blood_sugar_levels_normal_27_male/</v>
      </c>
      <c r="G614" s="7" t="s">
        <v>2302</v>
      </c>
      <c r="H614" s="7" t="s">
        <v>12</v>
      </c>
      <c r="I614" s="6">
        <v>1.1313116E-4</v>
      </c>
      <c r="J614" s="6">
        <v>8.9469549999999995E-3</v>
      </c>
      <c r="K614" s="6">
        <v>0.99967539999999999</v>
      </c>
      <c r="L614" s="8">
        <v>2.1306927000000001E-5</v>
      </c>
      <c r="M614" s="9">
        <v>9.388791E-5</v>
      </c>
      <c r="N614" s="9">
        <v>6.4546869999999995E-5</v>
      </c>
      <c r="O614" s="9">
        <v>8.6451620000000006E-5</v>
      </c>
      <c r="P614" s="16" t="s">
        <v>3759</v>
      </c>
      <c r="Q614" s="9"/>
    </row>
    <row r="615" spans="1:17" ht="153" hidden="1" x14ac:dyDescent="0.15">
      <c r="A615" s="27" t="s">
        <v>2303</v>
      </c>
      <c r="B615" s="15" t="s">
        <v>2304</v>
      </c>
      <c r="C615" s="5" t="s">
        <v>2305</v>
      </c>
      <c r="D615" s="6">
        <v>5</v>
      </c>
      <c r="E615" s="6">
        <v>8</v>
      </c>
      <c r="F615" s="7" t="str">
        <f>HYPERLINK("https://www.reddit.com/r/AskDocs/comments/g2in5j/hiv_exposure/")</f>
        <v>https://www.reddit.com/r/AskDocs/comments/g2in5j/hiv_exposure/</v>
      </c>
      <c r="G615" s="7" t="s">
        <v>2306</v>
      </c>
      <c r="H615" s="7" t="s">
        <v>12</v>
      </c>
      <c r="I615" s="6">
        <v>2.0946115000000001E-2</v>
      </c>
      <c r="J615" s="6">
        <v>9.1975930000000002E-4</v>
      </c>
      <c r="K615" s="6">
        <v>3.5566092E-4</v>
      </c>
      <c r="L615" s="6">
        <v>1.3834238000000001E-4</v>
      </c>
      <c r="M615" s="6">
        <v>3.2505392999999998E-4</v>
      </c>
      <c r="N615" s="8">
        <v>4.5113564000000003E-5</v>
      </c>
      <c r="O615" s="6">
        <v>0.99911019999999995</v>
      </c>
      <c r="P615" s="3" t="s">
        <v>3763</v>
      </c>
      <c r="Q615" s="8"/>
    </row>
    <row r="616" spans="1:17" ht="68" hidden="1" x14ac:dyDescent="0.15">
      <c r="A616" s="27" t="s">
        <v>2307</v>
      </c>
      <c r="B616" s="15" t="s">
        <v>2308</v>
      </c>
      <c r="C616" s="5" t="s">
        <v>2309</v>
      </c>
      <c r="D616" s="6">
        <v>2</v>
      </c>
      <c r="E616" s="6">
        <v>2</v>
      </c>
      <c r="F616" s="7" t="str">
        <f>HYPERLINK("https://www.reddit.com/r/AskDocs/comments/g2jqu1/should_i_worry_on_the_things_i_sit_on_when/")</f>
        <v>https://www.reddit.com/r/AskDocs/comments/g2jqu1/should_i_worry_on_the_things_i_sit_on_when/</v>
      </c>
      <c r="G616" s="7" t="s">
        <v>2310</v>
      </c>
      <c r="H616" s="7" t="s">
        <v>12</v>
      </c>
      <c r="I616" s="6">
        <v>4.0896535000000001E-3</v>
      </c>
      <c r="J616" s="6">
        <v>0.52531326</v>
      </c>
      <c r="K616" s="6">
        <v>1.3089478E-2</v>
      </c>
      <c r="L616" s="6">
        <v>8.9552999999999994E-3</v>
      </c>
      <c r="M616" s="6">
        <v>2.3719370000000002E-3</v>
      </c>
      <c r="N616" s="6">
        <v>4.456252E-3</v>
      </c>
      <c r="O616" s="6">
        <v>6.485373E-3</v>
      </c>
      <c r="P616" s="3" t="s">
        <v>3758</v>
      </c>
      <c r="Q616" s="6"/>
    </row>
    <row r="617" spans="1:17" ht="272" hidden="1" x14ac:dyDescent="0.15">
      <c r="A617" s="27" t="s">
        <v>2311</v>
      </c>
      <c r="B617" s="15" t="s">
        <v>2312</v>
      </c>
      <c r="C617" s="5" t="s">
        <v>2313</v>
      </c>
      <c r="D617" s="6">
        <v>4</v>
      </c>
      <c r="E617" s="6">
        <v>6</v>
      </c>
      <c r="F617" s="7" t="str">
        <f>HYPERLINK("https://www.reddit.com/r/AskDocs/comments/g2ldxv/suspected_hyperthyroidism_are_these_symptoms/")</f>
        <v>https://www.reddit.com/r/AskDocs/comments/g2ldxv/suspected_hyperthyroidism_are_these_symptoms/</v>
      </c>
      <c r="G617" s="7" t="s">
        <v>2314</v>
      </c>
      <c r="H617" s="7" t="s">
        <v>12</v>
      </c>
      <c r="I617" s="6">
        <v>0.21416101000000001</v>
      </c>
      <c r="J617" s="6">
        <v>0.68907680000000004</v>
      </c>
      <c r="K617" s="6">
        <v>0.15184689000000001</v>
      </c>
      <c r="L617" s="6">
        <v>3.3006072000000002E-4</v>
      </c>
      <c r="M617" s="6">
        <v>1.3264418000000001E-3</v>
      </c>
      <c r="N617" s="6">
        <v>1.9446610999999999E-3</v>
      </c>
      <c r="O617" s="6">
        <v>2.2572278999999999E-4</v>
      </c>
      <c r="P617" s="3" t="s">
        <v>4111</v>
      </c>
      <c r="Q617" s="6" t="s">
        <v>4067</v>
      </c>
    </row>
    <row r="618" spans="1:17" ht="102" hidden="1" x14ac:dyDescent="0.15">
      <c r="A618" s="27" t="s">
        <v>2315</v>
      </c>
      <c r="B618" s="15" t="s">
        <v>2316</v>
      </c>
      <c r="C618" s="5" t="s">
        <v>2317</v>
      </c>
      <c r="D618" s="6">
        <v>5</v>
      </c>
      <c r="E618" s="6">
        <v>4</v>
      </c>
      <c r="F618" s="7" t="str">
        <f>HYPERLINK("https://www.reddit.com/r/AskDocs/comments/g2lnvv/question_about_testicular_cancer_screening_for/")</f>
        <v>https://www.reddit.com/r/AskDocs/comments/g2lnvv/question_about_testicular_cancer_screening_for/</v>
      </c>
      <c r="G618" s="7" t="s">
        <v>2318</v>
      </c>
      <c r="H618" s="7" t="s">
        <v>12</v>
      </c>
      <c r="I618" s="6">
        <v>0.99759865000000003</v>
      </c>
      <c r="J618" s="6">
        <v>6.8834424000000004E-4</v>
      </c>
      <c r="K618" s="9">
        <v>8.8568419999999995E-6</v>
      </c>
      <c r="L618" s="8">
        <v>4.4735490000000003E-6</v>
      </c>
      <c r="M618" s="6">
        <v>6.5556169999999995E-4</v>
      </c>
      <c r="N618" s="9">
        <v>2.491745E-5</v>
      </c>
      <c r="O618" s="6">
        <v>2.5209784999999997E-4</v>
      </c>
      <c r="P618" s="23" t="s">
        <v>3757</v>
      </c>
      <c r="Q618" s="9"/>
    </row>
    <row r="619" spans="1:17" ht="153" hidden="1" x14ac:dyDescent="0.15">
      <c r="A619" s="27" t="s">
        <v>2319</v>
      </c>
      <c r="B619" s="15" t="s">
        <v>2320</v>
      </c>
      <c r="C619" s="5" t="s">
        <v>3922</v>
      </c>
      <c r="D619" s="6">
        <v>2</v>
      </c>
      <c r="E619" s="6">
        <v>3</v>
      </c>
      <c r="F619" s="7" t="str">
        <f>HYPERLINK("https://www.reddit.com/r/AskDocs/comments/g2m3ei/verruca_treatment_advice/")</f>
        <v>https://www.reddit.com/r/AskDocs/comments/g2m3ei/verruca_treatment_advice/</v>
      </c>
      <c r="G619" s="7" t="s">
        <v>2321</v>
      </c>
      <c r="H619" s="7" t="s">
        <v>12</v>
      </c>
      <c r="I619" s="6">
        <v>3.9731679999999998E-2</v>
      </c>
      <c r="J619" s="6">
        <v>4.3368340000000003E-3</v>
      </c>
      <c r="K619" s="6">
        <v>2.2417604999999999E-3</v>
      </c>
      <c r="L619" s="6">
        <v>0.47742151999999999</v>
      </c>
      <c r="M619" s="6">
        <v>1.6464322999999999E-2</v>
      </c>
      <c r="N619" s="6">
        <v>5.5494905000000002E-4</v>
      </c>
      <c r="O619" s="6">
        <v>0.10705924</v>
      </c>
      <c r="P619" s="17" t="s">
        <v>3760</v>
      </c>
      <c r="Q619" s="6"/>
    </row>
    <row r="620" spans="1:17" ht="409.6" hidden="1" x14ac:dyDescent="0.15">
      <c r="A620" s="27" t="s">
        <v>2322</v>
      </c>
      <c r="B620" s="15" t="s">
        <v>2280</v>
      </c>
      <c r="C620" s="5" t="s">
        <v>2323</v>
      </c>
      <c r="D620" s="6">
        <v>2</v>
      </c>
      <c r="E620" s="6">
        <v>2</v>
      </c>
      <c r="F620" s="7" t="str">
        <f>HYPERLINK("https://www.reddit.com/r/AskDocs/comments/g2mrq2/diagnosis_help/")</f>
        <v>https://www.reddit.com/r/AskDocs/comments/g2mrq2/diagnosis_help/</v>
      </c>
      <c r="G620" s="7" t="s">
        <v>2324</v>
      </c>
      <c r="H620" s="7" t="s">
        <v>12</v>
      </c>
      <c r="I620" s="9">
        <v>9.4888610000000006E-5</v>
      </c>
      <c r="J620" s="6">
        <v>1.1013329000000001E-2</v>
      </c>
      <c r="K620" s="8">
        <v>5.7299287E-5</v>
      </c>
      <c r="L620" s="6">
        <v>2.9820204000000002E-4</v>
      </c>
      <c r="M620" s="6">
        <v>1.6924738999999999E-4</v>
      </c>
      <c r="N620" s="9">
        <v>4.8150810000000002E-7</v>
      </c>
      <c r="O620" s="6">
        <v>0.99723589999999995</v>
      </c>
      <c r="P620" s="3" t="s">
        <v>3763</v>
      </c>
      <c r="Q620" s="9"/>
    </row>
    <row r="621" spans="1:17" ht="68" hidden="1" x14ac:dyDescent="0.15">
      <c r="A621" s="27" t="s">
        <v>2325</v>
      </c>
      <c r="B621" s="15" t="s">
        <v>2326</v>
      </c>
      <c r="C621" s="5" t="s">
        <v>2327</v>
      </c>
      <c r="D621" s="6">
        <v>2</v>
      </c>
      <c r="E621" s="6">
        <v>8</v>
      </c>
      <c r="F621" s="7" t="str">
        <f>HYPERLINK("https://www.reddit.com/r/AskDocs/comments/g2mx9d/wellbutrin_and_strattera_combination/")</f>
        <v>https://www.reddit.com/r/AskDocs/comments/g2mx9d/wellbutrin_and_strattera_combination/</v>
      </c>
      <c r="G621" s="7" t="s">
        <v>2328</v>
      </c>
      <c r="H621" s="7" t="s">
        <v>12</v>
      </c>
      <c r="I621" s="6">
        <v>3.6720067000000002E-2</v>
      </c>
      <c r="J621" s="6">
        <v>6.1610310000000001E-2</v>
      </c>
      <c r="K621" s="6">
        <v>0.46820316000000001</v>
      </c>
      <c r="L621" s="6">
        <v>5.2666366000000001E-3</v>
      </c>
      <c r="M621" s="6">
        <v>4.384041E-3</v>
      </c>
      <c r="N621" s="6">
        <v>1.3274163E-2</v>
      </c>
      <c r="O621" s="6">
        <v>1.6829073000000001E-3</v>
      </c>
      <c r="P621" s="3" t="s">
        <v>4111</v>
      </c>
      <c r="Q621" s="6"/>
    </row>
    <row r="622" spans="1:17" ht="221" hidden="1" x14ac:dyDescent="0.15">
      <c r="A622" s="27" t="s">
        <v>2329</v>
      </c>
      <c r="B622" s="15" t="s">
        <v>2330</v>
      </c>
      <c r="C622" s="5" t="s">
        <v>2331</v>
      </c>
      <c r="D622" s="6">
        <v>2</v>
      </c>
      <c r="E622" s="6">
        <v>9</v>
      </c>
      <c r="F622" s="7" t="str">
        <f>HYPERLINK("https://www.reddit.com/r/AskDocs/comments/g2mxd3/2_months_of_a_fever/")</f>
        <v>https://www.reddit.com/r/AskDocs/comments/g2mxd3/2_months_of_a_fever/</v>
      </c>
      <c r="G622" s="7" t="s">
        <v>2332</v>
      </c>
      <c r="H622" s="7" t="s">
        <v>12</v>
      </c>
      <c r="I622" s="6">
        <v>2.4407684999999998E-2</v>
      </c>
      <c r="J622" s="6">
        <v>0.95623100000000005</v>
      </c>
      <c r="K622" s="6">
        <v>9.0739130000000001E-4</v>
      </c>
      <c r="L622" s="6">
        <v>7.7310205000000003E-4</v>
      </c>
      <c r="M622" s="6">
        <v>1.9407272E-3</v>
      </c>
      <c r="N622" s="6">
        <v>3.5498142000000002E-3</v>
      </c>
      <c r="O622" s="6">
        <v>4.1982531999999999E-4</v>
      </c>
      <c r="P622" s="3" t="s">
        <v>3758</v>
      </c>
      <c r="Q622" s="6"/>
    </row>
    <row r="623" spans="1:17" ht="170" hidden="1" x14ac:dyDescent="0.15">
      <c r="A623" s="27" t="s">
        <v>2333</v>
      </c>
      <c r="B623" s="15" t="s">
        <v>2334</v>
      </c>
      <c r="C623" s="5" t="s">
        <v>2335</v>
      </c>
      <c r="D623" s="6">
        <v>3</v>
      </c>
      <c r="E623" s="6">
        <v>9</v>
      </c>
      <c r="F623" s="7" t="str">
        <f>HYPERLINK("https://www.reddit.com/r/AskDocs/comments/g2n1er/could_i_be_pregnant/")</f>
        <v>https://www.reddit.com/r/AskDocs/comments/g2n1er/could_i_be_pregnant/</v>
      </c>
      <c r="G623" s="7" t="s">
        <v>2336</v>
      </c>
      <c r="H623" s="7" t="s">
        <v>12</v>
      </c>
      <c r="I623" s="6">
        <v>5.6121349999999999E-3</v>
      </c>
      <c r="J623" s="6">
        <v>2.9564798E-3</v>
      </c>
      <c r="K623" s="6">
        <v>1.0452866999999999E-3</v>
      </c>
      <c r="L623" s="6">
        <v>1.1395216000000001E-3</v>
      </c>
      <c r="M623" s="6">
        <v>1.3503431999999999E-4</v>
      </c>
      <c r="N623" s="6">
        <v>5.8919189999999996E-4</v>
      </c>
      <c r="O623" s="6">
        <v>0.64844480000000004</v>
      </c>
      <c r="P623" s="3" t="s">
        <v>4111</v>
      </c>
      <c r="Q623" s="6" t="s">
        <v>4024</v>
      </c>
    </row>
    <row r="624" spans="1:17" ht="68" hidden="1" x14ac:dyDescent="0.15">
      <c r="A624" s="27" t="s">
        <v>2337</v>
      </c>
      <c r="B624" s="15" t="s">
        <v>2338</v>
      </c>
      <c r="C624" s="5" t="s">
        <v>2339</v>
      </c>
      <c r="D624" s="6">
        <v>2</v>
      </c>
      <c r="E624" s="6">
        <v>5</v>
      </c>
      <c r="F624" s="7" t="str">
        <f>HYPERLINK("https://www.reddit.com/r/AskDocs/comments/g2n75i/wondering/")</f>
        <v>https://www.reddit.com/r/AskDocs/comments/g2n75i/wondering/</v>
      </c>
      <c r="G624" s="7" t="s">
        <v>2340</v>
      </c>
      <c r="H624" s="7" t="s">
        <v>12</v>
      </c>
      <c r="I624" s="6">
        <v>0.15803819999999999</v>
      </c>
      <c r="J624" s="6">
        <v>9.7641050000000004E-3</v>
      </c>
      <c r="K624" s="6">
        <v>1.6993016E-2</v>
      </c>
      <c r="L624" s="6">
        <v>0.77019643999999998</v>
      </c>
      <c r="M624" s="6">
        <v>1.0871291000000001E-3</v>
      </c>
      <c r="N624" s="6">
        <v>4.2818190000000001E-3</v>
      </c>
      <c r="O624" s="6">
        <v>3.2251477000000001E-3</v>
      </c>
      <c r="P624" s="3" t="s">
        <v>4111</v>
      </c>
      <c r="Q624" s="6"/>
    </row>
    <row r="625" spans="1:17" ht="272" hidden="1" x14ac:dyDescent="0.15">
      <c r="A625" s="27" t="s">
        <v>2341</v>
      </c>
      <c r="B625" s="15" t="s">
        <v>2342</v>
      </c>
      <c r="C625" s="5" t="s">
        <v>3923</v>
      </c>
      <c r="D625" s="6">
        <v>2</v>
      </c>
      <c r="E625" s="6">
        <v>6</v>
      </c>
      <c r="F625" s="7" t="str">
        <f>HYPERLINK("https://www.reddit.com/r/AskDocs/comments/g2n7xt/need_help_identifying_if_this_is_a/")</f>
        <v>https://www.reddit.com/r/AskDocs/comments/g2n7xt/need_help_identifying_if_this_is_a/</v>
      </c>
      <c r="G625" s="7" t="s">
        <v>2343</v>
      </c>
      <c r="H625" s="7" t="s">
        <v>12</v>
      </c>
      <c r="I625" s="8">
        <v>9.8566496000000001E-5</v>
      </c>
      <c r="J625" s="6">
        <v>1.3440847E-4</v>
      </c>
      <c r="K625" s="9">
        <v>9.9084289999999995E-5</v>
      </c>
      <c r="L625" s="6">
        <v>0.98174249999999996</v>
      </c>
      <c r="M625" s="8">
        <v>1.2887822000000001E-5</v>
      </c>
      <c r="N625" s="8">
        <v>2.21954E-7</v>
      </c>
      <c r="O625" s="6">
        <v>2.3276656999999999E-2</v>
      </c>
      <c r="P625" s="17" t="s">
        <v>3760</v>
      </c>
      <c r="Q625" s="8"/>
    </row>
    <row r="626" spans="1:17" ht="170" hidden="1" x14ac:dyDescent="0.15">
      <c r="A626" s="27" t="s">
        <v>2344</v>
      </c>
      <c r="B626" s="15" t="s">
        <v>2345</v>
      </c>
      <c r="C626" s="5" t="s">
        <v>3924</v>
      </c>
      <c r="D626" s="6">
        <v>2</v>
      </c>
      <c r="E626" s="6">
        <v>6</v>
      </c>
      <c r="F626" s="7" t="str">
        <f>HYPERLINK("https://www.reddit.com/r/AskDocs/comments/g2nbf4/20m_itchy_burning_spots_on_heel/")</f>
        <v>https://www.reddit.com/r/AskDocs/comments/g2nbf4/20m_itchy_burning_spots_on_heel/</v>
      </c>
      <c r="G626" s="7" t="s">
        <v>2346</v>
      </c>
      <c r="H626" s="7" t="s">
        <v>12</v>
      </c>
      <c r="I626" s="6">
        <v>2.4437964E-2</v>
      </c>
      <c r="J626" s="6">
        <v>9.1246635000000006E-2</v>
      </c>
      <c r="K626" s="6">
        <v>4.157868E-2</v>
      </c>
      <c r="L626" s="6">
        <v>0.34034567999999998</v>
      </c>
      <c r="M626" s="6">
        <v>2.9705167000000001E-3</v>
      </c>
      <c r="N626" s="6">
        <v>1.9901097000000001E-3</v>
      </c>
      <c r="O626" s="6">
        <v>7.3613999999999999E-2</v>
      </c>
      <c r="P626" s="17" t="s">
        <v>3760</v>
      </c>
      <c r="Q626" s="6"/>
    </row>
    <row r="627" spans="1:17" ht="153" hidden="1" x14ac:dyDescent="0.15">
      <c r="A627" s="27" t="s">
        <v>2347</v>
      </c>
      <c r="B627" s="15" t="s">
        <v>2348</v>
      </c>
      <c r="C627" s="5" t="s">
        <v>3925</v>
      </c>
      <c r="D627" s="6">
        <v>2</v>
      </c>
      <c r="E627" s="6">
        <v>8</v>
      </c>
      <c r="F627" s="7" t="str">
        <f>HYPERLINK("https://www.reddit.com/r/AskDocs/comments/g2ne6x/female_34_red_spot_that_hard_to_the_touch_doesnt/")</f>
        <v>https://www.reddit.com/r/AskDocs/comments/g2ne6x/female_34_red_spot_that_hard_to_the_touch_doesnt/</v>
      </c>
      <c r="G627" s="7" t="s">
        <v>2349</v>
      </c>
      <c r="H627" s="7" t="s">
        <v>12</v>
      </c>
      <c r="I627" s="6">
        <v>3.9814115000000004E-3</v>
      </c>
      <c r="J627" s="6">
        <v>7.3744654999999999E-3</v>
      </c>
      <c r="K627" s="6">
        <v>8.0528855E-4</v>
      </c>
      <c r="L627" s="6">
        <v>1.0598004E-3</v>
      </c>
      <c r="M627" s="6">
        <v>0.27071095000000001</v>
      </c>
      <c r="N627" s="6">
        <v>0.16682069999999999</v>
      </c>
      <c r="O627" s="6">
        <v>0.72503762999999999</v>
      </c>
      <c r="P627" s="3" t="s">
        <v>3763</v>
      </c>
      <c r="Q627" s="6"/>
    </row>
    <row r="628" spans="1:17" ht="153" hidden="1" x14ac:dyDescent="0.15">
      <c r="A628" s="27" t="s">
        <v>2350</v>
      </c>
      <c r="B628" s="15" t="s">
        <v>2351</v>
      </c>
      <c r="C628" s="5" t="s">
        <v>2352</v>
      </c>
      <c r="D628" s="6">
        <v>2</v>
      </c>
      <c r="E628" s="6">
        <v>3</v>
      </c>
      <c r="F628" s="7" t="str">
        <f>HYPERLINK("https://www.reddit.com/r/AskDocs/comments/g2nl8k/lower_half_itchiness_for_3_weeks_no_rash/")</f>
        <v>https://www.reddit.com/r/AskDocs/comments/g2nl8k/lower_half_itchiness_for_3_weeks_no_rash/</v>
      </c>
      <c r="G628" s="7" t="s">
        <v>2353</v>
      </c>
      <c r="H628" s="7" t="s">
        <v>12</v>
      </c>
      <c r="I628" s="8">
        <v>3.0241345000000001E-5</v>
      </c>
      <c r="J628" s="6">
        <v>9.7103420000000003E-3</v>
      </c>
      <c r="K628" s="6">
        <v>1.3124942999999999E-4</v>
      </c>
      <c r="L628" s="6">
        <v>0.94573735999999997</v>
      </c>
      <c r="M628" s="6">
        <v>1.846075E-3</v>
      </c>
      <c r="N628" s="8">
        <v>4.3381896999999997E-5</v>
      </c>
      <c r="O628" s="6">
        <v>1.8909574000000001E-3</v>
      </c>
      <c r="P628" s="17" t="s">
        <v>3760</v>
      </c>
      <c r="Q628" s="8"/>
    </row>
    <row r="629" spans="1:17" ht="85" hidden="1" x14ac:dyDescent="0.15">
      <c r="A629" s="27" t="s">
        <v>2354</v>
      </c>
      <c r="B629" s="15" t="s">
        <v>2355</v>
      </c>
      <c r="C629" s="5" t="s">
        <v>3926</v>
      </c>
      <c r="D629" s="6">
        <v>3</v>
      </c>
      <c r="E629" s="6">
        <v>6</v>
      </c>
      <c r="F629" s="7" t="str">
        <f>HYPERLINK("https://www.reddit.com/r/AskDocs/comments/g2o44a/what_is_this_weird_spot_on_my_finger_that_comes/")</f>
        <v>https://www.reddit.com/r/AskDocs/comments/g2o44a/what_is_this_weird_spot_on_my_finger_that_comes/</v>
      </c>
      <c r="G629" s="7" t="s">
        <v>2356</v>
      </c>
      <c r="H629" s="7" t="s">
        <v>12</v>
      </c>
      <c r="I629" s="6">
        <v>1.0897219E-3</v>
      </c>
      <c r="J629" s="6">
        <v>2.0857692000000001E-2</v>
      </c>
      <c r="K629" s="6">
        <v>5.9144497000000002E-3</v>
      </c>
      <c r="L629" s="6">
        <v>0.28159647999999998</v>
      </c>
      <c r="M629" s="6">
        <v>9.3356370000000008E-3</v>
      </c>
      <c r="N629" s="6">
        <v>4.5954287000000002E-3</v>
      </c>
      <c r="O629" s="6">
        <v>9.8698079999999994E-2</v>
      </c>
      <c r="P629" s="3" t="s">
        <v>4111</v>
      </c>
      <c r="Q629" s="6"/>
    </row>
    <row r="630" spans="1:17" ht="204" hidden="1" x14ac:dyDescent="0.15">
      <c r="A630" s="27" t="s">
        <v>2357</v>
      </c>
      <c r="B630" s="15" t="s">
        <v>2358</v>
      </c>
      <c r="C630" s="5" t="s">
        <v>2359</v>
      </c>
      <c r="D630" s="6">
        <v>3</v>
      </c>
      <c r="E630" s="6">
        <v>5</v>
      </c>
      <c r="F630" s="7" t="str">
        <f>HYPERLINK("https://www.reddit.com/r/AskDocs/comments/g2o53c/did_my_mother_feel_any_pain_or_anxiety_while/")</f>
        <v>https://www.reddit.com/r/AskDocs/comments/g2o53c/did_my_mother_feel_any_pain_or_anxiety_while/</v>
      </c>
      <c r="G630" s="7" t="s">
        <v>2360</v>
      </c>
      <c r="H630" s="7" t="s">
        <v>12</v>
      </c>
      <c r="I630" s="6">
        <v>2.7880967E-2</v>
      </c>
      <c r="J630" s="6">
        <v>0.99949323999999995</v>
      </c>
      <c r="K630" s="6">
        <v>2.1260679E-3</v>
      </c>
      <c r="L630" s="6">
        <v>1.3080240000000001E-4</v>
      </c>
      <c r="M630" s="6">
        <v>1.1860635000000001E-4</v>
      </c>
      <c r="N630" s="9">
        <v>5.0781249999999998E-5</v>
      </c>
      <c r="O630" s="9">
        <v>6.6920430000000006E-5</v>
      </c>
      <c r="P630" s="3" t="s">
        <v>3758</v>
      </c>
      <c r="Q630" s="9"/>
    </row>
    <row r="631" spans="1:17" ht="372" hidden="1" x14ac:dyDescent="0.15">
      <c r="A631" s="27" t="s">
        <v>2361</v>
      </c>
      <c r="B631" s="15" t="s">
        <v>2362</v>
      </c>
      <c r="C631" s="5" t="s">
        <v>3927</v>
      </c>
      <c r="D631" s="6">
        <v>2</v>
      </c>
      <c r="E631" s="6">
        <v>10</v>
      </c>
      <c r="F631" s="7" t="str">
        <f>HYPERLINK("https://www.reddit.com/r/AskDocs/comments/g2obuj/24m_weird_skin_condition_between_fingers/")</f>
        <v>https://www.reddit.com/r/AskDocs/comments/g2obuj/24m_weird_skin_condition_between_fingers/</v>
      </c>
      <c r="G631" s="7" t="s">
        <v>2363</v>
      </c>
      <c r="H631" s="7" t="s">
        <v>12</v>
      </c>
      <c r="I631" s="8">
        <v>4.4945096E-5</v>
      </c>
      <c r="J631" s="6">
        <v>4.1209786999999998E-2</v>
      </c>
      <c r="K631" s="8">
        <v>1.6768556E-5</v>
      </c>
      <c r="L631" s="6">
        <v>0.9473087</v>
      </c>
      <c r="M631" s="6">
        <v>2.8163195000000001E-4</v>
      </c>
      <c r="N631" s="8">
        <v>2.7431894000000001E-5</v>
      </c>
      <c r="O631" s="6">
        <v>6.2099099999999999E-4</v>
      </c>
      <c r="P631" s="17" t="s">
        <v>3760</v>
      </c>
      <c r="Q631" s="8"/>
    </row>
    <row r="632" spans="1:17" ht="204" hidden="1" x14ac:dyDescent="0.15">
      <c r="A632" s="27" t="s">
        <v>2364</v>
      </c>
      <c r="B632" s="15" t="s">
        <v>2365</v>
      </c>
      <c r="C632" s="5" t="s">
        <v>3928</v>
      </c>
      <c r="D632" s="6">
        <v>3</v>
      </c>
      <c r="E632" s="6">
        <v>11</v>
      </c>
      <c r="F632" s="7" t="str">
        <f>HYPERLINK("https://www.reddit.com/r/AskDocs/comments/g2osh1/what_are_these_bumps_that_have_always_been_under/")</f>
        <v>https://www.reddit.com/r/AskDocs/comments/g2osh1/what_are_these_bumps_that_have_always_been_under/</v>
      </c>
      <c r="G632" s="7" t="s">
        <v>2366</v>
      </c>
      <c r="H632" s="7" t="s">
        <v>12</v>
      </c>
      <c r="I632" s="9">
        <v>7.7767849999999994E-5</v>
      </c>
      <c r="J632" s="6">
        <v>1.9907951E-4</v>
      </c>
      <c r="K632" s="6">
        <v>2.9233097999999998E-4</v>
      </c>
      <c r="L632" s="8">
        <v>2.5955653000000001E-5</v>
      </c>
      <c r="M632" s="6">
        <v>6.6196919999999995E-4</v>
      </c>
      <c r="N632" s="8">
        <v>4.4205432999999999E-5</v>
      </c>
      <c r="O632" s="6">
        <v>0.99960123999999995</v>
      </c>
      <c r="P632" s="3" t="s">
        <v>3763</v>
      </c>
      <c r="Q632" s="8"/>
    </row>
    <row r="633" spans="1:17" ht="68" hidden="1" x14ac:dyDescent="0.15">
      <c r="A633" s="27" t="s">
        <v>2367</v>
      </c>
      <c r="B633" s="15" t="s">
        <v>2368</v>
      </c>
      <c r="C633" s="5" t="s">
        <v>2369</v>
      </c>
      <c r="D633" s="6">
        <v>4</v>
      </c>
      <c r="E633" s="6">
        <v>3</v>
      </c>
      <c r="F633" s="7" t="str">
        <f>HYPERLINK("https://www.reddit.com/r/AskDocs/comments/g2oygo/covid_illness/")</f>
        <v>https://www.reddit.com/r/AskDocs/comments/g2oygo/covid_illness/</v>
      </c>
      <c r="G633" s="7" t="s">
        <v>2370</v>
      </c>
      <c r="H633" s="7" t="s">
        <v>12</v>
      </c>
      <c r="I633" s="6">
        <v>9.8445119999999997E-3</v>
      </c>
      <c r="J633" s="6">
        <v>0.26152819999999999</v>
      </c>
      <c r="K633" s="6">
        <v>0.95590940000000002</v>
      </c>
      <c r="L633" s="8">
        <v>4.7698679999999998E-6</v>
      </c>
      <c r="M633" s="6">
        <v>1.6090274E-3</v>
      </c>
      <c r="N633" s="8">
        <v>1.4274555000000001E-5</v>
      </c>
      <c r="O633" s="9">
        <v>9.7264110000000007E-6</v>
      </c>
      <c r="P633" s="16" t="s">
        <v>3759</v>
      </c>
      <c r="Q633" s="8"/>
    </row>
    <row r="634" spans="1:17" ht="119" hidden="1" x14ac:dyDescent="0.15">
      <c r="A634" s="27" t="s">
        <v>2371</v>
      </c>
      <c r="B634" s="15" t="s">
        <v>2372</v>
      </c>
      <c r="C634" s="5" t="s">
        <v>3929</v>
      </c>
      <c r="D634" s="6">
        <v>2</v>
      </c>
      <c r="E634" s="6">
        <v>4</v>
      </c>
      <c r="F634" s="7" t="str">
        <f>HYPERLINK("https://www.reddit.com/r/AskDocs/comments/g2p9em/m22_wt_180_bed_bugs/")</f>
        <v>https://www.reddit.com/r/AskDocs/comments/g2p9em/m22_wt_180_bed_bugs/</v>
      </c>
      <c r="G634" s="7" t="s">
        <v>2373</v>
      </c>
      <c r="H634" s="7" t="s">
        <v>12</v>
      </c>
      <c r="I634" s="6">
        <v>1.357621E-2</v>
      </c>
      <c r="J634" s="6">
        <v>0.16649261000000001</v>
      </c>
      <c r="K634" s="6">
        <v>7.791549E-3</v>
      </c>
      <c r="L634" s="6">
        <v>0.69597613999999997</v>
      </c>
      <c r="M634" s="6">
        <v>9.7852950000000007E-4</v>
      </c>
      <c r="N634" s="6">
        <v>4.1713714999999998E-3</v>
      </c>
      <c r="O634" s="6">
        <v>3.6079674999999999E-2</v>
      </c>
      <c r="P634" s="17" t="s">
        <v>3760</v>
      </c>
      <c r="Q634" s="6"/>
    </row>
    <row r="635" spans="1:17" ht="409.6" hidden="1" x14ac:dyDescent="0.15">
      <c r="A635" s="27" t="s">
        <v>2374</v>
      </c>
      <c r="B635" s="15" t="s">
        <v>2375</v>
      </c>
      <c r="C635" s="5" t="s">
        <v>2376</v>
      </c>
      <c r="D635" s="6">
        <v>2</v>
      </c>
      <c r="E635" s="6">
        <v>7</v>
      </c>
      <c r="F635" s="7" t="str">
        <f>HYPERLINK("https://www.reddit.com/r/AskDocs/comments/g2pbgp/something_is_wrong_with_my_jaw/")</f>
        <v>https://www.reddit.com/r/AskDocs/comments/g2pbgp/something_is_wrong_with_my_jaw/</v>
      </c>
      <c r="G635" s="7" t="s">
        <v>2377</v>
      </c>
      <c r="H635" s="7" t="s">
        <v>12</v>
      </c>
      <c r="I635" s="6">
        <v>5.0076067000000002E-2</v>
      </c>
      <c r="J635" s="6">
        <v>1.9286126000000001E-2</v>
      </c>
      <c r="K635" s="6">
        <v>2.6170820000000001E-2</v>
      </c>
      <c r="L635" s="6">
        <v>6.3139200000000004E-4</v>
      </c>
      <c r="M635" s="6">
        <v>6.5225359999999998E-4</v>
      </c>
      <c r="N635" s="6">
        <v>9.1314405000000001E-2</v>
      </c>
      <c r="O635" s="6">
        <v>2.2572905000000001E-2</v>
      </c>
      <c r="P635" s="3" t="s">
        <v>4111</v>
      </c>
      <c r="Q635" s="6"/>
    </row>
    <row r="636" spans="1:17" ht="51" hidden="1" x14ac:dyDescent="0.15">
      <c r="A636" s="27" t="s">
        <v>2378</v>
      </c>
      <c r="B636" s="15" t="s">
        <v>2379</v>
      </c>
      <c r="C636" s="5" t="s">
        <v>2380</v>
      </c>
      <c r="D636" s="6">
        <v>2</v>
      </c>
      <c r="E636" s="6">
        <v>5</v>
      </c>
      <c r="F636" s="7" t="str">
        <f>HYPERLINK("https://www.reddit.com/r/AskDocs/comments/g2pea8/concerned_i_have_colon_cancer_male14/")</f>
        <v>https://www.reddit.com/r/AskDocs/comments/g2pea8/concerned_i_have_colon_cancer_male14/</v>
      </c>
      <c r="G636" s="7" t="s">
        <v>2381</v>
      </c>
      <c r="H636" s="7" t="s">
        <v>12</v>
      </c>
      <c r="I636" s="6">
        <v>0.89954007000000002</v>
      </c>
      <c r="J636" s="6">
        <v>1.5733539999999999E-3</v>
      </c>
      <c r="K636" s="8">
        <v>7.52692E-7</v>
      </c>
      <c r="L636" s="9">
        <v>3.6842939999999999E-6</v>
      </c>
      <c r="M636" s="6">
        <v>4.6288967E-4</v>
      </c>
      <c r="N636" s="6">
        <v>1.6835331999999999E-4</v>
      </c>
      <c r="O636" s="6">
        <v>6.4113140000000004E-3</v>
      </c>
      <c r="P636" s="23" t="s">
        <v>3757</v>
      </c>
      <c r="Q636" s="6"/>
    </row>
    <row r="637" spans="1:17" ht="68" hidden="1" x14ac:dyDescent="0.15">
      <c r="A637" s="27" t="s">
        <v>2382</v>
      </c>
      <c r="B637" s="15" t="s">
        <v>2383</v>
      </c>
      <c r="C637" s="5" t="s">
        <v>2384</v>
      </c>
      <c r="D637" s="6">
        <v>2</v>
      </c>
      <c r="E637" s="6">
        <v>2</v>
      </c>
      <c r="F637" s="7" t="str">
        <f>HYPERLINK("https://www.reddit.com/r/AskDocs/comments/g2pxoc/toenail_fungal_problem/")</f>
        <v>https://www.reddit.com/r/AskDocs/comments/g2pxoc/toenail_fungal_problem/</v>
      </c>
      <c r="G637" s="7" t="s">
        <v>2385</v>
      </c>
      <c r="H637" s="7" t="s">
        <v>12</v>
      </c>
      <c r="I637" s="6">
        <v>2.2593169999999999E-2</v>
      </c>
      <c r="J637" s="6">
        <v>2.4155467999999999E-2</v>
      </c>
      <c r="K637" s="6">
        <v>2.4369806000000001E-2</v>
      </c>
      <c r="L637" s="6">
        <v>2.0789802E-2</v>
      </c>
      <c r="M637" s="6">
        <v>0.13687325</v>
      </c>
      <c r="N637" s="6">
        <v>8.9163479999999993E-3</v>
      </c>
      <c r="O637" s="6">
        <v>0.13013469999999999</v>
      </c>
      <c r="P637" s="3" t="s">
        <v>4111</v>
      </c>
      <c r="Q637" s="6"/>
    </row>
    <row r="638" spans="1:17" ht="409.6" hidden="1" x14ac:dyDescent="0.15">
      <c r="A638" s="27" t="s">
        <v>2386</v>
      </c>
      <c r="B638" s="15" t="s">
        <v>2387</v>
      </c>
      <c r="C638" s="5" t="s">
        <v>2388</v>
      </c>
      <c r="D638" s="6">
        <v>3</v>
      </c>
      <c r="E638" s="6">
        <v>5</v>
      </c>
      <c r="F638" s="7" t="str">
        <f>HYPERLINK("https://www.reddit.com/r/AskDocs/comments/g2qgdr/please_help_horrible_horrible_pain_and_no_one/")</f>
        <v>https://www.reddit.com/r/AskDocs/comments/g2qgdr/please_help_horrible_horrible_pain_and_no_one/</v>
      </c>
      <c r="G638" s="7" t="s">
        <v>2389</v>
      </c>
      <c r="H638" s="7" t="s">
        <v>12</v>
      </c>
      <c r="I638" s="6">
        <v>2.486375E-2</v>
      </c>
      <c r="J638" s="6">
        <v>8.4630280000000002E-2</v>
      </c>
      <c r="K638" s="6">
        <v>1.8200278000000001E-4</v>
      </c>
      <c r="L638" s="6">
        <v>9.9360940000000003E-4</v>
      </c>
      <c r="M638" s="6">
        <v>0.44558324999999999</v>
      </c>
      <c r="N638" s="6">
        <v>1.3602674E-3</v>
      </c>
      <c r="O638" s="6">
        <v>6.4280629999999999E-4</v>
      </c>
      <c r="P638" s="3" t="s">
        <v>4111</v>
      </c>
      <c r="Q638" s="6"/>
    </row>
    <row r="639" spans="1:17" ht="272" hidden="1" x14ac:dyDescent="0.15">
      <c r="A639" s="27" t="s">
        <v>2390</v>
      </c>
      <c r="B639" s="15" t="s">
        <v>2391</v>
      </c>
      <c r="C639" s="5" t="s">
        <v>3930</v>
      </c>
      <c r="D639" s="6">
        <v>1</v>
      </c>
      <c r="E639" s="6">
        <v>3</v>
      </c>
      <c r="F639" s="7" t="str">
        <f>HYPERLINK("https://www.reddit.com/r/AskDocs/comments/g2qw9y/extremely_itchy_and_flaky_scalp_is_this_just/")</f>
        <v>https://www.reddit.com/r/AskDocs/comments/g2qw9y/extremely_itchy_and_flaky_scalp_is_this_just/</v>
      </c>
      <c r="G639" s="7" t="s">
        <v>2392</v>
      </c>
      <c r="H639" s="7" t="s">
        <v>12</v>
      </c>
      <c r="I639" s="6">
        <v>1.9553303999999999E-4</v>
      </c>
      <c r="J639" s="6">
        <v>3.9334000000000001E-3</v>
      </c>
      <c r="K639" s="6">
        <v>1.8477439999999999E-4</v>
      </c>
      <c r="L639" s="6">
        <v>0.89615535999999996</v>
      </c>
      <c r="M639" s="6">
        <v>3.3265352000000001E-4</v>
      </c>
      <c r="N639" s="6">
        <v>4.0295720000000004E-3</v>
      </c>
      <c r="O639" s="6">
        <v>5.1224230000000001E-3</v>
      </c>
      <c r="P639" s="17" t="s">
        <v>3760</v>
      </c>
      <c r="Q639" s="6"/>
    </row>
    <row r="640" spans="1:17" ht="119" hidden="1" x14ac:dyDescent="0.15">
      <c r="A640" s="27" t="s">
        <v>2393</v>
      </c>
      <c r="B640" s="15" t="s">
        <v>2394</v>
      </c>
      <c r="C640" s="5" t="s">
        <v>2395</v>
      </c>
      <c r="D640" s="6">
        <v>2</v>
      </c>
      <c r="E640" s="6">
        <v>3</v>
      </c>
      <c r="F640" s="7" t="str">
        <f>HYPERLINK("https://www.reddit.com/r/AskDocs/comments/g2qyb0/could_i_have_a_brain_tumor_20m/")</f>
        <v>https://www.reddit.com/r/AskDocs/comments/g2qyb0/could_i_have_a_brain_tumor_20m/</v>
      </c>
      <c r="G640" s="7" t="s">
        <v>2396</v>
      </c>
      <c r="H640" s="7" t="s">
        <v>12</v>
      </c>
      <c r="I640" s="6">
        <v>0.94965832999999999</v>
      </c>
      <c r="J640" s="6">
        <v>4.6802759999999997E-3</v>
      </c>
      <c r="K640" s="6">
        <v>1.4496445999999999E-3</v>
      </c>
      <c r="L640" s="9">
        <v>7.0574289999999999E-5</v>
      </c>
      <c r="M640" s="6">
        <v>4.8796832999999998E-3</v>
      </c>
      <c r="N640" s="6">
        <v>3.1051039999999998E-4</v>
      </c>
      <c r="O640" s="9">
        <v>9.3426809999999992E-6</v>
      </c>
      <c r="P640" s="23" t="s">
        <v>3757</v>
      </c>
      <c r="Q640" s="6"/>
    </row>
    <row r="641" spans="1:17" ht="68" hidden="1" x14ac:dyDescent="0.15">
      <c r="A641" s="27" t="s">
        <v>2397</v>
      </c>
      <c r="B641" s="15" t="s">
        <v>2398</v>
      </c>
      <c r="C641" s="5" t="s">
        <v>2399</v>
      </c>
      <c r="D641" s="6">
        <v>3</v>
      </c>
      <c r="E641" s="6">
        <v>3</v>
      </c>
      <c r="F641" s="7" t="str">
        <f>HYPERLINK("https://www.reddit.com/r/AskDocs/comments/g2r8ag/i_just_want_to_be_able_to_eat/")</f>
        <v>https://www.reddit.com/r/AskDocs/comments/g2r8ag/i_just_want_to_be_able_to_eat/</v>
      </c>
      <c r="G641" s="7" t="s">
        <v>2400</v>
      </c>
      <c r="H641" s="7" t="s">
        <v>12</v>
      </c>
      <c r="I641" s="6">
        <v>7.6598524999999997E-3</v>
      </c>
      <c r="J641" s="6">
        <v>3.1269369999999998E-2</v>
      </c>
      <c r="K641" s="6">
        <v>4.2388706999999998E-2</v>
      </c>
      <c r="L641" s="6">
        <v>0.21788043000000001</v>
      </c>
      <c r="M641" s="6">
        <v>9.2774630000000001E-4</v>
      </c>
      <c r="N641" s="6">
        <v>4.8589914999999997E-2</v>
      </c>
      <c r="O641" s="6">
        <v>9.3778969999999998E-4</v>
      </c>
      <c r="P641" s="3" t="s">
        <v>4111</v>
      </c>
      <c r="Q641" s="6"/>
    </row>
    <row r="642" spans="1:17" ht="68" hidden="1" x14ac:dyDescent="0.15">
      <c r="A642" s="27" t="s">
        <v>2401</v>
      </c>
      <c r="B642" s="15" t="s">
        <v>2402</v>
      </c>
      <c r="C642" s="5" t="s">
        <v>2403</v>
      </c>
      <c r="D642" s="6">
        <v>2</v>
      </c>
      <c r="E642" s="6">
        <v>9</v>
      </c>
      <c r="F642" s="7" t="str">
        <f>HYPERLINK("https://www.reddit.com/r/AskDocs/comments/g2rkcm/could_my_19f_doctor_have_missed_something_with/")</f>
        <v>https://www.reddit.com/r/AskDocs/comments/g2rkcm/could_my_19f_doctor_have_missed_something_with/</v>
      </c>
      <c r="G642" s="7" t="s">
        <v>2404</v>
      </c>
      <c r="H642" s="7" t="s">
        <v>12</v>
      </c>
      <c r="I642" s="6">
        <v>0.97751900000000003</v>
      </c>
      <c r="J642" s="6">
        <v>9.5838309999999993E-3</v>
      </c>
      <c r="K642" s="8">
        <v>1.2763879000000001E-5</v>
      </c>
      <c r="L642" s="10">
        <v>8.3076899999999994E-6</v>
      </c>
      <c r="M642" s="6">
        <v>4.3520329999999999E-4</v>
      </c>
      <c r="N642" s="6">
        <v>1.3509094999999999E-3</v>
      </c>
      <c r="O642" s="8">
        <v>1.541937E-6</v>
      </c>
      <c r="P642" s="23" t="s">
        <v>3757</v>
      </c>
      <c r="Q642" s="6"/>
    </row>
    <row r="643" spans="1:17" ht="221" hidden="1" x14ac:dyDescent="0.15">
      <c r="A643" s="27" t="s">
        <v>2405</v>
      </c>
      <c r="B643" s="15" t="s">
        <v>2406</v>
      </c>
      <c r="C643" s="5" t="s">
        <v>2407</v>
      </c>
      <c r="D643" s="6">
        <v>2</v>
      </c>
      <c r="E643" s="6">
        <v>4</v>
      </c>
      <c r="F643" s="7" t="str">
        <f>HYPERLINK("https://www.reddit.com/r/AskDocs/comments/g2rkip/i_had_a_hooping_cough_tetanus_vaccine_yesterday/")</f>
        <v>https://www.reddit.com/r/AskDocs/comments/g2rkip/i_had_a_hooping_cough_tetanus_vaccine_yesterday/</v>
      </c>
      <c r="G643" s="7" t="s">
        <v>2408</v>
      </c>
      <c r="H643" s="7" t="s">
        <v>12</v>
      </c>
      <c r="I643" s="6">
        <v>7.4002146999999996E-4</v>
      </c>
      <c r="J643" s="6">
        <v>0.99638859999999996</v>
      </c>
      <c r="K643" s="6">
        <v>9.2580913999999997E-4</v>
      </c>
      <c r="L643" s="6">
        <v>6.1476230000000003E-4</v>
      </c>
      <c r="M643" s="9">
        <v>8.9339170000000005E-5</v>
      </c>
      <c r="N643" s="6">
        <v>6.5800549999999998E-4</v>
      </c>
      <c r="O643" s="6">
        <v>6.9046020000000001E-4</v>
      </c>
      <c r="P643" s="3" t="s">
        <v>3758</v>
      </c>
      <c r="Q643" s="6" t="s">
        <v>4042</v>
      </c>
    </row>
    <row r="644" spans="1:17" ht="323" hidden="1" x14ac:dyDescent="0.15">
      <c r="A644" s="27" t="s">
        <v>2409</v>
      </c>
      <c r="B644" s="15" t="s">
        <v>2410</v>
      </c>
      <c r="C644" s="5" t="s">
        <v>3931</v>
      </c>
      <c r="D644" s="6">
        <v>1</v>
      </c>
      <c r="E644" s="6">
        <v>9</v>
      </c>
      <c r="F644" s="7" t="str">
        <f>HYPERLINK("https://www.reddit.com/r/AskDocs/comments/g2rula/persistent_itchy_skin_wont_go_away_pic/")</f>
        <v>https://www.reddit.com/r/AskDocs/comments/g2rula/persistent_itchy_skin_wont_go_away_pic/</v>
      </c>
      <c r="G644" s="7" t="s">
        <v>2411</v>
      </c>
      <c r="H644" s="7" t="s">
        <v>12</v>
      </c>
      <c r="I644" s="6">
        <v>1.2350082E-4</v>
      </c>
      <c r="J644" s="6">
        <v>5.1924585999999998E-3</v>
      </c>
      <c r="K644" s="6">
        <v>3.1131207999999999E-3</v>
      </c>
      <c r="L644" s="6">
        <v>0.90074659999999995</v>
      </c>
      <c r="M644" s="6">
        <v>6.7442656000000004E-4</v>
      </c>
      <c r="N644" s="6">
        <v>8.6715819999999999E-4</v>
      </c>
      <c r="O644" s="6">
        <v>5.2425265000000001E-4</v>
      </c>
      <c r="P644" s="17" t="s">
        <v>3760</v>
      </c>
      <c r="Q644" s="6"/>
    </row>
    <row r="645" spans="1:17" ht="119" hidden="1" x14ac:dyDescent="0.15">
      <c r="A645" s="27" t="s">
        <v>2412</v>
      </c>
      <c r="B645" s="15" t="s">
        <v>2413</v>
      </c>
      <c r="C645" s="5" t="s">
        <v>2414</v>
      </c>
      <c r="D645" s="6">
        <v>1</v>
      </c>
      <c r="E645" s="6">
        <v>5</v>
      </c>
      <c r="F645" s="7" t="str">
        <f>HYPERLINK("https://www.reddit.com/r/AskDocs/comments/g2ruta/positive_for_cytomegalovirus_igg_antibodies_what/")</f>
        <v>https://www.reddit.com/r/AskDocs/comments/g2ruta/positive_for_cytomegalovirus_igg_antibodies_what/</v>
      </c>
      <c r="G645" s="7" t="s">
        <v>2415</v>
      </c>
      <c r="H645" s="7" t="s">
        <v>12</v>
      </c>
      <c r="I645" s="6">
        <v>1.2135593E-4</v>
      </c>
      <c r="J645" s="6">
        <v>0.99865084999999998</v>
      </c>
      <c r="K645" s="6">
        <v>4.4925809999999998E-3</v>
      </c>
      <c r="L645" s="6">
        <v>2.4809837000000002E-3</v>
      </c>
      <c r="M645" s="6">
        <v>5.0821303999999999E-3</v>
      </c>
      <c r="N645" s="8">
        <v>7.6262629999999998E-6</v>
      </c>
      <c r="O645" s="6">
        <v>7.4845550000000004E-4</v>
      </c>
      <c r="P645" s="3" t="s">
        <v>4111</v>
      </c>
      <c r="Q645" s="8" t="s">
        <v>4038</v>
      </c>
    </row>
    <row r="646" spans="1:17" ht="238" hidden="1" x14ac:dyDescent="0.15">
      <c r="A646" s="27" t="s">
        <v>2416</v>
      </c>
      <c r="B646" s="15" t="s">
        <v>2417</v>
      </c>
      <c r="C646" s="5" t="s">
        <v>2418</v>
      </c>
      <c r="D646" s="6">
        <v>1</v>
      </c>
      <c r="E646" s="6">
        <v>5</v>
      </c>
      <c r="F646" s="7" t="str">
        <f>HYPERLINK("https://www.reddit.com/r/AskDocs/comments/g2skph/kidney_stones_really_bothering_me_but_nobody_can/")</f>
        <v>https://www.reddit.com/r/AskDocs/comments/g2skph/kidney_stones_really_bothering_me_but_nobody_can/</v>
      </c>
      <c r="G646" s="7" t="s">
        <v>2419</v>
      </c>
      <c r="H646" s="7" t="s">
        <v>12</v>
      </c>
      <c r="I646" s="6">
        <v>1.0897696E-2</v>
      </c>
      <c r="J646" s="6">
        <v>3.1726659999999997E-2</v>
      </c>
      <c r="K646" s="6">
        <v>2.9644429999999999E-2</v>
      </c>
      <c r="L646" s="6">
        <v>1.4017820000000001E-3</v>
      </c>
      <c r="M646" s="6">
        <v>1.0806738999999999E-2</v>
      </c>
      <c r="N646" s="6">
        <v>0.21382989999999999</v>
      </c>
      <c r="O646" s="6">
        <v>1.6440749E-3</v>
      </c>
      <c r="P646" s="3" t="s">
        <v>4111</v>
      </c>
      <c r="Q646" s="6"/>
    </row>
    <row r="647" spans="1:17" ht="221" hidden="1" x14ac:dyDescent="0.15">
      <c r="A647" s="27" t="s">
        <v>2420</v>
      </c>
      <c r="B647" s="15" t="s">
        <v>2421</v>
      </c>
      <c r="C647" s="5" t="s">
        <v>3932</v>
      </c>
      <c r="D647" s="6">
        <v>1</v>
      </c>
      <c r="E647" s="6">
        <v>2</v>
      </c>
      <c r="F647" s="7" t="str">
        <f>HYPERLINK("https://www.reddit.com/r/AskDocs/comments/g2sv9o/24m_episodic_rashurticaria_that_occurs_during/")</f>
        <v>https://www.reddit.com/r/AskDocs/comments/g2sv9o/24m_episodic_rashurticaria_that_occurs_during/</v>
      </c>
      <c r="G647" s="7" t="s">
        <v>2422</v>
      </c>
      <c r="H647" s="7" t="s">
        <v>12</v>
      </c>
      <c r="I647" s="6">
        <v>2.9936135000000002E-3</v>
      </c>
      <c r="J647" s="6">
        <v>4.151386E-2</v>
      </c>
      <c r="K647" s="6">
        <v>3.5381316999999999E-4</v>
      </c>
      <c r="L647" s="6">
        <v>0.96257879999999996</v>
      </c>
      <c r="M647" s="6">
        <v>9.0348719999999998E-4</v>
      </c>
      <c r="N647" s="6">
        <v>4.9126149999999995E-4</v>
      </c>
      <c r="O647" s="6">
        <v>1.3247727999999999E-3</v>
      </c>
      <c r="P647" s="17" t="s">
        <v>3760</v>
      </c>
      <c r="Q647" s="6"/>
    </row>
    <row r="648" spans="1:17" ht="409.6" hidden="1" x14ac:dyDescent="0.15">
      <c r="A648" s="27" t="s">
        <v>2423</v>
      </c>
      <c r="B648" s="15" t="s">
        <v>2424</v>
      </c>
      <c r="C648" s="5" t="s">
        <v>2425</v>
      </c>
      <c r="D648" s="6">
        <v>1</v>
      </c>
      <c r="E648" s="6">
        <v>4</v>
      </c>
      <c r="F648" s="7" t="str">
        <f>HYPERLINK("https://www.reddit.com/r/AskDocs/comments/g2u5pu/my_father_64m_was_released_from_er_today_416_and/")</f>
        <v>https://www.reddit.com/r/AskDocs/comments/g2u5pu/my_father_64m_was_released_from_er_today_416_and/</v>
      </c>
      <c r="G648" s="7" t="s">
        <v>2426</v>
      </c>
      <c r="H648" s="7" t="s">
        <v>12</v>
      </c>
      <c r="I648" s="6">
        <v>2.3934244999999999E-4</v>
      </c>
      <c r="J648" s="6">
        <v>0.79180410000000001</v>
      </c>
      <c r="K648" s="6">
        <v>6.6681325E-2</v>
      </c>
      <c r="L648" s="8">
        <v>7.0779910000000002E-6</v>
      </c>
      <c r="M648" s="6">
        <v>1.5938281999999999E-4</v>
      </c>
      <c r="N648" s="8">
        <v>3.1181764000000002E-5</v>
      </c>
      <c r="O648" s="10">
        <v>6.2523100000000005E-5</v>
      </c>
      <c r="P648" s="3" t="s">
        <v>3758</v>
      </c>
      <c r="Q648" s="8"/>
    </row>
    <row r="649" spans="1:17" ht="136" hidden="1" x14ac:dyDescent="0.15">
      <c r="A649" s="27" t="s">
        <v>2427</v>
      </c>
      <c r="B649" s="15" t="s">
        <v>2428</v>
      </c>
      <c r="C649" s="5" t="s">
        <v>2429</v>
      </c>
      <c r="D649" s="6">
        <v>2</v>
      </c>
      <c r="E649" s="6">
        <v>3</v>
      </c>
      <c r="F649" s="7" t="str">
        <f>HYPERLINK("https://www.reddit.com/r/AskDocs/comments/g2ud1h/do_i_have_minor_lead_poisoning_m_22/")</f>
        <v>https://www.reddit.com/r/AskDocs/comments/g2ud1h/do_i_have_minor_lead_poisoning_m_22/</v>
      </c>
      <c r="G649" s="7" t="s">
        <v>2430</v>
      </c>
      <c r="H649" s="7" t="s">
        <v>12</v>
      </c>
      <c r="I649" s="6">
        <v>4.6773374E-2</v>
      </c>
      <c r="J649" s="6">
        <v>2.7380198000000001E-2</v>
      </c>
      <c r="K649" s="6">
        <v>1.8073618E-2</v>
      </c>
      <c r="L649" s="6">
        <v>9.9274520000000002E-4</v>
      </c>
      <c r="M649" s="6">
        <v>1.15586685E-4</v>
      </c>
      <c r="N649" s="6">
        <v>0.13385316999999999</v>
      </c>
      <c r="O649" s="6">
        <v>1.4028847000000001E-3</v>
      </c>
      <c r="P649" s="3" t="s">
        <v>4111</v>
      </c>
      <c r="Q649" s="6"/>
    </row>
    <row r="650" spans="1:17" ht="119" hidden="1" x14ac:dyDescent="0.15">
      <c r="A650" s="27" t="s">
        <v>2431</v>
      </c>
      <c r="B650" s="15" t="s">
        <v>2432</v>
      </c>
      <c r="C650" s="5" t="s">
        <v>3933</v>
      </c>
      <c r="D650" s="6">
        <v>1</v>
      </c>
      <c r="E650" s="6">
        <v>6</v>
      </c>
      <c r="F650" s="7" t="str">
        <f>HYPERLINK("https://www.reddit.com/r/AskDocs/comments/g2ufoa/red_bumps_all_over/")</f>
        <v>https://www.reddit.com/r/AskDocs/comments/g2ufoa/red_bumps_all_over/</v>
      </c>
      <c r="G650" s="7" t="s">
        <v>2433</v>
      </c>
      <c r="H650" s="7" t="s">
        <v>12</v>
      </c>
      <c r="I650" s="6">
        <v>1.6585289999999999E-3</v>
      </c>
      <c r="J650" s="6">
        <v>3.9538114999999999E-2</v>
      </c>
      <c r="K650" s="6">
        <v>2.012074E-3</v>
      </c>
      <c r="L650" s="6">
        <v>0.30925477000000001</v>
      </c>
      <c r="M650" s="6">
        <v>1.7499566000000001E-2</v>
      </c>
      <c r="N650" s="6">
        <v>2.9239357000000001E-3</v>
      </c>
      <c r="O650" s="6">
        <v>0.69565600000000005</v>
      </c>
      <c r="P650" s="3" t="s">
        <v>3763</v>
      </c>
      <c r="Q650" s="6"/>
    </row>
    <row r="651" spans="1:17" ht="119" hidden="1" x14ac:dyDescent="0.15">
      <c r="A651" s="27" t="s">
        <v>2434</v>
      </c>
      <c r="B651" s="15" t="s">
        <v>2435</v>
      </c>
      <c r="C651" s="5" t="s">
        <v>2436</v>
      </c>
      <c r="D651" s="6">
        <v>1</v>
      </c>
      <c r="E651" s="6">
        <v>3</v>
      </c>
      <c r="F651" s="7" t="str">
        <f>HYPERLINK("https://www.reddit.com/r/AskDocs/comments/g2uzhn/can_an_iron_supplement_work_overnight/")</f>
        <v>https://www.reddit.com/r/AskDocs/comments/g2uzhn/can_an_iron_supplement_work_overnight/</v>
      </c>
      <c r="G651" s="7" t="s">
        <v>2437</v>
      </c>
      <c r="H651" s="7" t="s">
        <v>12</v>
      </c>
      <c r="I651" s="6">
        <v>2.4579763000000001E-2</v>
      </c>
      <c r="J651" s="6">
        <v>0.63813260000000005</v>
      </c>
      <c r="K651" s="6">
        <v>1.1082827999999999E-2</v>
      </c>
      <c r="L651" s="6">
        <v>3.4448861999999997E-2</v>
      </c>
      <c r="M651" s="6">
        <v>9.8195669999999995E-3</v>
      </c>
      <c r="N651" s="6">
        <v>1.4402628000000001E-2</v>
      </c>
      <c r="O651" s="6">
        <v>2.4109483000000001E-3</v>
      </c>
      <c r="P651" s="3" t="s">
        <v>4111</v>
      </c>
      <c r="Q651" s="6" t="s">
        <v>4063</v>
      </c>
    </row>
    <row r="652" spans="1:17" ht="68" hidden="1" x14ac:dyDescent="0.15">
      <c r="A652" s="27" t="s">
        <v>2438</v>
      </c>
      <c r="B652" s="15" t="s">
        <v>2439</v>
      </c>
      <c r="C652" s="5" t="s">
        <v>2440</v>
      </c>
      <c r="D652" s="6">
        <v>1</v>
      </c>
      <c r="E652" s="6">
        <v>2</v>
      </c>
      <c r="F652" s="7" t="str">
        <f>HYPERLINK("https://www.reddit.com/r/AskDocs/comments/g2v4kd/20f_positive_for_paraneoplastic_antibodies_neuro/")</f>
        <v>https://www.reddit.com/r/AskDocs/comments/g2v4kd/20f_positive_for_paraneoplastic_antibodies_neuro/</v>
      </c>
      <c r="G652" s="7" t="s">
        <v>2441</v>
      </c>
      <c r="H652" s="7" t="s">
        <v>12</v>
      </c>
      <c r="I652" s="6">
        <v>5.2691700000000001E-3</v>
      </c>
      <c r="J652" s="6">
        <v>0.9328362</v>
      </c>
      <c r="K652" s="6">
        <v>9.4035270000000001E-4</v>
      </c>
      <c r="L652" s="6">
        <v>1.3669729E-3</v>
      </c>
      <c r="M652" s="6">
        <v>5.1431059999999997E-3</v>
      </c>
      <c r="N652" s="6">
        <v>1.9180774999999999E-4</v>
      </c>
      <c r="O652" s="6">
        <v>4.8419833000000001E-4</v>
      </c>
      <c r="P652" s="3" t="s">
        <v>4111</v>
      </c>
      <c r="Q652" s="6" t="s">
        <v>4037</v>
      </c>
    </row>
    <row r="653" spans="1:17" ht="68" hidden="1" x14ac:dyDescent="0.15">
      <c r="A653" s="27" t="s">
        <v>2442</v>
      </c>
      <c r="B653" s="15" t="s">
        <v>2443</v>
      </c>
      <c r="C653" s="5" t="s">
        <v>2444</v>
      </c>
      <c r="D653" s="6">
        <v>1</v>
      </c>
      <c r="E653" s="6">
        <v>3</v>
      </c>
      <c r="F653" s="7" t="str">
        <f>HYPERLINK("https://www.reddit.com/r/AskDocs/comments/g2vfc3/constipation/")</f>
        <v>https://www.reddit.com/r/AskDocs/comments/g2vfc3/constipation/</v>
      </c>
      <c r="G653" s="7" t="s">
        <v>2445</v>
      </c>
      <c r="H653" s="7" t="s">
        <v>12</v>
      </c>
      <c r="I653" s="6">
        <v>1.4483332999999999E-2</v>
      </c>
      <c r="J653" s="6">
        <v>1.1693716E-2</v>
      </c>
      <c r="K653" s="6">
        <v>8.8683665000000005E-3</v>
      </c>
      <c r="L653" s="6">
        <v>1.8654495E-2</v>
      </c>
      <c r="M653" s="6">
        <v>9.6034109999999992E-3</v>
      </c>
      <c r="N653" s="6">
        <v>0.15199341999999999</v>
      </c>
      <c r="O653" s="6">
        <v>4.7041060000000003E-2</v>
      </c>
      <c r="P653" s="3" t="s">
        <v>4111</v>
      </c>
      <c r="Q653" s="6"/>
    </row>
    <row r="654" spans="1:17" ht="85" hidden="1" x14ac:dyDescent="0.15">
      <c r="A654" s="27" t="s">
        <v>2446</v>
      </c>
      <c r="B654" s="15" t="s">
        <v>2447</v>
      </c>
      <c r="C654" s="5" t="s">
        <v>3934</v>
      </c>
      <c r="D654" s="6">
        <v>2</v>
      </c>
      <c r="E654" s="6">
        <v>16</v>
      </c>
      <c r="F654" s="7" t="str">
        <f>HYPERLINK("https://www.reddit.com/r/AskDocs/comments/g2vggx/concerned_about_breast_cancer_pics/")</f>
        <v>https://www.reddit.com/r/AskDocs/comments/g2vggx/concerned_about_breast_cancer_pics/</v>
      </c>
      <c r="G654" s="7" t="s">
        <v>2448</v>
      </c>
      <c r="H654" s="7" t="s">
        <v>12</v>
      </c>
      <c r="I654" s="6">
        <v>0.75084543000000004</v>
      </c>
      <c r="J654" s="10">
        <v>7.9371099999999996E-6</v>
      </c>
      <c r="K654" s="8">
        <v>5.0613482000000003E-5</v>
      </c>
      <c r="L654" s="6">
        <v>8.2996790000000008E-3</v>
      </c>
      <c r="M654" s="6">
        <v>2.5865436000000001E-4</v>
      </c>
      <c r="N654" s="6">
        <v>1.975596E-4</v>
      </c>
      <c r="O654" s="6">
        <v>4.7647953000000002E-3</v>
      </c>
      <c r="P654" s="23" t="s">
        <v>3757</v>
      </c>
      <c r="Q654" s="6"/>
    </row>
    <row r="655" spans="1:17" ht="68" hidden="1" x14ac:dyDescent="0.15">
      <c r="A655" s="27" t="s">
        <v>2449</v>
      </c>
      <c r="B655" s="15" t="s">
        <v>2450</v>
      </c>
      <c r="C655" s="5" t="s">
        <v>2451</v>
      </c>
      <c r="D655" s="6">
        <v>6</v>
      </c>
      <c r="E655" s="6">
        <v>14</v>
      </c>
      <c r="F655" s="7" t="str">
        <f>HYPERLINK("https://www.reddit.com/r/AskDocs/comments/g2vlyy/amputated_fingertip/")</f>
        <v>https://www.reddit.com/r/AskDocs/comments/g2vlyy/amputated_fingertip/</v>
      </c>
      <c r="G655" s="7" t="s">
        <v>2452</v>
      </c>
      <c r="H655" s="7" t="s">
        <v>12</v>
      </c>
      <c r="I655" s="6">
        <v>4.6749353E-2</v>
      </c>
      <c r="J655" s="6">
        <v>0.36727500000000002</v>
      </c>
      <c r="K655" s="6">
        <v>9.455949E-3</v>
      </c>
      <c r="L655" s="6">
        <v>1.0680854E-3</v>
      </c>
      <c r="M655" s="6">
        <v>9.1242790000000003E-4</v>
      </c>
      <c r="N655" s="6">
        <v>3.0523539999999997E-4</v>
      </c>
      <c r="O655" s="6">
        <v>1.3625919999999999E-3</v>
      </c>
      <c r="P655" s="3" t="s">
        <v>4111</v>
      </c>
      <c r="Q655" s="6"/>
    </row>
    <row r="656" spans="1:17" ht="51" hidden="1" x14ac:dyDescent="0.15">
      <c r="A656" s="27" t="s">
        <v>2453</v>
      </c>
      <c r="B656" s="15" t="s">
        <v>2454</v>
      </c>
      <c r="C656" s="5" t="s">
        <v>2455</v>
      </c>
      <c r="D656" s="6">
        <v>2</v>
      </c>
      <c r="E656" s="6">
        <v>7</v>
      </c>
      <c r="F656" s="7" t="str">
        <f>HYPERLINK("https://www.reddit.com/r/AskDocs/comments/g2voj3/should_i_get_an_mri_of_my_wrist_which_i_sprained/")</f>
        <v>https://www.reddit.com/r/AskDocs/comments/g2voj3/should_i_get_an_mri_of_my_wrist_which_i_sprained/</v>
      </c>
      <c r="G656" s="7" t="s">
        <v>2456</v>
      </c>
      <c r="H656" s="7" t="s">
        <v>12</v>
      </c>
      <c r="I656" s="6">
        <v>0.81353310000000001</v>
      </c>
      <c r="J656" s="6">
        <v>1.4109492E-2</v>
      </c>
      <c r="K656" s="6">
        <v>1.1786312E-2</v>
      </c>
      <c r="L656" s="6">
        <v>7.3667969999999999E-2</v>
      </c>
      <c r="M656" s="6">
        <v>1.6126155999999999E-2</v>
      </c>
      <c r="N656" s="6">
        <v>6.4588785000000001E-3</v>
      </c>
      <c r="O656" s="6">
        <v>2.1703540999999998E-3</v>
      </c>
      <c r="P656" s="3" t="s">
        <v>4111</v>
      </c>
      <c r="Q656" s="6" t="s">
        <v>4094</v>
      </c>
    </row>
    <row r="657" spans="1:17" ht="238" hidden="1" x14ac:dyDescent="0.15">
      <c r="A657" s="27" t="s">
        <v>2457</v>
      </c>
      <c r="B657" s="15" t="s">
        <v>2458</v>
      </c>
      <c r="C657" s="5" t="s">
        <v>2459</v>
      </c>
      <c r="D657" s="6">
        <v>88</v>
      </c>
      <c r="E657" s="6">
        <v>96</v>
      </c>
      <c r="F657" s="7" t="str">
        <f>HYPERLINK("https://www.reddit.com/r/AskDocs/comments/g2w5d4/strange_object_removed_from_wifes_26_belly_button/")</f>
        <v>https://www.reddit.com/r/AskDocs/comments/g2w5d4/strange_object_removed_from_wifes_26_belly_button/</v>
      </c>
      <c r="G657" s="7" t="s">
        <v>2460</v>
      </c>
      <c r="H657" s="7" t="s">
        <v>12</v>
      </c>
      <c r="I657" s="6">
        <v>0.4260389</v>
      </c>
      <c r="J657" s="6">
        <v>1.3878375E-2</v>
      </c>
      <c r="K657" s="6">
        <v>4.8260689999999997E-3</v>
      </c>
      <c r="L657" s="6">
        <v>2.1430552000000001E-3</v>
      </c>
      <c r="M657" s="6">
        <v>3.6592781999999998E-3</v>
      </c>
      <c r="N657" s="6">
        <v>2.9163956999999998E-3</v>
      </c>
      <c r="O657" s="6">
        <v>2.0852447E-2</v>
      </c>
      <c r="P657" s="3" t="s">
        <v>4111</v>
      </c>
      <c r="Q657" s="6"/>
    </row>
    <row r="658" spans="1:17" ht="102" hidden="1" x14ac:dyDescent="0.15">
      <c r="A658" s="27" t="s">
        <v>2461</v>
      </c>
      <c r="B658" s="15" t="s">
        <v>2462</v>
      </c>
      <c r="C658" s="5" t="s">
        <v>2463</v>
      </c>
      <c r="D658" s="6">
        <v>1</v>
      </c>
      <c r="E658" s="6">
        <v>4</v>
      </c>
      <c r="F658" s="7" t="str">
        <f>HYPERLINK("https://www.reddit.com/r/AskDocs/comments/g2waox/itch_on_back/")</f>
        <v>https://www.reddit.com/r/AskDocs/comments/g2waox/itch_on_back/</v>
      </c>
      <c r="G658" s="7" t="s">
        <v>2464</v>
      </c>
      <c r="H658" s="7" t="s">
        <v>12</v>
      </c>
      <c r="I658" s="6">
        <v>5.8379769999999996E-4</v>
      </c>
      <c r="J658" s="6">
        <v>6.6402555000000002E-4</v>
      </c>
      <c r="K658" s="6">
        <v>1.9361675000000001E-3</v>
      </c>
      <c r="L658" s="6">
        <v>0.96684599999999998</v>
      </c>
      <c r="M658" s="6">
        <v>6.8324803999999996E-4</v>
      </c>
      <c r="N658" s="9">
        <v>6.8386190000000005E-5</v>
      </c>
      <c r="O658" s="6">
        <v>9.0001490000000003E-2</v>
      </c>
      <c r="P658" s="17" t="s">
        <v>3760</v>
      </c>
      <c r="Q658" s="9"/>
    </row>
    <row r="659" spans="1:17" ht="238" hidden="1" x14ac:dyDescent="0.15">
      <c r="A659" s="27" t="s">
        <v>2465</v>
      </c>
      <c r="B659" s="15" t="s">
        <v>2466</v>
      </c>
      <c r="C659" s="5" t="s">
        <v>3935</v>
      </c>
      <c r="D659" s="6">
        <v>1</v>
      </c>
      <c r="E659" s="6">
        <v>3</v>
      </c>
      <c r="F659" s="7" t="str">
        <f>HYPERLINK("https://www.reddit.com/r/AskDocs/comments/g2wobe/painful_spots_on_hands/")</f>
        <v>https://www.reddit.com/r/AskDocs/comments/g2wobe/painful_spots_on_hands/</v>
      </c>
      <c r="G659" s="7" t="s">
        <v>2467</v>
      </c>
      <c r="H659" s="7" t="s">
        <v>12</v>
      </c>
      <c r="I659" s="6">
        <v>2.685696E-3</v>
      </c>
      <c r="J659" s="6">
        <v>9.0544250000000007E-2</v>
      </c>
      <c r="K659" s="6">
        <v>4.5075714999999999E-3</v>
      </c>
      <c r="L659" s="6">
        <v>0.102620274</v>
      </c>
      <c r="M659" s="6">
        <v>3.7196279E-3</v>
      </c>
      <c r="N659" s="10">
        <v>6.7361799999999996E-5</v>
      </c>
      <c r="O659" s="6">
        <v>1.4093518E-4</v>
      </c>
      <c r="P659" s="3" t="s">
        <v>4111</v>
      </c>
      <c r="Q659" s="10"/>
    </row>
    <row r="660" spans="1:17" ht="34" hidden="1" x14ac:dyDescent="0.15">
      <c r="A660" s="27" t="s">
        <v>2468</v>
      </c>
      <c r="B660" s="15" t="s">
        <v>2469</v>
      </c>
      <c r="C660" s="5" t="s">
        <v>3936</v>
      </c>
      <c r="D660" s="6">
        <v>0</v>
      </c>
      <c r="E660" s="6">
        <v>2</v>
      </c>
      <c r="F660" s="7" t="str">
        <f>HYPERLINK("https://www.reddit.com/r/AskDocs/comments/g2x3ds/do_i_have_toenail_fungus/")</f>
        <v>https://www.reddit.com/r/AskDocs/comments/g2x3ds/do_i_have_toenail_fungus/</v>
      </c>
      <c r="G660" s="7" t="s">
        <v>2470</v>
      </c>
      <c r="H660" s="7" t="s">
        <v>12</v>
      </c>
      <c r="I660" s="6">
        <v>5.4679215000000003E-3</v>
      </c>
      <c r="J660" s="6">
        <v>1.2057126E-2</v>
      </c>
      <c r="K660" s="6">
        <v>7.0596874000000004E-2</v>
      </c>
      <c r="L660" s="6">
        <v>2.9797852000000001E-3</v>
      </c>
      <c r="M660" s="6">
        <v>2.0226866E-2</v>
      </c>
      <c r="N660" s="6">
        <v>1.2841284E-2</v>
      </c>
      <c r="O660" s="6">
        <v>0.17847400999999999</v>
      </c>
      <c r="P660" s="3" t="s">
        <v>4111</v>
      </c>
      <c r="Q660" s="6"/>
    </row>
    <row r="661" spans="1:17" ht="34" hidden="1" x14ac:dyDescent="0.15">
      <c r="A661" s="27" t="s">
        <v>2471</v>
      </c>
      <c r="B661" s="15" t="s">
        <v>2472</v>
      </c>
      <c r="C661" s="5" t="s">
        <v>2473</v>
      </c>
      <c r="D661" s="6">
        <v>0</v>
      </c>
      <c r="E661" s="6">
        <v>2</v>
      </c>
      <c r="F661" s="7" t="str">
        <f>HYPERLINK("https://www.reddit.com/r/AskDocs/comments/g2x5lp/black_dot_on_my_skin_above_nails/")</f>
        <v>https://www.reddit.com/r/AskDocs/comments/g2x5lp/black_dot_on_my_skin_above_nails/</v>
      </c>
      <c r="G661" s="7" t="s">
        <v>2474</v>
      </c>
      <c r="H661" s="7" t="s">
        <v>12</v>
      </c>
      <c r="I661" s="6">
        <v>1.7815827999999999E-3</v>
      </c>
      <c r="J661" s="6">
        <v>1.0958313999999999E-3</v>
      </c>
      <c r="K661" s="6">
        <v>2.1305620000000001E-2</v>
      </c>
      <c r="L661" s="6">
        <v>0.99655939999999998</v>
      </c>
      <c r="M661" s="6">
        <v>1.9322931999999999E-3</v>
      </c>
      <c r="N661" s="6">
        <v>1.1009276E-3</v>
      </c>
      <c r="O661" s="6">
        <v>4.0513872999999997E-3</v>
      </c>
      <c r="P661" s="17" t="s">
        <v>3760</v>
      </c>
      <c r="Q661" s="6"/>
    </row>
    <row r="662" spans="1:17" ht="153" hidden="1" x14ac:dyDescent="0.15">
      <c r="A662" s="27" t="s">
        <v>2475</v>
      </c>
      <c r="B662" s="15" t="s">
        <v>2476</v>
      </c>
      <c r="C662" s="5" t="s">
        <v>3937</v>
      </c>
      <c r="D662" s="6">
        <v>3</v>
      </c>
      <c r="E662" s="6">
        <v>7</v>
      </c>
      <c r="F662" s="7" t="str">
        <f>HYPERLINK("https://www.reddit.com/r/AskDocs/comments/g2y4pf/22f_i_have_bumps_down_there/")</f>
        <v>https://www.reddit.com/r/AskDocs/comments/g2y4pf/22f_i_have_bumps_down_there/</v>
      </c>
      <c r="G662" s="7" t="s">
        <v>2477</v>
      </c>
      <c r="H662" s="7" t="s">
        <v>12</v>
      </c>
      <c r="I662" s="6">
        <v>1.5398859999999999E-4</v>
      </c>
      <c r="J662" s="8">
        <v>3.1518180000000001E-6</v>
      </c>
      <c r="K662" s="8">
        <v>1.2598319E-5</v>
      </c>
      <c r="L662" s="6">
        <v>5.4822563999999997E-3</v>
      </c>
      <c r="M662" s="6">
        <v>6.8259240000000001E-4</v>
      </c>
      <c r="N662" s="9">
        <v>6.3531070000000004E-5</v>
      </c>
      <c r="O662" s="6">
        <v>0.99928810000000001</v>
      </c>
      <c r="P662" s="3" t="s">
        <v>3763</v>
      </c>
      <c r="Q662" s="9"/>
    </row>
    <row r="663" spans="1:17" ht="187" hidden="1" x14ac:dyDescent="0.15">
      <c r="A663" s="27" t="s">
        <v>2478</v>
      </c>
      <c r="B663" s="15" t="s">
        <v>2479</v>
      </c>
      <c r="C663" s="5" t="s">
        <v>3938</v>
      </c>
      <c r="D663" s="6">
        <v>1</v>
      </c>
      <c r="E663" s="6">
        <v>4</v>
      </c>
      <c r="F663" s="7" t="str">
        <f>HYPERLINK("https://www.reddit.com/r/AskDocs/comments/g2y8ig/weird_spots_on_my_torso_and_my_girlfriends_too/")</f>
        <v>https://www.reddit.com/r/AskDocs/comments/g2y8ig/weird_spots_on_my_torso_and_my_girlfriends_too/</v>
      </c>
      <c r="G663" s="7" t="s">
        <v>2480</v>
      </c>
      <c r="H663" s="7" t="s">
        <v>12</v>
      </c>
      <c r="I663" s="6">
        <v>6.843984E-3</v>
      </c>
      <c r="J663" s="6">
        <v>3.0164837999999999E-2</v>
      </c>
      <c r="K663" s="6">
        <v>6.6456496999999998E-3</v>
      </c>
      <c r="L663" s="6">
        <v>0.12361243</v>
      </c>
      <c r="M663" s="6">
        <v>1.6537309E-3</v>
      </c>
      <c r="N663" s="6">
        <v>1.5555619999999999E-2</v>
      </c>
      <c r="O663" s="6">
        <v>2.6833772999999998E-2</v>
      </c>
      <c r="P663" s="3" t="s">
        <v>4111</v>
      </c>
      <c r="Q663" s="6"/>
    </row>
    <row r="664" spans="1:17" ht="204" hidden="1" x14ac:dyDescent="0.15">
      <c r="A664" s="27" t="s">
        <v>2481</v>
      </c>
      <c r="B664" s="15" t="s">
        <v>2482</v>
      </c>
      <c r="C664" s="5" t="s">
        <v>2483</v>
      </c>
      <c r="D664" s="6">
        <v>2</v>
      </c>
      <c r="E664" s="6">
        <v>6</v>
      </c>
      <c r="F664" s="7" t="str">
        <f>HYPERLINK("https://www.reddit.com/r/AskDocs/comments/g2yli5/my_mother_had_chicken_pox_for_the_first_time_when/")</f>
        <v>https://www.reddit.com/r/AskDocs/comments/g2yli5/my_mother_had_chicken_pox_for_the_first_time_when/</v>
      </c>
      <c r="G664" s="7" t="s">
        <v>2484</v>
      </c>
      <c r="H664" s="7" t="s">
        <v>12</v>
      </c>
      <c r="I664" s="6">
        <v>1.0061204000000001E-2</v>
      </c>
      <c r="J664" s="6">
        <v>0.22686567999999999</v>
      </c>
      <c r="K664" s="6">
        <v>0.27596663999999999</v>
      </c>
      <c r="L664" s="6">
        <v>1.3604462E-3</v>
      </c>
      <c r="M664" s="6">
        <v>2.2422075000000001E-3</v>
      </c>
      <c r="N664" s="8">
        <v>2.9058031999999999E-5</v>
      </c>
      <c r="O664" s="6">
        <v>1.6928464000000001E-2</v>
      </c>
      <c r="P664" s="3" t="s">
        <v>4111</v>
      </c>
      <c r="Q664" s="8"/>
    </row>
    <row r="665" spans="1:17" ht="102" hidden="1" x14ac:dyDescent="0.15">
      <c r="A665" s="27" t="s">
        <v>2485</v>
      </c>
      <c r="B665" s="15" t="s">
        <v>2486</v>
      </c>
      <c r="C665" s="5" t="s">
        <v>3939</v>
      </c>
      <c r="D665" s="6">
        <v>1</v>
      </c>
      <c r="E665" s="6">
        <v>2</v>
      </c>
      <c r="F665" s="7" t="str">
        <f>HYPERLINK("https://www.reddit.com/r/AskDocs/comments/g2z2ml/does_this_look_like_lichen_sclerosus/")</f>
        <v>https://www.reddit.com/r/AskDocs/comments/g2z2ml/does_this_look_like_lichen_sclerosus/</v>
      </c>
      <c r="G665" s="7" t="s">
        <v>2487</v>
      </c>
      <c r="H665" s="7" t="s">
        <v>12</v>
      </c>
      <c r="I665" s="6">
        <v>1.7885863999999999E-3</v>
      </c>
      <c r="J665" s="6">
        <v>6.5946579999999998E-4</v>
      </c>
      <c r="K665" s="6">
        <v>8.4888935000000006E-3</v>
      </c>
      <c r="L665" s="6">
        <v>4.2977333000000003E-3</v>
      </c>
      <c r="M665" s="6">
        <v>2.7020871999999998E-3</v>
      </c>
      <c r="N665" s="6">
        <v>1.11249516E-4</v>
      </c>
      <c r="O665" s="6">
        <v>0.99481059999999999</v>
      </c>
      <c r="P665" s="3" t="s">
        <v>3763</v>
      </c>
      <c r="Q665" s="6"/>
    </row>
    <row r="666" spans="1:17" ht="356" hidden="1" x14ac:dyDescent="0.15">
      <c r="A666" s="27" t="s">
        <v>2488</v>
      </c>
      <c r="B666" s="15" t="s">
        <v>2489</v>
      </c>
      <c r="C666" s="5" t="s">
        <v>3940</v>
      </c>
      <c r="D666" s="6">
        <v>3</v>
      </c>
      <c r="E666" s="6">
        <v>4</v>
      </c>
      <c r="F666" s="7" t="str">
        <f>HYPERLINK("https://www.reddit.com/r/AskDocs/comments/g30dqh/reoccurring_hand_rash_3_years/")</f>
        <v>https://www.reddit.com/r/AskDocs/comments/g30dqh/reoccurring_hand_rash_3_years/</v>
      </c>
      <c r="G666" s="7" t="s">
        <v>2490</v>
      </c>
      <c r="H666" s="7" t="s">
        <v>12</v>
      </c>
      <c r="I666" s="6">
        <v>2.5960802999999997E-4</v>
      </c>
      <c r="J666" s="6">
        <v>6.7242980000000005E-4</v>
      </c>
      <c r="K666" s="8">
        <v>1.4845537999999999E-5</v>
      </c>
      <c r="L666" s="6">
        <v>0.99974006000000004</v>
      </c>
      <c r="M666" s="8">
        <v>3.0690695E-5</v>
      </c>
      <c r="N666" s="9">
        <v>9.2057639999999997E-7</v>
      </c>
      <c r="O666" s="6">
        <v>3.6111474000000002E-4</v>
      </c>
      <c r="P666" s="17" t="s">
        <v>3760</v>
      </c>
      <c r="Q666" s="9"/>
    </row>
    <row r="667" spans="1:17" ht="272" hidden="1" x14ac:dyDescent="0.15">
      <c r="A667" s="27" t="s">
        <v>2491</v>
      </c>
      <c r="B667" s="15" t="s">
        <v>2492</v>
      </c>
      <c r="C667" s="5" t="s">
        <v>2493</v>
      </c>
      <c r="D667" s="6">
        <v>2</v>
      </c>
      <c r="E667" s="6">
        <v>3</v>
      </c>
      <c r="F667" s="7" t="str">
        <f>HYPERLINK("https://www.reddit.com/r/AskDocs/comments/g32vcr/heart_rate_spikes_and_discomfort/")</f>
        <v>https://www.reddit.com/r/AskDocs/comments/g32vcr/heart_rate_spikes_and_discomfort/</v>
      </c>
      <c r="G667" s="7" t="s">
        <v>2494</v>
      </c>
      <c r="H667" s="7" t="s">
        <v>12</v>
      </c>
      <c r="I667" s="6">
        <v>1.001519E-2</v>
      </c>
      <c r="J667" s="6">
        <v>0.31362182</v>
      </c>
      <c r="K667" s="6">
        <v>1.3629049000000001E-2</v>
      </c>
      <c r="L667" s="9">
        <v>6.6704049999999994E-5</v>
      </c>
      <c r="M667" s="6">
        <v>2.2879243E-4</v>
      </c>
      <c r="N667" s="6">
        <v>1.4024972999999999E-4</v>
      </c>
      <c r="O667" s="6">
        <v>9.9989769999999992E-3</v>
      </c>
      <c r="P667" s="3" t="s">
        <v>4111</v>
      </c>
      <c r="Q667" s="6"/>
    </row>
    <row r="668" spans="1:17" ht="187" hidden="1" x14ac:dyDescent="0.15">
      <c r="A668" s="27" t="s">
        <v>2495</v>
      </c>
      <c r="B668" s="15" t="s">
        <v>2496</v>
      </c>
      <c r="C668" s="5" t="s">
        <v>2497</v>
      </c>
      <c r="D668" s="6">
        <v>2</v>
      </c>
      <c r="E668" s="6">
        <v>3</v>
      </c>
      <c r="F668" s="7" t="str">
        <f>HYPERLINK("https://www.reddit.com/r/AskDocs/comments/g33os5/my_22f_mother_56f_has_just_started_coming_down/")</f>
        <v>https://www.reddit.com/r/AskDocs/comments/g33os5/my_22f_mother_56f_has_just_started_coming_down/</v>
      </c>
      <c r="G668" s="7" t="s">
        <v>2498</v>
      </c>
      <c r="H668" s="7" t="s">
        <v>12</v>
      </c>
      <c r="I668" s="6">
        <v>3.2714010000000002E-3</v>
      </c>
      <c r="J668" s="6">
        <v>0.99866460000000001</v>
      </c>
      <c r="K668" s="9">
        <v>3.4785539999999997E-5</v>
      </c>
      <c r="L668" s="6">
        <v>6.0632526999999997E-3</v>
      </c>
      <c r="M668" s="6">
        <v>1.9261241000000001E-4</v>
      </c>
      <c r="N668" s="6">
        <v>6.5430999999999996E-4</v>
      </c>
      <c r="O668" s="6">
        <v>1.8419623E-3</v>
      </c>
      <c r="P668" s="3" t="s">
        <v>3758</v>
      </c>
      <c r="Q668" s="6"/>
    </row>
    <row r="669" spans="1:17" ht="323" hidden="1" x14ac:dyDescent="0.15">
      <c r="A669" s="27" t="s">
        <v>2499</v>
      </c>
      <c r="B669" s="15" t="s">
        <v>2500</v>
      </c>
      <c r="C669" s="5" t="s">
        <v>2501</v>
      </c>
      <c r="D669" s="6">
        <v>2</v>
      </c>
      <c r="E669" s="6">
        <v>3</v>
      </c>
      <c r="F669" s="7" t="str">
        <f>HYPERLINK("https://www.reddit.com/r/AskDocs/comments/g33xds/i_tore_both_my_acls_14_months_apart_still_having/")</f>
        <v>https://www.reddit.com/r/AskDocs/comments/g33xds/i_tore_both_my_acls_14_months_apart_still_having/</v>
      </c>
      <c r="G669" s="7" t="s">
        <v>2502</v>
      </c>
      <c r="H669" s="7" t="s">
        <v>12</v>
      </c>
      <c r="I669" s="6">
        <v>0.59611720000000001</v>
      </c>
      <c r="J669" s="6">
        <v>2.2005497999999998E-2</v>
      </c>
      <c r="K669" s="6">
        <v>6.9177450000000003E-3</v>
      </c>
      <c r="L669" s="6">
        <v>2.0836890000000001E-3</v>
      </c>
      <c r="M669" s="6">
        <v>5.6590019999999998E-2</v>
      </c>
      <c r="N669" s="6">
        <v>1.8768579000000001E-2</v>
      </c>
      <c r="O669" s="6">
        <v>1.3762712000000001E-4</v>
      </c>
      <c r="P669" s="3" t="s">
        <v>4111</v>
      </c>
      <c r="Q669" s="6" t="s">
        <v>4087</v>
      </c>
    </row>
    <row r="670" spans="1:17" ht="204" hidden="1" x14ac:dyDescent="0.15">
      <c r="A670" s="27" t="s">
        <v>2503</v>
      </c>
      <c r="B670" s="15" t="s">
        <v>2504</v>
      </c>
      <c r="C670" s="5" t="s">
        <v>2505</v>
      </c>
      <c r="D670" s="6">
        <v>2</v>
      </c>
      <c r="E670" s="6">
        <v>3</v>
      </c>
      <c r="F670" s="7" t="str">
        <f>HYPERLINK("https://www.reddit.com/r/AskDocs/comments/g344eo/possible_diabetes/")</f>
        <v>https://www.reddit.com/r/AskDocs/comments/g344eo/possible_diabetes/</v>
      </c>
      <c r="G670" s="7" t="s">
        <v>2506</v>
      </c>
      <c r="H670" s="7" t="s">
        <v>12</v>
      </c>
      <c r="I670" s="9">
        <v>3.8936970000000001E-5</v>
      </c>
      <c r="J670" s="6">
        <v>6.8719565999999996E-2</v>
      </c>
      <c r="K670" s="6">
        <v>0.99901664000000001</v>
      </c>
      <c r="L670" s="8">
        <v>4.8665300000000003E-6</v>
      </c>
      <c r="M670" s="9">
        <v>5.037406E-5</v>
      </c>
      <c r="N670" s="8">
        <v>5.7077694000000001E-5</v>
      </c>
      <c r="O670" s="8">
        <v>1.396257E-6</v>
      </c>
      <c r="P670" s="16" t="s">
        <v>3759</v>
      </c>
      <c r="Q670" s="8"/>
    </row>
    <row r="671" spans="1:17" ht="170" hidden="1" x14ac:dyDescent="0.15">
      <c r="A671" s="27" t="s">
        <v>2507</v>
      </c>
      <c r="B671" s="15" t="s">
        <v>2508</v>
      </c>
      <c r="C671" s="5" t="s">
        <v>2509</v>
      </c>
      <c r="D671" s="6">
        <v>2</v>
      </c>
      <c r="E671" s="6">
        <v>5</v>
      </c>
      <c r="F671" s="7" t="str">
        <f>HYPERLINK("https://www.reddit.com/r/AskDocs/comments/g34a3k/21m_i_think_i_might_have_suffered_a_stroke_years/")</f>
        <v>https://www.reddit.com/r/AskDocs/comments/g34a3k/21m_i_think_i_might_have_suffered_a_stroke_years/</v>
      </c>
      <c r="G671" s="7" t="s">
        <v>2510</v>
      </c>
      <c r="H671" s="7" t="s">
        <v>12</v>
      </c>
      <c r="I671" s="6">
        <v>2.3548394E-2</v>
      </c>
      <c r="J671" s="6">
        <v>8.4170309999999998E-2</v>
      </c>
      <c r="K671" s="6">
        <v>8.1122520000000004E-3</v>
      </c>
      <c r="L671" s="6">
        <v>1.6710758E-3</v>
      </c>
      <c r="M671" s="6">
        <v>0.40837157000000002</v>
      </c>
      <c r="N671" s="8">
        <v>4.5236993000000002E-5</v>
      </c>
      <c r="O671" s="6">
        <v>7.0288779999999997E-4</v>
      </c>
      <c r="P671" s="3" t="s">
        <v>4111</v>
      </c>
      <c r="Q671" s="8"/>
    </row>
    <row r="672" spans="1:17" ht="68" hidden="1" x14ac:dyDescent="0.15">
      <c r="A672" s="27" t="s">
        <v>2511</v>
      </c>
      <c r="B672" s="15" t="s">
        <v>2512</v>
      </c>
      <c r="C672" s="5" t="s">
        <v>2513</v>
      </c>
      <c r="D672" s="6">
        <v>2</v>
      </c>
      <c r="E672" s="6">
        <v>10</v>
      </c>
      <c r="F672" s="7" t="str">
        <f>HYPERLINK("https://www.reddit.com/r/AskDocs/comments/g34xaf/my_heart_bpm_is_over_80_consistently15m/")</f>
        <v>https://www.reddit.com/r/AskDocs/comments/g34xaf/my_heart_bpm_is_over_80_consistently15m/</v>
      </c>
      <c r="G672" s="7" t="s">
        <v>2514</v>
      </c>
      <c r="H672" s="7" t="s">
        <v>12</v>
      </c>
      <c r="I672" s="6">
        <v>7.6664389999999997E-3</v>
      </c>
      <c r="J672" s="6">
        <v>0.74392829999999999</v>
      </c>
      <c r="K672" s="6">
        <v>5.1042557000000002E-2</v>
      </c>
      <c r="L672" s="6">
        <v>6.6566469999999997E-4</v>
      </c>
      <c r="M672" s="6">
        <v>1.7121433999999999E-4</v>
      </c>
      <c r="N672" s="6">
        <v>0.21697968000000001</v>
      </c>
      <c r="O672" s="6">
        <v>1.9085407E-4</v>
      </c>
      <c r="P672" s="3" t="s">
        <v>3758</v>
      </c>
      <c r="Q672" s="6"/>
    </row>
    <row r="673" spans="1:17" ht="68" hidden="1" x14ac:dyDescent="0.15">
      <c r="A673" s="27" t="s">
        <v>2515</v>
      </c>
      <c r="B673" s="15" t="s">
        <v>2516</v>
      </c>
      <c r="C673" s="5" t="s">
        <v>2517</v>
      </c>
      <c r="D673" s="6">
        <v>2</v>
      </c>
      <c r="E673" s="6">
        <v>2</v>
      </c>
      <c r="F673" s="7" t="str">
        <f>HYPERLINK("https://www.reddit.com/r/AskDocs/comments/g34xn4/is_it_safe_to_be_on_nexplanon_and_take_plan_b/")</f>
        <v>https://www.reddit.com/r/AskDocs/comments/g34xn4/is_it_safe_to_be_on_nexplanon_and_take_plan_b/</v>
      </c>
      <c r="G673" s="7" t="s">
        <v>2518</v>
      </c>
      <c r="H673" s="7" t="s">
        <v>12</v>
      </c>
      <c r="I673" s="6">
        <v>2.4485587999999999E-4</v>
      </c>
      <c r="J673" s="8">
        <v>1.284976E-6</v>
      </c>
      <c r="K673" s="6">
        <v>1.0675788000000001E-3</v>
      </c>
      <c r="L673" s="6">
        <v>1.8259883000000001E-4</v>
      </c>
      <c r="M673" s="6">
        <v>2.3970008E-4</v>
      </c>
      <c r="N673" s="8">
        <v>1.2445763000000001E-5</v>
      </c>
      <c r="O673" s="6">
        <v>0.99996554999999998</v>
      </c>
      <c r="P673" s="3" t="s">
        <v>3763</v>
      </c>
      <c r="Q673" s="8"/>
    </row>
    <row r="674" spans="1:17" ht="136" hidden="1" x14ac:dyDescent="0.15">
      <c r="A674" s="27" t="s">
        <v>2519</v>
      </c>
      <c r="B674" s="15" t="s">
        <v>2520</v>
      </c>
      <c r="C674" s="5" t="s">
        <v>2521</v>
      </c>
      <c r="D674" s="6">
        <v>1</v>
      </c>
      <c r="E674" s="6">
        <v>3</v>
      </c>
      <c r="F674" s="7" t="str">
        <f>HYPERLINK("https://www.reddit.com/r/AskDocs/comments/g35xh5/anxiety_or_another_medical_issue/")</f>
        <v>https://www.reddit.com/r/AskDocs/comments/g35xh5/anxiety_or_another_medical_issue/</v>
      </c>
      <c r="G674" s="7" t="s">
        <v>2522</v>
      </c>
      <c r="H674" s="7" t="s">
        <v>12</v>
      </c>
      <c r="I674" s="6">
        <v>2.1913647999999999E-4</v>
      </c>
      <c r="J674" s="6">
        <v>0.90792439999999996</v>
      </c>
      <c r="K674" s="6">
        <v>3.2930016999999999E-2</v>
      </c>
      <c r="L674" s="6">
        <v>3.8754940000000003E-4</v>
      </c>
      <c r="M674" s="6">
        <v>6.8899990000000002E-4</v>
      </c>
      <c r="N674" s="6">
        <v>1.4662445E-3</v>
      </c>
      <c r="O674" s="6">
        <v>1.1366594E-4</v>
      </c>
      <c r="P674" s="3" t="s">
        <v>3758</v>
      </c>
      <c r="Q674" s="6"/>
    </row>
    <row r="675" spans="1:17" ht="289" hidden="1" x14ac:dyDescent="0.15">
      <c r="A675" s="27" t="s">
        <v>2523</v>
      </c>
      <c r="B675" s="15" t="s">
        <v>2524</v>
      </c>
      <c r="C675" s="5" t="s">
        <v>2525</v>
      </c>
      <c r="D675" s="6">
        <v>5</v>
      </c>
      <c r="E675" s="6">
        <v>3</v>
      </c>
      <c r="F675" s="7" t="str">
        <f>HYPERLINK("https://www.reddit.com/r/AskDocs/comments/g366wz/did_the_old_man_that_i_saved_suffer_from/")</f>
        <v>https://www.reddit.com/r/AskDocs/comments/g366wz/did_the_old_man_that_i_saved_suffer_from/</v>
      </c>
      <c r="G675" s="7" t="s">
        <v>2526</v>
      </c>
      <c r="H675" s="7" t="s">
        <v>12</v>
      </c>
      <c r="I675" s="6">
        <v>0.41734236000000002</v>
      </c>
      <c r="J675" s="6">
        <v>6.9904090000000002E-2</v>
      </c>
      <c r="K675" s="6">
        <v>4.0737570000000001E-2</v>
      </c>
      <c r="L675" s="6">
        <v>4.7025679999999999E-3</v>
      </c>
      <c r="M675" s="6">
        <v>2.0469576E-2</v>
      </c>
      <c r="N675" s="6">
        <v>1.1613577999999999E-2</v>
      </c>
      <c r="O675" s="6">
        <v>5.493492E-3</v>
      </c>
      <c r="P675" s="3" t="s">
        <v>4111</v>
      </c>
      <c r="Q675" s="6" t="s">
        <v>4096</v>
      </c>
    </row>
    <row r="676" spans="1:17" ht="272" hidden="1" x14ac:dyDescent="0.15">
      <c r="A676" s="27" t="s">
        <v>2527</v>
      </c>
      <c r="B676" s="15" t="s">
        <v>2528</v>
      </c>
      <c r="C676" s="5" t="s">
        <v>2529</v>
      </c>
      <c r="D676" s="6">
        <v>4</v>
      </c>
      <c r="E676" s="6">
        <v>15</v>
      </c>
      <c r="F676" s="7" t="str">
        <f>HYPERLINK("https://www.reddit.com/r/AskDocs/comments/g36std/gabapentin_and_covid19/")</f>
        <v>https://www.reddit.com/r/AskDocs/comments/g36std/gabapentin_and_covid19/</v>
      </c>
      <c r="G676" s="7" t="s">
        <v>2530</v>
      </c>
      <c r="H676" s="7" t="s">
        <v>12</v>
      </c>
      <c r="I676" s="6">
        <v>2.5318563E-3</v>
      </c>
      <c r="J676" s="6">
        <v>0.96921460000000004</v>
      </c>
      <c r="K676" s="6">
        <v>2.0588636E-3</v>
      </c>
      <c r="L676" s="6">
        <v>5.1947534E-3</v>
      </c>
      <c r="M676" s="6">
        <v>2.2486746000000002E-3</v>
      </c>
      <c r="N676" s="6">
        <v>1.08166096E-4</v>
      </c>
      <c r="O676" s="6">
        <v>2.6932360000000001E-4</v>
      </c>
      <c r="P676" s="3" t="s">
        <v>3758</v>
      </c>
      <c r="Q676" s="6"/>
    </row>
    <row r="677" spans="1:17" ht="409.6" hidden="1" x14ac:dyDescent="0.15">
      <c r="A677" s="27" t="s">
        <v>2531</v>
      </c>
      <c r="B677" s="15" t="s">
        <v>2532</v>
      </c>
      <c r="C677" s="5" t="s">
        <v>3941</v>
      </c>
      <c r="D677" s="6">
        <v>3</v>
      </c>
      <c r="E677" s="6">
        <v>4</v>
      </c>
      <c r="F677" s="7" t="str">
        <f>HYPERLINK("https://www.reddit.com/r/AskDocs/comments/g36z0t/tennis_elbow_or_something_else/")</f>
        <v>https://www.reddit.com/r/AskDocs/comments/g36z0t/tennis_elbow_or_something_else/</v>
      </c>
      <c r="G677" s="7" t="s">
        <v>2533</v>
      </c>
      <c r="H677" s="7" t="s">
        <v>12</v>
      </c>
      <c r="I677" s="6">
        <v>4.753083E-3</v>
      </c>
      <c r="J677" s="6">
        <v>0.21263009999999999</v>
      </c>
      <c r="K677" s="6">
        <v>9.2522799999999999E-3</v>
      </c>
      <c r="L677" s="6">
        <v>0.1265117</v>
      </c>
      <c r="M677" s="6">
        <v>2.0886927999999999E-2</v>
      </c>
      <c r="N677" s="6">
        <v>1.7951249999999998E-2</v>
      </c>
      <c r="O677" s="6">
        <v>1.6462803000000001E-4</v>
      </c>
      <c r="P677" s="3" t="s">
        <v>4111</v>
      </c>
      <c r="Q677" s="6"/>
    </row>
    <row r="678" spans="1:17" ht="221" hidden="1" x14ac:dyDescent="0.15">
      <c r="A678" s="27" t="s">
        <v>2534</v>
      </c>
      <c r="B678" s="15" t="s">
        <v>2535</v>
      </c>
      <c r="C678" s="5" t="s">
        <v>2536</v>
      </c>
      <c r="D678" s="6">
        <v>1</v>
      </c>
      <c r="E678" s="6">
        <v>4</v>
      </c>
      <c r="F678" s="7" t="str">
        <f>HYPERLINK("https://www.reddit.com/r/AskDocs/comments/g386mk/continued_period_after_iud/")</f>
        <v>https://www.reddit.com/r/AskDocs/comments/g386mk/continued_period_after_iud/</v>
      </c>
      <c r="G678" s="7" t="s">
        <v>2537</v>
      </c>
      <c r="H678" s="7" t="s">
        <v>12</v>
      </c>
      <c r="I678" s="6">
        <v>0.38532070000000002</v>
      </c>
      <c r="J678" s="6">
        <v>3.6160647999999998E-3</v>
      </c>
      <c r="K678" s="6">
        <v>2.8079450000000001E-3</v>
      </c>
      <c r="L678" s="6">
        <v>1.4358759000000001E-4</v>
      </c>
      <c r="M678" s="6">
        <v>1.5832365000000001E-2</v>
      </c>
      <c r="N678" s="6">
        <v>5.2646400000000001E-3</v>
      </c>
      <c r="O678" s="6">
        <v>0.10682374</v>
      </c>
      <c r="P678" s="3" t="s">
        <v>4111</v>
      </c>
      <c r="Q678" s="6"/>
    </row>
    <row r="679" spans="1:17" ht="409.6" hidden="1" x14ac:dyDescent="0.15">
      <c r="A679" s="27" t="s">
        <v>2538</v>
      </c>
      <c r="B679" s="15" t="s">
        <v>2539</v>
      </c>
      <c r="C679" s="5" t="s">
        <v>2540</v>
      </c>
      <c r="D679" s="6">
        <v>1</v>
      </c>
      <c r="E679" s="6">
        <v>8</v>
      </c>
      <c r="F679" s="7" t="str">
        <f>HYPERLINK("https://www.reddit.com/r/AskDocs/comments/g38is9/cant_breathe/")</f>
        <v>https://www.reddit.com/r/AskDocs/comments/g38is9/cant_breathe/</v>
      </c>
      <c r="G679" s="7" t="s">
        <v>2541</v>
      </c>
      <c r="H679" s="7" t="s">
        <v>12</v>
      </c>
      <c r="I679" s="6">
        <v>7.5995920000000001E-4</v>
      </c>
      <c r="J679" s="6">
        <v>0.97922856000000003</v>
      </c>
      <c r="K679" s="6">
        <v>1.4019012000000001E-4</v>
      </c>
      <c r="L679" s="6">
        <v>2.4597943000000001E-3</v>
      </c>
      <c r="M679" s="6">
        <v>2.3809075E-4</v>
      </c>
      <c r="N679" s="6">
        <v>7.9926849999999996E-4</v>
      </c>
      <c r="O679" s="6">
        <v>2.7886033000000001E-4</v>
      </c>
      <c r="P679" s="3" t="s">
        <v>3758</v>
      </c>
      <c r="Q679" s="6"/>
    </row>
    <row r="680" spans="1:17" ht="51" hidden="1" x14ac:dyDescent="0.15">
      <c r="A680" s="27" t="s">
        <v>2542</v>
      </c>
      <c r="B680" s="15" t="s">
        <v>2543</v>
      </c>
      <c r="C680" s="5" t="s">
        <v>2544</v>
      </c>
      <c r="D680" s="6">
        <v>1</v>
      </c>
      <c r="E680" s="6">
        <v>3</v>
      </c>
      <c r="F680" s="7" t="str">
        <f>HYPERLINK("https://www.reddit.com/r/AskDocs/comments/g38kof/18f_daily_headaches_and_dizziness/")</f>
        <v>https://www.reddit.com/r/AskDocs/comments/g38kof/18f_daily_headaches_and_dizziness/</v>
      </c>
      <c r="G680" s="7" t="s">
        <v>2545</v>
      </c>
      <c r="H680" s="7" t="s">
        <v>12</v>
      </c>
      <c r="I680" s="6">
        <v>0.69526606999999996</v>
      </c>
      <c r="J680" s="6">
        <v>0.73319089999999998</v>
      </c>
      <c r="K680" s="6">
        <v>1.0941327000000001E-3</v>
      </c>
      <c r="L680" s="6">
        <v>1.2868941E-3</v>
      </c>
      <c r="M680" s="6">
        <v>3.0306458000000001E-2</v>
      </c>
      <c r="N680" s="6">
        <v>1.3422369999999999E-2</v>
      </c>
      <c r="O680" s="6">
        <v>3.0145049999999999E-4</v>
      </c>
      <c r="P680" s="23" t="s">
        <v>3757</v>
      </c>
      <c r="Q680" s="6" t="s">
        <v>4069</v>
      </c>
    </row>
    <row r="681" spans="1:17" ht="409.6" hidden="1" x14ac:dyDescent="0.15">
      <c r="A681" s="27" t="s">
        <v>2546</v>
      </c>
      <c r="B681" s="15" t="s">
        <v>2547</v>
      </c>
      <c r="C681" s="5" t="s">
        <v>2548</v>
      </c>
      <c r="D681" s="6">
        <v>1</v>
      </c>
      <c r="E681" s="6">
        <v>4</v>
      </c>
      <c r="F681" s="7" t="str">
        <f>HYPERLINK("https://www.reddit.com/r/AskDocs/comments/g38wqu/22f_im_desperate_for_answers_no_diagnosis_but_i/")</f>
        <v>https://www.reddit.com/r/AskDocs/comments/g38wqu/22f_im_desperate_for_answers_no_diagnosis_but_i/</v>
      </c>
      <c r="G681" s="7" t="s">
        <v>2549</v>
      </c>
      <c r="H681" s="7" t="s">
        <v>12</v>
      </c>
      <c r="I681" s="6">
        <v>2.1979808999999999E-3</v>
      </c>
      <c r="J681" s="6">
        <v>6.0945659999999999E-2</v>
      </c>
      <c r="K681" s="9">
        <v>7.1458590000000007E-5</v>
      </c>
      <c r="L681" s="8">
        <v>4.6632009999999999E-6</v>
      </c>
      <c r="M681" s="6">
        <v>1.5181303000000001E-4</v>
      </c>
      <c r="N681" s="6">
        <v>0.68110263000000004</v>
      </c>
      <c r="O681" s="8">
        <v>6.8091584000000007E-5</v>
      </c>
      <c r="P681" s="16" t="s">
        <v>3762</v>
      </c>
      <c r="Q681" s="6"/>
    </row>
    <row r="682" spans="1:17" ht="119" hidden="1" x14ac:dyDescent="0.15">
      <c r="A682" s="27" t="s">
        <v>2550</v>
      </c>
      <c r="B682" s="15" t="s">
        <v>2551</v>
      </c>
      <c r="C682" s="5" t="s">
        <v>2552</v>
      </c>
      <c r="D682" s="6">
        <v>1</v>
      </c>
      <c r="E682" s="6">
        <v>5</v>
      </c>
      <c r="F682" s="7" t="str">
        <f>HYPERLINK("https://www.reddit.com/r/AskDocs/comments/g38xx4/24f_painful_popping_in_knee/")</f>
        <v>https://www.reddit.com/r/AskDocs/comments/g38xx4/24f_painful_popping_in_knee/</v>
      </c>
      <c r="G682" s="7" t="s">
        <v>2553</v>
      </c>
      <c r="H682" s="7" t="s">
        <v>12</v>
      </c>
      <c r="I682" s="6">
        <v>6.4251184000000003E-2</v>
      </c>
      <c r="J682" s="6">
        <v>7.7676090000000003E-2</v>
      </c>
      <c r="K682" s="6">
        <v>9.2241020000000007E-2</v>
      </c>
      <c r="L682" s="6">
        <v>4.3331802000000003E-2</v>
      </c>
      <c r="M682" s="6">
        <v>1.9685893999999999E-2</v>
      </c>
      <c r="N682" s="6">
        <v>0.12050477</v>
      </c>
      <c r="O682" s="6">
        <v>2.7581750999999999E-3</v>
      </c>
      <c r="P682" s="3" t="s">
        <v>4111</v>
      </c>
      <c r="Q682" s="6"/>
    </row>
    <row r="683" spans="1:17" ht="289" hidden="1" x14ac:dyDescent="0.15">
      <c r="A683" s="27" t="s">
        <v>2554</v>
      </c>
      <c r="B683" s="15" t="s">
        <v>2555</v>
      </c>
      <c r="C683" s="5" t="s">
        <v>3942</v>
      </c>
      <c r="D683" s="6">
        <v>1</v>
      </c>
      <c r="E683" s="6">
        <v>14</v>
      </c>
      <c r="F683" s="7" t="str">
        <f>HYPERLINK("https://www.reddit.com/r/AskDocs/comments/g39uzg/hearing_discrepancy_how_worried_should_i_be_about/")</f>
        <v>https://www.reddit.com/r/AskDocs/comments/g39uzg/hearing_discrepancy_how_worried_should_i_be_about/</v>
      </c>
      <c r="G683" s="7" t="s">
        <v>2556</v>
      </c>
      <c r="H683" s="7" t="s">
        <v>12</v>
      </c>
      <c r="I683" s="6">
        <v>0.50969629999999999</v>
      </c>
      <c r="J683" s="6">
        <v>0.17551306</v>
      </c>
      <c r="K683" s="6">
        <v>1.1819217999999999E-4</v>
      </c>
      <c r="L683" s="6">
        <v>1.5479326000000001E-4</v>
      </c>
      <c r="M683" s="6">
        <v>4.5603514E-3</v>
      </c>
      <c r="N683" s="6">
        <v>5.3442120000000001E-3</v>
      </c>
      <c r="O683" s="6">
        <v>2.2536516000000001E-4</v>
      </c>
      <c r="P683" s="23" t="s">
        <v>3757</v>
      </c>
      <c r="Q683" s="6"/>
    </row>
    <row r="684" spans="1:17" ht="409.6" hidden="1" x14ac:dyDescent="0.15">
      <c r="A684" s="27" t="s">
        <v>2557</v>
      </c>
      <c r="B684" s="15" t="s">
        <v>2558</v>
      </c>
      <c r="C684" s="5" t="s">
        <v>2559</v>
      </c>
      <c r="D684" s="6">
        <v>2</v>
      </c>
      <c r="E684" s="6">
        <v>7</v>
      </c>
      <c r="F684" s="7" t="str">
        <f>HYPERLINK("https://www.reddit.com/r/AskDocs/comments/g3flzy/i_think_i_have_manic_bipolar_depression_but_that/")</f>
        <v>https://www.reddit.com/r/AskDocs/comments/g3flzy/i_think_i_have_manic_bipolar_depression_but_that/</v>
      </c>
      <c r="G684" s="7" t="s">
        <v>2560</v>
      </c>
      <c r="H684" s="7" t="s">
        <v>12</v>
      </c>
      <c r="I684" s="6">
        <v>1.7643570000000001E-2</v>
      </c>
      <c r="J684" s="6">
        <v>0.17864322999999999</v>
      </c>
      <c r="K684" s="6">
        <v>3.0669689999999999E-2</v>
      </c>
      <c r="L684" s="6">
        <v>1.0023892E-2</v>
      </c>
      <c r="M684" s="6">
        <v>4.0509700000000001E-3</v>
      </c>
      <c r="N684" s="6">
        <v>1.5579401999999999E-2</v>
      </c>
      <c r="O684" s="6">
        <v>1.1738836999999999E-3</v>
      </c>
      <c r="P684" s="3" t="s">
        <v>4111</v>
      </c>
      <c r="Q684" s="6"/>
    </row>
    <row r="685" spans="1:17" ht="68" hidden="1" x14ac:dyDescent="0.15">
      <c r="A685" s="27" t="s">
        <v>2561</v>
      </c>
      <c r="B685" s="15" t="s">
        <v>2562</v>
      </c>
      <c r="C685" s="5" t="s">
        <v>2563</v>
      </c>
      <c r="D685" s="6">
        <v>2</v>
      </c>
      <c r="E685" s="6">
        <v>6</v>
      </c>
      <c r="F685" s="7" t="str">
        <f>HYPERLINK("https://www.reddit.com/r/AskDocs/comments/g3frd4/i_tend_to_fall_asleep_at_work_but_i_want_to_stay/")</f>
        <v>https://www.reddit.com/r/AskDocs/comments/g3frd4/i_tend_to_fall_asleep_at_work_but_i_want_to_stay/</v>
      </c>
      <c r="G685" s="7" t="s">
        <v>2564</v>
      </c>
      <c r="H685" s="7" t="s">
        <v>12</v>
      </c>
      <c r="I685" s="6">
        <v>3.0965210000000001E-3</v>
      </c>
      <c r="J685" s="6">
        <v>1.3724594999999999E-2</v>
      </c>
      <c r="K685" s="6">
        <v>0.99846922999999999</v>
      </c>
      <c r="L685" s="9">
        <v>6.5771119999999999E-5</v>
      </c>
      <c r="M685" s="6">
        <v>4.132688E-4</v>
      </c>
      <c r="N685" s="6">
        <v>2.1079183000000001E-4</v>
      </c>
      <c r="O685" s="8">
        <v>5.4610427000000002E-5</v>
      </c>
      <c r="P685" s="3" t="s">
        <v>3759</v>
      </c>
      <c r="Q685" s="6"/>
    </row>
    <row r="686" spans="1:17" ht="102" hidden="1" x14ac:dyDescent="0.15">
      <c r="A686" s="27" t="s">
        <v>2565</v>
      </c>
      <c r="B686" s="15" t="s">
        <v>2566</v>
      </c>
      <c r="C686" s="5" t="s">
        <v>2567</v>
      </c>
      <c r="D686" s="6">
        <v>4</v>
      </c>
      <c r="E686" s="6">
        <v>10</v>
      </c>
      <c r="F686" s="7" t="str">
        <f>HYPERLINK("https://www.reddit.com/r/AskDocs/comments/g3fxpd/baby_1m_has_a_hernia/")</f>
        <v>https://www.reddit.com/r/AskDocs/comments/g3fxpd/baby_1m_has_a_hernia/</v>
      </c>
      <c r="G686" s="7" t="s">
        <v>2568</v>
      </c>
      <c r="H686" s="7" t="s">
        <v>12</v>
      </c>
      <c r="I686" s="6">
        <v>0.11170289</v>
      </c>
      <c r="J686" s="6">
        <v>4.2348205999999996E-3</v>
      </c>
      <c r="K686" s="6">
        <v>6.9344044000000001E-4</v>
      </c>
      <c r="L686" s="8">
        <v>2.9715735E-5</v>
      </c>
      <c r="M686" s="6">
        <v>3.0609370000000001E-3</v>
      </c>
      <c r="N686" s="6">
        <v>0.27571887</v>
      </c>
      <c r="O686" s="6">
        <v>2.2313297E-3</v>
      </c>
      <c r="P686" s="3" t="s">
        <v>4111</v>
      </c>
      <c r="Q686" s="6"/>
    </row>
    <row r="687" spans="1:17" ht="409.6" hidden="1" x14ac:dyDescent="0.15">
      <c r="A687" s="27" t="s">
        <v>2569</v>
      </c>
      <c r="B687" s="15" t="s">
        <v>2570</v>
      </c>
      <c r="C687" s="5" t="s">
        <v>2571</v>
      </c>
      <c r="D687" s="6">
        <v>2</v>
      </c>
      <c r="E687" s="6">
        <v>3</v>
      </c>
      <c r="F687" s="7" t="str">
        <f>HYPERLINK("https://www.reddit.com/r/AskDocs/comments/g3fzei/is_it_possible_to_move_an_organ_out_of_place/")</f>
        <v>https://www.reddit.com/r/AskDocs/comments/g3fzei/is_it_possible_to_move_an_organ_out_of_place/</v>
      </c>
      <c r="G687" s="7" t="s">
        <v>2572</v>
      </c>
      <c r="H687" s="7" t="s">
        <v>12</v>
      </c>
      <c r="I687" s="6">
        <v>5.0224364000000001E-3</v>
      </c>
      <c r="J687" s="6">
        <v>6.6566469999999997E-4</v>
      </c>
      <c r="K687" s="6">
        <v>2.2245049999999999E-3</v>
      </c>
      <c r="L687" s="8">
        <v>2.7711399999999998E-7</v>
      </c>
      <c r="M687" s="6">
        <v>4.5025350000000002E-4</v>
      </c>
      <c r="N687" s="6">
        <v>0.83407264999999997</v>
      </c>
      <c r="O687" s="8">
        <v>5.4596859999999996E-6</v>
      </c>
      <c r="P687" s="16" t="s">
        <v>3762</v>
      </c>
      <c r="Q687" s="6"/>
    </row>
    <row r="688" spans="1:17" ht="153" hidden="1" x14ac:dyDescent="0.15">
      <c r="A688" s="27" t="s">
        <v>2573</v>
      </c>
      <c r="B688" s="15" t="s">
        <v>2574</v>
      </c>
      <c r="C688" s="5" t="s">
        <v>2575</v>
      </c>
      <c r="D688" s="6">
        <v>1</v>
      </c>
      <c r="E688" s="6">
        <v>17</v>
      </c>
      <c r="F688" s="7" t="str">
        <f>HYPERLINK("https://www.reddit.com/r/AskDocs/comments/g3g60m/can_i_use_my_albuterol_inhaler_everyday_23f/")</f>
        <v>https://www.reddit.com/r/AskDocs/comments/g3g60m/can_i_use_my_albuterol_inhaler_everyday_23f/</v>
      </c>
      <c r="G688" s="7" t="s">
        <v>2576</v>
      </c>
      <c r="H688" s="7" t="s">
        <v>12</v>
      </c>
      <c r="I688" s="6">
        <v>1.3896853000000001E-2</v>
      </c>
      <c r="J688" s="6">
        <v>0.68542164999999999</v>
      </c>
      <c r="K688" s="6">
        <v>1.7836869000000002E-2</v>
      </c>
      <c r="L688" s="6">
        <v>5.8034955999999999E-2</v>
      </c>
      <c r="M688" s="6">
        <v>3.5655498999999998E-4</v>
      </c>
      <c r="N688" s="6">
        <v>4.9755870000000001E-3</v>
      </c>
      <c r="O688" s="8">
        <v>1.1640701E-5</v>
      </c>
      <c r="P688" s="3" t="s">
        <v>4111</v>
      </c>
      <c r="Q688" s="6" t="s">
        <v>4051</v>
      </c>
    </row>
    <row r="689" spans="1:17" ht="409.6" hidden="1" x14ac:dyDescent="0.15">
      <c r="A689" s="27" t="s">
        <v>2577</v>
      </c>
      <c r="B689" s="15" t="s">
        <v>2578</v>
      </c>
      <c r="C689" s="5" t="s">
        <v>2579</v>
      </c>
      <c r="D689" s="6">
        <v>1</v>
      </c>
      <c r="E689" s="6">
        <v>3</v>
      </c>
      <c r="F689" s="7" t="str">
        <f>HYPERLINK("https://www.reddit.com/r/AskDocs/comments/g3gezb/bizarre_systems_that_are_making_me_miserable/")</f>
        <v>https://www.reddit.com/r/AskDocs/comments/g3gezb/bizarre_systems_that_are_making_me_miserable/</v>
      </c>
      <c r="G689" s="7" t="s">
        <v>2580</v>
      </c>
      <c r="H689" s="7" t="s">
        <v>12</v>
      </c>
      <c r="I689" s="6">
        <v>3.2398910000000003E-2</v>
      </c>
      <c r="J689" s="6">
        <v>0.31606895000000002</v>
      </c>
      <c r="K689" s="6">
        <v>2.4254023999999998E-3</v>
      </c>
      <c r="L689" s="8">
        <v>9.1172755000000006E-5</v>
      </c>
      <c r="M689" s="6">
        <v>2.2244751000000001E-3</v>
      </c>
      <c r="N689" s="6">
        <v>8.5530880000000004E-3</v>
      </c>
      <c r="O689" s="6">
        <v>6.6672266000000003E-3</v>
      </c>
      <c r="P689" s="3" t="s">
        <v>4111</v>
      </c>
      <c r="Q689" s="6"/>
    </row>
    <row r="690" spans="1:17" ht="34" hidden="1" x14ac:dyDescent="0.15">
      <c r="A690" s="27" t="s">
        <v>2581</v>
      </c>
      <c r="B690" s="15" t="s">
        <v>2582</v>
      </c>
      <c r="C690" s="5" t="s">
        <v>2583</v>
      </c>
      <c r="D690" s="6">
        <v>1</v>
      </c>
      <c r="E690" s="6">
        <v>2</v>
      </c>
      <c r="F690" s="7" t="str">
        <f>HYPERLINK("https://www.reddit.com/r/AskDocs/comments/g3go8a/my_dad49_has_lost_a_large_majority_of_his_taste/")</f>
        <v>https://www.reddit.com/r/AskDocs/comments/g3go8a/my_dad49_has_lost_a_large_majority_of_his_taste/</v>
      </c>
      <c r="G690" s="7" t="s">
        <v>2584</v>
      </c>
      <c r="H690" s="7" t="s">
        <v>12</v>
      </c>
      <c r="I690" s="6">
        <v>0.66098250000000003</v>
      </c>
      <c r="J690" s="6">
        <v>0.76669679999999996</v>
      </c>
      <c r="K690" s="6">
        <v>9.6439420000000008E-3</v>
      </c>
      <c r="L690" s="6">
        <v>1.4610886999999999E-3</v>
      </c>
      <c r="M690" s="6">
        <v>2.4875700000000001E-3</v>
      </c>
      <c r="N690" s="6">
        <v>5.1260890000000003E-3</v>
      </c>
      <c r="O690" s="6">
        <v>1.9887388000000002E-3</v>
      </c>
      <c r="P690" s="23" t="s">
        <v>3758</v>
      </c>
      <c r="Q690" s="6"/>
    </row>
    <row r="691" spans="1:17" ht="68" hidden="1" x14ac:dyDescent="0.15">
      <c r="A691" s="27" t="s">
        <v>2585</v>
      </c>
      <c r="B691" s="15" t="s">
        <v>2586</v>
      </c>
      <c r="C691" s="5" t="s">
        <v>2587</v>
      </c>
      <c r="D691" s="6">
        <v>0</v>
      </c>
      <c r="E691" s="6">
        <v>3</v>
      </c>
      <c r="F691" s="7" t="str">
        <f>HYPERLINK("https://www.reddit.com/r/AskDocs/comments/g3gtxi/sleep_apnea/")</f>
        <v>https://www.reddit.com/r/AskDocs/comments/g3gtxi/sleep_apnea/</v>
      </c>
      <c r="G691" s="7" t="s">
        <v>2588</v>
      </c>
      <c r="H691" s="7" t="s">
        <v>12</v>
      </c>
      <c r="I691" s="6">
        <v>6.1506629999999998E-3</v>
      </c>
      <c r="J691" s="6">
        <v>0.15122801</v>
      </c>
      <c r="K691" s="6">
        <v>5.66265E-3</v>
      </c>
      <c r="L691" s="6">
        <v>7.8794360000000003E-4</v>
      </c>
      <c r="M691" s="6">
        <v>5.7449936999999995E-4</v>
      </c>
      <c r="N691" s="6">
        <v>0.14007813</v>
      </c>
      <c r="O691" s="6">
        <v>8.2966685000000003E-4</v>
      </c>
      <c r="P691" s="3" t="s">
        <v>4111</v>
      </c>
      <c r="Q691" s="6"/>
    </row>
    <row r="692" spans="1:17" ht="102" hidden="1" x14ac:dyDescent="0.15">
      <c r="A692" s="27" t="s">
        <v>2589</v>
      </c>
      <c r="B692" s="15" t="s">
        <v>2590</v>
      </c>
      <c r="C692" s="5" t="s">
        <v>2591</v>
      </c>
      <c r="D692" s="6">
        <v>1</v>
      </c>
      <c r="E692" s="6">
        <v>3</v>
      </c>
      <c r="F692" s="7" t="str">
        <f>HYPERLINK("https://www.reddit.com/r/AskDocs/comments/g3r9wq/hypertension_diagnosis/")</f>
        <v>https://www.reddit.com/r/AskDocs/comments/g3r9wq/hypertension_diagnosis/</v>
      </c>
      <c r="G692" s="7" t="s">
        <v>2592</v>
      </c>
      <c r="H692" s="7" t="s">
        <v>12</v>
      </c>
      <c r="I692" s="6">
        <v>6.0198158000000002E-2</v>
      </c>
      <c r="J692" s="6">
        <v>0.16248873</v>
      </c>
      <c r="K692" s="6">
        <v>4.5201690000000003E-2</v>
      </c>
      <c r="L692" s="6">
        <v>3.0681490000000002E-4</v>
      </c>
      <c r="M692" s="6">
        <v>1.7031102999999999E-2</v>
      </c>
      <c r="N692" s="6">
        <v>4.2926073E-3</v>
      </c>
      <c r="O692" s="9">
        <v>7.4651580000000001E-5</v>
      </c>
      <c r="P692" s="3" t="s">
        <v>4111</v>
      </c>
      <c r="Q692" s="6"/>
    </row>
    <row r="693" spans="1:17" ht="102" hidden="1" x14ac:dyDescent="0.15">
      <c r="A693" s="27" t="s">
        <v>2593</v>
      </c>
      <c r="B693" s="15" t="s">
        <v>2594</v>
      </c>
      <c r="C693" s="5" t="s">
        <v>2595</v>
      </c>
      <c r="D693" s="6">
        <v>1</v>
      </c>
      <c r="E693" s="6">
        <v>6</v>
      </c>
      <c r="F693" s="7" t="str">
        <f>HYPERLINK("https://www.reddit.com/r/AskDocs/comments/g3s4gz/do_i_need_some_kind_of_ear_surgery/")</f>
        <v>https://www.reddit.com/r/AskDocs/comments/g3s4gz/do_i_need_some_kind_of_ear_surgery/</v>
      </c>
      <c r="G693" s="7" t="s">
        <v>2596</v>
      </c>
      <c r="H693" s="7" t="s">
        <v>12</v>
      </c>
      <c r="I693" s="6">
        <v>0.11356589</v>
      </c>
      <c r="J693" s="6">
        <v>1.8264532E-2</v>
      </c>
      <c r="K693" s="6">
        <v>3.175828E-2</v>
      </c>
      <c r="L693" s="6">
        <v>4.2285322999999998E-3</v>
      </c>
      <c r="M693" s="6">
        <v>2.5417387E-2</v>
      </c>
      <c r="N693" s="6">
        <v>6.3410997E-3</v>
      </c>
      <c r="O693" s="6">
        <v>6.3320099999999999E-3</v>
      </c>
      <c r="P693" s="3" t="s">
        <v>4111</v>
      </c>
      <c r="Q693" s="6"/>
    </row>
    <row r="694" spans="1:17" ht="102" hidden="1" x14ac:dyDescent="0.15">
      <c r="A694" s="27" t="s">
        <v>2597</v>
      </c>
      <c r="B694" s="15" t="s">
        <v>2598</v>
      </c>
      <c r="C694" s="5" t="s">
        <v>2599</v>
      </c>
      <c r="D694" s="6">
        <v>1</v>
      </c>
      <c r="E694" s="6">
        <v>2</v>
      </c>
      <c r="F694" s="7" t="str">
        <f>HYPERLINK("https://www.reddit.com/r/AskDocs/comments/g3s6ld/21f_does_having_monophobia_grant_a_doctors_note/")</f>
        <v>https://www.reddit.com/r/AskDocs/comments/g3s6ld/21f_does_having_monophobia_grant_a_doctors_note/</v>
      </c>
      <c r="G694" s="7" t="s">
        <v>2600</v>
      </c>
      <c r="H694" s="7" t="s">
        <v>12</v>
      </c>
      <c r="I694" s="6">
        <v>8.9400199999999999E-2</v>
      </c>
      <c r="J694" s="6">
        <v>7.416275E-2</v>
      </c>
      <c r="K694" s="6">
        <v>3.8769632999999998E-2</v>
      </c>
      <c r="L694" s="6">
        <v>7.4742230000000007E-2</v>
      </c>
      <c r="M694" s="6">
        <v>5.3488609999999999E-3</v>
      </c>
      <c r="N694" s="6">
        <v>1.4377981E-2</v>
      </c>
      <c r="O694" s="6">
        <v>4.0079205999999999E-2</v>
      </c>
      <c r="P694" s="3" t="s">
        <v>4111</v>
      </c>
      <c r="Q694" s="6"/>
    </row>
    <row r="695" spans="1:17" ht="51" hidden="1" x14ac:dyDescent="0.15">
      <c r="A695" s="27" t="s">
        <v>2601</v>
      </c>
      <c r="B695" s="15" t="s">
        <v>2602</v>
      </c>
      <c r="C695" s="5" t="s">
        <v>2603</v>
      </c>
      <c r="D695" s="6">
        <v>1</v>
      </c>
      <c r="E695" s="6">
        <v>3</v>
      </c>
      <c r="F695" s="7" t="str">
        <f>HYPERLINK("https://www.reddit.com/r/AskDocs/comments/g3s73i/how_to_inspect_a_mole_on_my_own/")</f>
        <v>https://www.reddit.com/r/AskDocs/comments/g3s73i/how_to_inspect_a_mole_on_my_own/</v>
      </c>
      <c r="G695" s="7" t="s">
        <v>2604</v>
      </c>
      <c r="H695" s="7" t="s">
        <v>12</v>
      </c>
      <c r="I695" s="6">
        <v>0.92648244000000002</v>
      </c>
      <c r="J695" s="6">
        <v>2.2102296E-3</v>
      </c>
      <c r="K695" s="6">
        <v>3.4474432000000002E-3</v>
      </c>
      <c r="L695" s="6">
        <v>1.6514659000000001E-3</v>
      </c>
      <c r="M695" s="6">
        <v>1.21281445E-2</v>
      </c>
      <c r="N695" s="6">
        <v>1.2627243999999999E-3</v>
      </c>
      <c r="O695" s="6">
        <v>1.4421254E-2</v>
      </c>
      <c r="P695" s="23" t="s">
        <v>3757</v>
      </c>
      <c r="Q695" s="6"/>
    </row>
    <row r="696" spans="1:17" ht="34" hidden="1" x14ac:dyDescent="0.15">
      <c r="A696" s="27" t="s">
        <v>2605</v>
      </c>
      <c r="B696" s="15" t="s">
        <v>2606</v>
      </c>
      <c r="C696" s="5" t="s">
        <v>2607</v>
      </c>
      <c r="D696" s="6">
        <v>1</v>
      </c>
      <c r="E696" s="6">
        <v>4</v>
      </c>
      <c r="F696" s="7" t="str">
        <f>HYPERLINK("https://www.reddit.com/r/AskDocs/comments/g3tbsf/my_m18_parents_just_told_me_i_was_not_vaccinated/")</f>
        <v>https://www.reddit.com/r/AskDocs/comments/g3tbsf/my_m18_parents_just_told_me_i_was_not_vaccinated/</v>
      </c>
      <c r="G696" s="7" t="s">
        <v>2608</v>
      </c>
      <c r="H696" s="7" t="s">
        <v>12</v>
      </c>
      <c r="I696" s="6">
        <v>2.6699900000000002E-4</v>
      </c>
      <c r="J696" s="8">
        <v>1.614932E-6</v>
      </c>
      <c r="K696" s="6">
        <v>2.5501847E-4</v>
      </c>
      <c r="L696" s="8">
        <v>3.2765492999999997E-5</v>
      </c>
      <c r="M696" s="6">
        <v>2.0241737E-4</v>
      </c>
      <c r="N696" s="9">
        <v>4.349806E-5</v>
      </c>
      <c r="O696" s="6">
        <v>0.99995469999999997</v>
      </c>
      <c r="P696" s="3" t="s">
        <v>3763</v>
      </c>
      <c r="Q696" s="9"/>
    </row>
    <row r="697" spans="1:17" ht="68" hidden="1" x14ac:dyDescent="0.15">
      <c r="A697" s="27" t="s">
        <v>2609</v>
      </c>
      <c r="B697" s="15" t="s">
        <v>2610</v>
      </c>
      <c r="C697" s="5" t="s">
        <v>2611</v>
      </c>
      <c r="D697" s="6">
        <v>1</v>
      </c>
      <c r="E697" s="6">
        <v>2</v>
      </c>
      <c r="F697" s="7" t="str">
        <f>HYPERLINK("https://www.reddit.com/r/AskDocs/comments/g3u4gj/advice_for_a_friend_living_with_3_auto_immune/")</f>
        <v>https://www.reddit.com/r/AskDocs/comments/g3u4gj/advice_for_a_friend_living_with_3_auto_immune/</v>
      </c>
      <c r="G697" s="7" t="s">
        <v>2612</v>
      </c>
      <c r="H697" s="7" t="s">
        <v>12</v>
      </c>
      <c r="I697" s="6">
        <v>0.56285260000000004</v>
      </c>
      <c r="J697" s="6">
        <v>0.73325753000000005</v>
      </c>
      <c r="K697" s="6">
        <v>2.7061313E-2</v>
      </c>
      <c r="L697" s="6">
        <v>4.6316354999999997E-2</v>
      </c>
      <c r="M697" s="6">
        <v>1.5751420999999999E-3</v>
      </c>
      <c r="N697" s="6">
        <v>1.5226007E-4</v>
      </c>
      <c r="O697" s="6">
        <v>1.40059E-3</v>
      </c>
      <c r="P697" s="23" t="s">
        <v>3757</v>
      </c>
      <c r="Q697" s="6" t="s">
        <v>4074</v>
      </c>
    </row>
    <row r="698" spans="1:17" ht="34" hidden="1" x14ac:dyDescent="0.15">
      <c r="A698" s="27" t="s">
        <v>2613</v>
      </c>
      <c r="B698" s="15" t="s">
        <v>2614</v>
      </c>
      <c r="C698" s="5" t="s">
        <v>2615</v>
      </c>
      <c r="D698" s="6">
        <v>1</v>
      </c>
      <c r="E698" s="6">
        <v>2</v>
      </c>
      <c r="F698" s="7" t="str">
        <f>HYPERLINK("https://www.reddit.com/r/AskDocs/comments/g3u6x7/food_that_went_down_wrong_pipe_and_potentially/")</f>
        <v>https://www.reddit.com/r/AskDocs/comments/g3u6x7/food_that_went_down_wrong_pipe_and_potentially/</v>
      </c>
      <c r="G698" s="7" t="s">
        <v>2616</v>
      </c>
      <c r="H698" s="7" t="s">
        <v>12</v>
      </c>
      <c r="I698" s="6">
        <v>5.7383479999999999E-3</v>
      </c>
      <c r="J698" s="6">
        <v>0.92680996999999998</v>
      </c>
      <c r="K698" s="6">
        <v>1.8849671E-3</v>
      </c>
      <c r="L698" s="6">
        <v>1.4704168000000001E-3</v>
      </c>
      <c r="M698" s="6">
        <v>3.9708613999999998E-4</v>
      </c>
      <c r="N698" s="6">
        <v>0.26130962000000002</v>
      </c>
      <c r="O698" s="8">
        <v>6.4209744000000003E-5</v>
      </c>
      <c r="P698" s="3" t="s">
        <v>4111</v>
      </c>
      <c r="Q698" s="6" t="s">
        <v>4034</v>
      </c>
    </row>
    <row r="699" spans="1:17" ht="409.6" hidden="1" x14ac:dyDescent="0.15">
      <c r="A699" s="27" t="s">
        <v>2617</v>
      </c>
      <c r="B699" s="15" t="s">
        <v>2618</v>
      </c>
      <c r="C699" s="5" t="s">
        <v>2619</v>
      </c>
      <c r="D699" s="6">
        <v>2</v>
      </c>
      <c r="E699" s="6">
        <v>5</v>
      </c>
      <c r="F699" s="7" t="str">
        <f>HYPERLINK("https://www.reddit.com/r/AskDocs/comments/g3uex9/20m_right_testicle_aches_and_hurts_to_touch/")</f>
        <v>https://www.reddit.com/r/AskDocs/comments/g3uex9/20m_right_testicle_aches_and_hurts_to_touch/</v>
      </c>
      <c r="G699" s="7" t="s">
        <v>2620</v>
      </c>
      <c r="H699" s="7" t="s">
        <v>12</v>
      </c>
      <c r="I699" s="6">
        <v>2.8343885999999999E-2</v>
      </c>
      <c r="J699" s="6">
        <v>7.529843E-2</v>
      </c>
      <c r="K699" s="6">
        <v>4.2116642E-4</v>
      </c>
      <c r="L699" s="8">
        <v>6.7853519999999998E-6</v>
      </c>
      <c r="M699" s="6">
        <v>3.0117630000000002E-3</v>
      </c>
      <c r="N699" s="6">
        <v>1.3568461E-2</v>
      </c>
      <c r="O699" s="6">
        <v>1.0041594500000001E-2</v>
      </c>
      <c r="P699" s="3" t="s">
        <v>4111</v>
      </c>
      <c r="Q699" s="6"/>
    </row>
    <row r="700" spans="1:17" ht="238" hidden="1" x14ac:dyDescent="0.15">
      <c r="A700" s="27" t="s">
        <v>2621</v>
      </c>
      <c r="B700" s="15" t="s">
        <v>2622</v>
      </c>
      <c r="C700" s="5" t="s">
        <v>2623</v>
      </c>
      <c r="D700" s="6">
        <v>1</v>
      </c>
      <c r="E700" s="6">
        <v>5</v>
      </c>
      <c r="F700" s="7" t="str">
        <f>HYPERLINK("https://www.reddit.com/r/AskDocs/comments/g3ut19/covidcoronavirus_or_flonase_side_effect/")</f>
        <v>https://www.reddit.com/r/AskDocs/comments/g3ut19/covidcoronavirus_or_flonase_side_effect/</v>
      </c>
      <c r="G700" s="7" t="s">
        <v>2624</v>
      </c>
      <c r="H700" s="7" t="s">
        <v>12</v>
      </c>
      <c r="I700" s="6">
        <v>9.3996525000000005E-4</v>
      </c>
      <c r="J700" s="6">
        <v>0.97651624999999997</v>
      </c>
      <c r="K700" s="6">
        <v>2.6699007E-3</v>
      </c>
      <c r="L700" s="6">
        <v>8.6176099999999995E-3</v>
      </c>
      <c r="M700" s="6">
        <v>6.6957175999999997E-3</v>
      </c>
      <c r="N700" s="6">
        <v>2.3244916999999999E-3</v>
      </c>
      <c r="O700" s="6">
        <v>6.057918E-4</v>
      </c>
      <c r="P700" s="3" t="s">
        <v>3758</v>
      </c>
      <c r="Q700" s="6"/>
    </row>
    <row r="701" spans="1:17" ht="68" hidden="1" x14ac:dyDescent="0.15">
      <c r="A701" s="27" t="s">
        <v>2625</v>
      </c>
      <c r="B701" s="15" t="s">
        <v>2626</v>
      </c>
      <c r="C701" s="5" t="s">
        <v>3943</v>
      </c>
      <c r="D701" s="6">
        <v>1</v>
      </c>
      <c r="E701" s="6">
        <v>5</v>
      </c>
      <c r="F701" s="7" t="str">
        <f>HYPERLINK("https://www.reddit.com/r/AskDocs/comments/g3v2cg/do_you_think_i_have_rosacea/")</f>
        <v>https://www.reddit.com/r/AskDocs/comments/g3v2cg/do_you_think_i_have_rosacea/</v>
      </c>
      <c r="G701" s="7" t="s">
        <v>2627</v>
      </c>
      <c r="H701" s="7" t="s">
        <v>12</v>
      </c>
      <c r="I701" s="6">
        <v>1.8572807000000001E-4</v>
      </c>
      <c r="J701" s="6">
        <v>6.9570569999999998E-2</v>
      </c>
      <c r="K701" s="6">
        <v>1.465261E-3</v>
      </c>
      <c r="L701" s="6">
        <v>0.44477767000000001</v>
      </c>
      <c r="M701" s="6">
        <v>9.4001290000000001E-3</v>
      </c>
      <c r="N701" s="6">
        <v>5.6397319999999997E-3</v>
      </c>
      <c r="O701" s="6">
        <v>3.6475806999999999E-2</v>
      </c>
      <c r="P701" s="3" t="s">
        <v>4111</v>
      </c>
      <c r="Q701" s="6"/>
    </row>
    <row r="702" spans="1:17" ht="340" hidden="1" x14ac:dyDescent="0.15">
      <c r="A702" s="27" t="s">
        <v>2628</v>
      </c>
      <c r="B702" s="15" t="s">
        <v>2629</v>
      </c>
      <c r="C702" s="5" t="s">
        <v>2630</v>
      </c>
      <c r="D702" s="6">
        <v>1</v>
      </c>
      <c r="E702" s="6">
        <v>5</v>
      </c>
      <c r="F702" s="7" t="str">
        <f>HYPERLINK("https://www.reddit.com/r/AskDocs/comments/g3v6mh/stepfather_acting_belligerent/")</f>
        <v>https://www.reddit.com/r/AskDocs/comments/g3v6mh/stepfather_acting_belligerent/</v>
      </c>
      <c r="G702" s="7" t="s">
        <v>2631</v>
      </c>
      <c r="H702" s="7" t="s">
        <v>12</v>
      </c>
      <c r="I702" s="6">
        <v>0.232683</v>
      </c>
      <c r="J702" s="6">
        <v>0.51145446000000006</v>
      </c>
      <c r="K702" s="6">
        <v>5.459696E-3</v>
      </c>
      <c r="L702" s="6">
        <v>6.7819357E-3</v>
      </c>
      <c r="M702" s="6">
        <v>5.6443214E-3</v>
      </c>
      <c r="N702" s="6">
        <v>3.3594072000000001E-3</v>
      </c>
      <c r="O702" s="6">
        <v>1.6842185999999999E-3</v>
      </c>
      <c r="P702" s="3" t="s">
        <v>4111</v>
      </c>
      <c r="Q702" s="6" t="s">
        <v>4049</v>
      </c>
    </row>
    <row r="703" spans="1:17" ht="153" hidden="1" x14ac:dyDescent="0.15">
      <c r="A703" s="27" t="s">
        <v>2632</v>
      </c>
      <c r="B703" s="15" t="s">
        <v>2633</v>
      </c>
      <c r="C703" s="5" t="s">
        <v>3944</v>
      </c>
      <c r="D703" s="6">
        <v>1</v>
      </c>
      <c r="E703" s="6">
        <v>4</v>
      </c>
      <c r="F703" s="7" t="str">
        <f>HYPERLINK("https://www.reddit.com/r/AskDocs/comments/g3v8ls/9m_male_with_face_rash/")</f>
        <v>https://www.reddit.com/r/AskDocs/comments/g3v8ls/9m_male_with_face_rash/</v>
      </c>
      <c r="G703" s="7" t="s">
        <v>2634</v>
      </c>
      <c r="H703" s="7" t="s">
        <v>12</v>
      </c>
      <c r="I703" s="9">
        <v>3.6926410000000001E-6</v>
      </c>
      <c r="J703" s="6">
        <v>1.0908901500000001E-4</v>
      </c>
      <c r="K703" s="9">
        <v>9.9949119999999993E-6</v>
      </c>
      <c r="L703" s="6">
        <v>0.99991213999999995</v>
      </c>
      <c r="M703" s="8">
        <v>9.5123635999999997E-5</v>
      </c>
      <c r="N703" s="8">
        <v>7.6583055000000006E-5</v>
      </c>
      <c r="O703" s="6">
        <v>1.9976497000000001E-4</v>
      </c>
      <c r="P703" s="17" t="s">
        <v>3760</v>
      </c>
      <c r="Q703" s="8"/>
    </row>
    <row r="704" spans="1:17" ht="170" hidden="1" x14ac:dyDescent="0.15">
      <c r="A704" s="27" t="s">
        <v>2635</v>
      </c>
      <c r="B704" s="15" t="s">
        <v>2636</v>
      </c>
      <c r="C704" s="5" t="s">
        <v>2637</v>
      </c>
      <c r="D704" s="6">
        <v>1</v>
      </c>
      <c r="E704" s="6">
        <v>6</v>
      </c>
      <c r="F704" s="7" t="str">
        <f>HYPERLINK("https://www.reddit.com/r/AskDocs/comments/g3vami/itchy_bumps_on_legs/")</f>
        <v>https://www.reddit.com/r/AskDocs/comments/g3vami/itchy_bumps_on_legs/</v>
      </c>
      <c r="G704" s="7" t="s">
        <v>2638</v>
      </c>
      <c r="H704" s="7" t="s">
        <v>12</v>
      </c>
      <c r="I704" s="6">
        <v>3.3866763E-3</v>
      </c>
      <c r="J704" s="6">
        <v>9.3895229999999996E-2</v>
      </c>
      <c r="K704" s="6">
        <v>2.1808356000000001E-2</v>
      </c>
      <c r="L704" s="6">
        <v>0.43825092999999998</v>
      </c>
      <c r="M704" s="8">
        <v>5.8702644000000003E-5</v>
      </c>
      <c r="N704" s="8">
        <v>1.1210777999999999E-5</v>
      </c>
      <c r="O704" s="6">
        <v>4.9766272E-2</v>
      </c>
      <c r="P704" s="17" t="s">
        <v>3760</v>
      </c>
      <c r="Q704" s="8"/>
    </row>
    <row r="705" spans="1:17" ht="204" hidden="1" x14ac:dyDescent="0.15">
      <c r="A705" s="27" t="s">
        <v>2639</v>
      </c>
      <c r="B705" s="15" t="s">
        <v>2640</v>
      </c>
      <c r="C705" s="5" t="s">
        <v>2641</v>
      </c>
      <c r="D705" s="6">
        <v>2</v>
      </c>
      <c r="E705" s="6">
        <v>5</v>
      </c>
      <c r="F705" s="7" t="str">
        <f>HYPERLINK("https://www.reddit.com/r/AskDocs/comments/g3w1fc/18m_i_have_hard_spots_on_the_left_side_of_my_penis/")</f>
        <v>https://www.reddit.com/r/AskDocs/comments/g3w1fc/18m_i_have_hard_spots_on_the_left_side_of_my_penis/</v>
      </c>
      <c r="G705" s="7" t="s">
        <v>2642</v>
      </c>
      <c r="H705" s="7" t="s">
        <v>12</v>
      </c>
      <c r="I705" s="6">
        <v>1.2506962E-2</v>
      </c>
      <c r="J705" s="6">
        <v>2.7012824999999999E-4</v>
      </c>
      <c r="K705" s="6">
        <v>1.429823E-2</v>
      </c>
      <c r="L705" s="6">
        <v>1.4701486E-4</v>
      </c>
      <c r="M705" s="6">
        <v>7.5376033999999996E-4</v>
      </c>
      <c r="N705" s="6">
        <v>3.3233166E-3</v>
      </c>
      <c r="O705" s="6">
        <v>0.9480227</v>
      </c>
      <c r="P705" s="3" t="s">
        <v>3763</v>
      </c>
      <c r="Q705" s="6"/>
    </row>
    <row r="706" spans="1:17" ht="409.6" hidden="1" x14ac:dyDescent="0.15">
      <c r="A706" s="27" t="s">
        <v>2643</v>
      </c>
      <c r="B706" s="15" t="s">
        <v>2644</v>
      </c>
      <c r="C706" s="5" t="s">
        <v>2645</v>
      </c>
      <c r="D706" s="6">
        <v>2</v>
      </c>
      <c r="E706" s="6">
        <v>19</v>
      </c>
      <c r="F706" s="7" t="str">
        <f>HYPERLINK("https://www.reddit.com/r/AskDocs/comments/g3wq6m/asking_for_my_father_here_literal_medical_mystery/")</f>
        <v>https://www.reddit.com/r/AskDocs/comments/g3wq6m/asking_for_my_father_here_literal_medical_mystery/</v>
      </c>
      <c r="G706" s="7" t="s">
        <v>2646</v>
      </c>
      <c r="H706" s="7" t="s">
        <v>12</v>
      </c>
      <c r="I706" s="8">
        <v>1.0302118999999999E-5</v>
      </c>
      <c r="J706" s="6">
        <v>5.1793455999999999E-4</v>
      </c>
      <c r="K706" s="9">
        <v>5.1909150000000001E-7</v>
      </c>
      <c r="L706" s="8">
        <v>1.59346E-7</v>
      </c>
      <c r="M706" s="6">
        <v>1.3321637999999999E-4</v>
      </c>
      <c r="N706" s="6">
        <v>0.99998149999999997</v>
      </c>
      <c r="O706" s="8">
        <v>4.6047530000000001E-6</v>
      </c>
      <c r="P706" s="16" t="s">
        <v>3762</v>
      </c>
      <c r="Q706" s="6"/>
    </row>
    <row r="707" spans="1:17" ht="409.6" hidden="1" x14ac:dyDescent="0.15">
      <c r="A707" s="27" t="s">
        <v>2647</v>
      </c>
      <c r="B707" s="15" t="s">
        <v>2648</v>
      </c>
      <c r="C707" s="5" t="s">
        <v>3945</v>
      </c>
      <c r="D707" s="6">
        <v>1</v>
      </c>
      <c r="E707" s="6">
        <v>8</v>
      </c>
      <c r="F707" s="7" t="str">
        <f>HYPERLINK("https://www.reddit.com/r/AskDocs/comments/g3wvd0/concerning_lab_results_covid_positive/")</f>
        <v>https://www.reddit.com/r/AskDocs/comments/g3wvd0/concerning_lab_results_covid_positive/</v>
      </c>
      <c r="G707" s="7" t="s">
        <v>2649</v>
      </c>
      <c r="H707" s="7" t="s">
        <v>12</v>
      </c>
      <c r="I707" s="9">
        <v>2.2622630000000001E-5</v>
      </c>
      <c r="J707" s="6">
        <v>0.99929060000000003</v>
      </c>
      <c r="K707" s="9">
        <v>1.8559170000000001E-5</v>
      </c>
      <c r="L707" s="8">
        <v>2.3626085999999999E-5</v>
      </c>
      <c r="M707" s="6">
        <v>1.3568997000000001E-4</v>
      </c>
      <c r="N707" s="9">
        <v>4.748495E-6</v>
      </c>
      <c r="O707" s="6">
        <v>1.1522472E-3</v>
      </c>
      <c r="P707" s="3" t="s">
        <v>3758</v>
      </c>
      <c r="Q707" s="9"/>
    </row>
    <row r="708" spans="1:17" ht="409.6" hidden="1" x14ac:dyDescent="0.15">
      <c r="A708" s="27" t="s">
        <v>2650</v>
      </c>
      <c r="B708" s="15" t="s">
        <v>2651</v>
      </c>
      <c r="C708" s="5" t="s">
        <v>3946</v>
      </c>
      <c r="D708" s="6">
        <v>269</v>
      </c>
      <c r="E708" s="6">
        <v>11</v>
      </c>
      <c r="F708" s="7" t="str">
        <f>HYPERLINK("https://www.reddit.com/r/AskDocs/comments/g3x5s3/update_to_very_strange_symptoms_diagnosed_f28/")</f>
        <v>https://www.reddit.com/r/AskDocs/comments/g3x5s3/update_to_very_strange_symptoms_diagnosed_f28/</v>
      </c>
      <c r="G708" s="7" t="s">
        <v>2652</v>
      </c>
      <c r="H708" s="7" t="s">
        <v>12</v>
      </c>
      <c r="I708" s="6">
        <v>7.1740149999999997E-3</v>
      </c>
      <c r="J708" s="6">
        <v>0.98077369999999997</v>
      </c>
      <c r="K708" s="6">
        <v>1.1113881999999999E-3</v>
      </c>
      <c r="L708" s="6">
        <v>1.6254187000000001E-4</v>
      </c>
      <c r="M708" s="6">
        <v>9.5042586E-4</v>
      </c>
      <c r="N708" s="6">
        <v>1.9472837E-3</v>
      </c>
      <c r="O708" s="8">
        <v>4.9829127000000001E-5</v>
      </c>
      <c r="P708" s="3" t="s">
        <v>4111</v>
      </c>
      <c r="Q708" s="6"/>
    </row>
    <row r="709" spans="1:17" ht="409.6" hidden="1" x14ac:dyDescent="0.15">
      <c r="A709" s="27" t="s">
        <v>2653</v>
      </c>
      <c r="B709" s="15" t="s">
        <v>2654</v>
      </c>
      <c r="C709" s="5" t="s">
        <v>2655</v>
      </c>
      <c r="D709" s="6">
        <v>1</v>
      </c>
      <c r="E709" s="6">
        <v>5</v>
      </c>
      <c r="F709" s="7" t="str">
        <f>HYPERLINK("https://www.reddit.com/r/AskDocs/comments/g3xnf7/24m_is_it_possible_i_have_renal_disease/")</f>
        <v>https://www.reddit.com/r/AskDocs/comments/g3xnf7/24m_is_it_possible_i_have_renal_disease/</v>
      </c>
      <c r="G709" s="7" t="s">
        <v>2656</v>
      </c>
      <c r="H709" s="7" t="s">
        <v>12</v>
      </c>
      <c r="I709" s="6">
        <v>1.5321076E-3</v>
      </c>
      <c r="J709" s="6">
        <v>2.7266383000000002E-2</v>
      </c>
      <c r="K709" s="6">
        <v>0.23923501</v>
      </c>
      <c r="L709" s="8">
        <v>5.0829414000000003E-5</v>
      </c>
      <c r="M709" s="6">
        <v>3.4645200000000002E-4</v>
      </c>
      <c r="N709" s="6">
        <v>0.11751389499999999</v>
      </c>
      <c r="O709" s="6">
        <v>1.2874602999999999E-4</v>
      </c>
      <c r="P709" s="3" t="s">
        <v>4111</v>
      </c>
      <c r="Q709" s="6"/>
    </row>
    <row r="710" spans="1:17" ht="170" hidden="1" x14ac:dyDescent="0.15">
      <c r="A710" s="27" t="s">
        <v>2657</v>
      </c>
      <c r="B710" s="15" t="s">
        <v>2658</v>
      </c>
      <c r="C710" s="5" t="s">
        <v>2659</v>
      </c>
      <c r="D710" s="6">
        <v>3</v>
      </c>
      <c r="E710" s="6">
        <v>2</v>
      </c>
      <c r="F710" s="7" t="str">
        <f>HYPERLINK("https://www.reddit.com/r/AskDocs/comments/g5h31m/question_about_anaphylaxis/")</f>
        <v>https://www.reddit.com/r/AskDocs/comments/g5h31m/question_about_anaphylaxis/</v>
      </c>
      <c r="G710" s="7" t="s">
        <v>2660</v>
      </c>
      <c r="H710" s="7" t="s">
        <v>12</v>
      </c>
      <c r="I710" s="6">
        <v>1.1632144E-3</v>
      </c>
      <c r="J710" s="6">
        <v>5.8208317000000002E-2</v>
      </c>
      <c r="K710" s="6">
        <v>6.5477790000000001E-3</v>
      </c>
      <c r="L710" s="6">
        <v>3.7597329999999998E-2</v>
      </c>
      <c r="M710" s="6">
        <v>2.510488E-3</v>
      </c>
      <c r="N710" s="6">
        <v>5.965382E-3</v>
      </c>
      <c r="O710" s="6">
        <v>2.4153887999999999E-3</v>
      </c>
      <c r="P710" s="3" t="s">
        <v>4111</v>
      </c>
      <c r="Q710" s="6"/>
    </row>
    <row r="711" spans="1:17" ht="17" hidden="1" x14ac:dyDescent="0.15">
      <c r="A711" s="27" t="s">
        <v>2661</v>
      </c>
      <c r="B711" s="15" t="s">
        <v>2662</v>
      </c>
      <c r="C711" s="5" t="s">
        <v>2663</v>
      </c>
      <c r="D711" s="6">
        <v>1</v>
      </c>
      <c r="E711" s="6">
        <v>7</v>
      </c>
      <c r="F711" s="7" t="str">
        <f>HYPERLINK("https://www.reddit.com/r/AskDocs/comments/g5h3em/is_a_bone_age_test_checked_by_an_endocrinologist/")</f>
        <v>https://www.reddit.com/r/AskDocs/comments/g5h3em/is_a_bone_age_test_checked_by_an_endocrinologist/</v>
      </c>
      <c r="G711" s="7" t="s">
        <v>2664</v>
      </c>
      <c r="H711" s="7" t="s">
        <v>12</v>
      </c>
      <c r="I711" s="6">
        <v>5.0636053E-2</v>
      </c>
      <c r="J711" s="6">
        <v>2.1582246E-3</v>
      </c>
      <c r="K711" s="6">
        <v>0.14028563999999999</v>
      </c>
      <c r="L711" s="6">
        <v>8.5967780000000004E-4</v>
      </c>
      <c r="M711" s="6">
        <v>3.9211213999999998E-3</v>
      </c>
      <c r="N711" s="6">
        <v>1.6390175E-2</v>
      </c>
      <c r="O711" s="6">
        <v>2.0453215E-2</v>
      </c>
      <c r="P711" s="3" t="s">
        <v>4111</v>
      </c>
      <c r="Q711" s="6"/>
    </row>
    <row r="712" spans="1:17" ht="102" hidden="1" x14ac:dyDescent="0.15">
      <c r="A712" s="27" t="s">
        <v>2665</v>
      </c>
      <c r="B712" s="15" t="s">
        <v>2666</v>
      </c>
      <c r="C712" s="5" t="s">
        <v>2667</v>
      </c>
      <c r="D712" s="6">
        <v>5</v>
      </c>
      <c r="E712" s="6">
        <v>14</v>
      </c>
      <c r="F712" s="7" t="str">
        <f>HYPERLINK("https://www.reddit.com/r/AskDocs/comments/g5hh0v/will_my_parents_be_informed/")</f>
        <v>https://www.reddit.com/r/AskDocs/comments/g5hh0v/will_my_parents_be_informed/</v>
      </c>
      <c r="G712" s="7" t="s">
        <v>2668</v>
      </c>
      <c r="H712" s="7" t="s">
        <v>12</v>
      </c>
      <c r="I712" s="6">
        <v>0.96755040000000003</v>
      </c>
      <c r="J712" s="6">
        <v>2.8823911999999998E-3</v>
      </c>
      <c r="K712" s="6">
        <v>8.7919829999999997E-4</v>
      </c>
      <c r="L712" s="6">
        <v>2.6591063000000002E-2</v>
      </c>
      <c r="M712" s="9">
        <v>6.3075519999999997E-5</v>
      </c>
      <c r="N712" s="8">
        <v>1.3729197000000001E-5</v>
      </c>
      <c r="O712" s="6">
        <v>1.0437498E-4</v>
      </c>
      <c r="P712" s="23" t="s">
        <v>3757</v>
      </c>
      <c r="Q712" s="8"/>
    </row>
    <row r="713" spans="1:17" ht="102" hidden="1" x14ac:dyDescent="0.15">
      <c r="A713" s="27" t="s">
        <v>2669</v>
      </c>
      <c r="B713" s="15" t="s">
        <v>2670</v>
      </c>
      <c r="C713" s="5" t="s">
        <v>3947</v>
      </c>
      <c r="D713" s="6">
        <v>1</v>
      </c>
      <c r="E713" s="6">
        <v>7</v>
      </c>
      <c r="F713" s="7" t="str">
        <f>HYPERLINK("https://www.reddit.com/r/AskDocs/comments/g5hpsz/i_am_concerned_about_my_exs_21m_health/")</f>
        <v>https://www.reddit.com/r/AskDocs/comments/g5hpsz/i_am_concerned_about_my_exs_21m_health/</v>
      </c>
      <c r="G713" s="7" t="s">
        <v>2671</v>
      </c>
      <c r="H713" s="7" t="s">
        <v>12</v>
      </c>
      <c r="I713" s="6">
        <v>0.23905680000000001</v>
      </c>
      <c r="J713" s="6">
        <v>4.1934760000000001E-2</v>
      </c>
      <c r="K713" s="6">
        <v>2.1803796E-2</v>
      </c>
      <c r="L713" s="9">
        <v>3.5613140000000002E-5</v>
      </c>
      <c r="M713" s="6">
        <v>1.2365282E-3</v>
      </c>
      <c r="N713" s="6">
        <v>0.17043865</v>
      </c>
      <c r="O713" s="6">
        <v>8.7600945999999997E-4</v>
      </c>
      <c r="P713" s="3" t="s">
        <v>4111</v>
      </c>
      <c r="Q713" s="6"/>
    </row>
    <row r="714" spans="1:17" ht="255" hidden="1" x14ac:dyDescent="0.15">
      <c r="A714" s="27" t="s">
        <v>2672</v>
      </c>
      <c r="B714" s="15" t="s">
        <v>2673</v>
      </c>
      <c r="C714" s="5" t="s">
        <v>2674</v>
      </c>
      <c r="D714" s="6">
        <v>2</v>
      </c>
      <c r="E714" s="6">
        <v>2</v>
      </c>
      <c r="F714" s="7" t="str">
        <f>HYPERLINK("https://www.reddit.com/r/AskDocs/comments/g5i4mi/does_prolonged_fasting_damage_stomach_lining/")</f>
        <v>https://www.reddit.com/r/AskDocs/comments/g5i4mi/does_prolonged_fasting_damage_stomach_lining/</v>
      </c>
      <c r="G714" s="7" t="s">
        <v>2675</v>
      </c>
      <c r="H714" s="7" t="s">
        <v>12</v>
      </c>
      <c r="I714" s="6">
        <v>1.8438547999999999E-2</v>
      </c>
      <c r="J714" s="6">
        <v>3.000319E-3</v>
      </c>
      <c r="K714" s="6">
        <v>1.5982896E-2</v>
      </c>
      <c r="L714" s="6">
        <v>1.8462538999999999E-4</v>
      </c>
      <c r="M714" s="6">
        <v>8.7890030000000005E-4</v>
      </c>
      <c r="N714" s="6">
        <v>0.90319382999999998</v>
      </c>
      <c r="O714" s="6">
        <v>5.9899689999999995E-4</v>
      </c>
      <c r="P714" s="16" t="s">
        <v>3762</v>
      </c>
      <c r="Q714" s="6"/>
    </row>
    <row r="715" spans="1:17" ht="272" hidden="1" x14ac:dyDescent="0.15">
      <c r="A715" s="27" t="s">
        <v>2676</v>
      </c>
      <c r="B715" s="15" t="s">
        <v>2677</v>
      </c>
      <c r="C715" s="5" t="s">
        <v>3948</v>
      </c>
      <c r="D715" s="6">
        <v>1</v>
      </c>
      <c r="E715" s="6">
        <v>3</v>
      </c>
      <c r="F715" s="7" t="str">
        <f>HYPERLINK("https://www.reddit.com/r/AskDocs/comments/g5ikgn/26f_white_lesion_surrounded_by_blood_vessels_on/")</f>
        <v>https://www.reddit.com/r/AskDocs/comments/g5ikgn/26f_white_lesion_surrounded_by_blood_vessels_on/</v>
      </c>
      <c r="G715" s="7" t="s">
        <v>2678</v>
      </c>
      <c r="H715" s="7" t="s">
        <v>12</v>
      </c>
      <c r="I715" s="6">
        <v>0.114671946</v>
      </c>
      <c r="J715" s="6">
        <v>1.5783310000000001E-3</v>
      </c>
      <c r="K715" s="6">
        <v>2.4604499999999999E-3</v>
      </c>
      <c r="L715" s="6">
        <v>0.77268840000000005</v>
      </c>
      <c r="M715" s="6">
        <v>5.8048665999999999E-3</v>
      </c>
      <c r="N715" s="6">
        <v>1.1566579E-3</v>
      </c>
      <c r="O715" s="6">
        <v>6.2473416000000002E-3</v>
      </c>
      <c r="P715" s="17" t="s">
        <v>3760</v>
      </c>
      <c r="Q715" s="6"/>
    </row>
    <row r="716" spans="1:17" ht="356" hidden="1" x14ac:dyDescent="0.15">
      <c r="A716" s="27" t="s">
        <v>2679</v>
      </c>
      <c r="B716" s="15" t="s">
        <v>2680</v>
      </c>
      <c r="C716" s="5" t="s">
        <v>2681</v>
      </c>
      <c r="D716" s="6">
        <v>1</v>
      </c>
      <c r="E716" s="6">
        <v>3</v>
      </c>
      <c r="F716" s="7" t="str">
        <f>HYPERLINK("https://www.reddit.com/r/AskDocs/comments/g5ivok/pregnancy_chances_a_little_paranoid/")</f>
        <v>https://www.reddit.com/r/AskDocs/comments/g5ivok/pregnancy_chances_a_little_paranoid/</v>
      </c>
      <c r="G716" s="7" t="s">
        <v>2682</v>
      </c>
      <c r="H716" s="7" t="s">
        <v>12</v>
      </c>
      <c r="I716" s="6">
        <v>6.7685543999999997E-3</v>
      </c>
      <c r="J716" s="6">
        <v>1.0125339E-3</v>
      </c>
      <c r="K716" s="9">
        <v>7.1138740000000007E-5</v>
      </c>
      <c r="L716" s="8">
        <v>1.5783749999999999E-6</v>
      </c>
      <c r="M716" s="6">
        <v>2.7801990000000001E-3</v>
      </c>
      <c r="N716" s="6">
        <v>8.5365503999999995E-2</v>
      </c>
      <c r="O716" s="6">
        <v>0.5793739</v>
      </c>
      <c r="P716" s="3" t="s">
        <v>4111</v>
      </c>
      <c r="Q716" s="6" t="s">
        <v>4015</v>
      </c>
    </row>
    <row r="717" spans="1:17" ht="34" hidden="1" x14ac:dyDescent="0.15">
      <c r="A717" s="27" t="s">
        <v>2683</v>
      </c>
      <c r="B717" s="15" t="s">
        <v>2684</v>
      </c>
      <c r="C717" s="5" t="s">
        <v>2685</v>
      </c>
      <c r="D717" s="6">
        <v>1</v>
      </c>
      <c r="E717" s="6">
        <v>2</v>
      </c>
      <c r="F717" s="7" t="str">
        <f>HYPERLINK("https://www.reddit.com/r/AskDocs/comments/g5ixvb/19m_having_small_water_like_blisters_on_fingers/")</f>
        <v>https://www.reddit.com/r/AskDocs/comments/g5ixvb/19m_having_small_water_like_blisters_on_fingers/</v>
      </c>
      <c r="G717" s="7" t="s">
        <v>2686</v>
      </c>
      <c r="H717" s="7" t="s">
        <v>12</v>
      </c>
      <c r="I717" s="6">
        <v>1.2549162000000001E-3</v>
      </c>
      <c r="J717" s="6">
        <v>9.3302460000000004E-2</v>
      </c>
      <c r="K717" s="6">
        <v>3.6291152E-2</v>
      </c>
      <c r="L717" s="6">
        <v>0.36102210000000001</v>
      </c>
      <c r="M717" s="6">
        <v>7.9807339999999997E-3</v>
      </c>
      <c r="N717" s="6">
        <v>1.3297497999999999E-3</v>
      </c>
      <c r="O717" s="6">
        <v>0.17924478999999999</v>
      </c>
      <c r="P717" s="3" t="s">
        <v>4111</v>
      </c>
      <c r="Q717" s="6"/>
    </row>
    <row r="718" spans="1:17" ht="136" hidden="1" x14ac:dyDescent="0.15">
      <c r="A718" s="27" t="s">
        <v>2687</v>
      </c>
      <c r="B718" s="15" t="s">
        <v>2688</v>
      </c>
      <c r="C718" s="5" t="s">
        <v>2689</v>
      </c>
      <c r="D718" s="6">
        <v>1</v>
      </c>
      <c r="E718" s="6">
        <v>8</v>
      </c>
      <c r="F718" s="7" t="str">
        <f>HYPERLINK("https://www.reddit.com/r/AskDocs/comments/g5j22p/18f_bump_on_lip/")</f>
        <v>https://www.reddit.com/r/AskDocs/comments/g5j22p/18f_bump_on_lip/</v>
      </c>
      <c r="G718" s="7" t="s">
        <v>2690</v>
      </c>
      <c r="H718" s="7" t="s">
        <v>12</v>
      </c>
      <c r="I718" s="6">
        <v>3.3431649999999999E-3</v>
      </c>
      <c r="J718" s="6">
        <v>7.1907042999999995E-4</v>
      </c>
      <c r="K718" s="9">
        <v>9.4963750000000004E-5</v>
      </c>
      <c r="L718" s="6">
        <v>2.3317337E-4</v>
      </c>
      <c r="M718" s="6">
        <v>1.5899539000000001E-4</v>
      </c>
      <c r="N718" s="6">
        <v>1.335144E-4</v>
      </c>
      <c r="O718" s="6">
        <v>0.99462985999999998</v>
      </c>
      <c r="P718" s="3" t="s">
        <v>3763</v>
      </c>
      <c r="Q718" s="6"/>
    </row>
    <row r="719" spans="1:17" ht="17" hidden="1" x14ac:dyDescent="0.15">
      <c r="A719" s="27" t="s">
        <v>2691</v>
      </c>
      <c r="B719" s="15" t="s">
        <v>2692</v>
      </c>
      <c r="C719" s="5" t="s">
        <v>2693</v>
      </c>
      <c r="D719" s="6">
        <v>1</v>
      </c>
      <c r="E719" s="6">
        <v>4</v>
      </c>
      <c r="F719" s="7" t="str">
        <f>HYPERLINK("https://www.reddit.com/r/AskDocs/comments/g5jaz9/25_year_old_boy_screaming_and_crying_in_pain_when/")</f>
        <v>https://www.reddit.com/r/AskDocs/comments/g5jaz9/25_year_old_boy_screaming_and_crying_in_pain_when/</v>
      </c>
      <c r="G719" s="7" t="s">
        <v>2694</v>
      </c>
      <c r="H719" s="7" t="s">
        <v>12</v>
      </c>
      <c r="I719" s="6">
        <v>0.27426623999999999</v>
      </c>
      <c r="J719" s="6">
        <v>0.42215713999999999</v>
      </c>
      <c r="K719" s="6">
        <v>3.2970399999999997E-2</v>
      </c>
      <c r="L719" s="6">
        <v>4.4399082999999999E-2</v>
      </c>
      <c r="M719" s="6">
        <v>8.9196859999999996E-3</v>
      </c>
      <c r="N719" s="6">
        <v>2.8793484000000001E-2</v>
      </c>
      <c r="O719" s="6">
        <v>2.4230390000000001E-2</v>
      </c>
      <c r="P719" s="3" t="s">
        <v>4111</v>
      </c>
      <c r="Q719" s="6"/>
    </row>
    <row r="720" spans="1:17" ht="409.6" hidden="1" x14ac:dyDescent="0.15">
      <c r="A720" s="27" t="s">
        <v>2695</v>
      </c>
      <c r="B720" s="15" t="s">
        <v>2696</v>
      </c>
      <c r="C720" s="5" t="s">
        <v>2697</v>
      </c>
      <c r="D720" s="6">
        <v>2</v>
      </c>
      <c r="E720" s="6">
        <v>4</v>
      </c>
      <c r="F720" s="7" t="str">
        <f>HYPERLINK("https://www.reddit.com/r/AskDocs/comments/g5jos7/i_suspect_my_mother_f47_is_abusing_her/")</f>
        <v>https://www.reddit.com/r/AskDocs/comments/g5jos7/i_suspect_my_mother_f47_is_abusing_her/</v>
      </c>
      <c r="G720" s="7" t="s">
        <v>2698</v>
      </c>
      <c r="H720" s="7" t="s">
        <v>12</v>
      </c>
      <c r="I720" s="6">
        <v>3.1007499000000001E-2</v>
      </c>
      <c r="J720" s="6">
        <v>2.4199247E-2</v>
      </c>
      <c r="K720" s="6">
        <v>3.9352477E-3</v>
      </c>
      <c r="L720" s="6">
        <v>4.6618283000000003E-3</v>
      </c>
      <c r="M720" s="6">
        <v>3.3936499999999998E-3</v>
      </c>
      <c r="N720" s="6">
        <v>1.05202234E-4</v>
      </c>
      <c r="O720" s="8">
        <v>2.3005788999999999E-5</v>
      </c>
      <c r="P720" s="3" t="s">
        <v>4111</v>
      </c>
      <c r="Q720" s="6"/>
    </row>
    <row r="721" spans="1:17" ht="221" hidden="1" x14ac:dyDescent="0.15">
      <c r="A721" s="27" t="s">
        <v>2699</v>
      </c>
      <c r="B721" s="15" t="s">
        <v>2700</v>
      </c>
      <c r="C721" s="5" t="s">
        <v>2701</v>
      </c>
      <c r="D721" s="6">
        <v>1</v>
      </c>
      <c r="E721" s="6">
        <v>5</v>
      </c>
      <c r="F721" s="7" t="str">
        <f>HYPERLINK("https://www.reddit.com/r/AskDocs/comments/g5k47w/tingly_weak_arm_feels_like_a_pinched_nerve_do_i/")</f>
        <v>https://www.reddit.com/r/AskDocs/comments/g5k47w/tingly_weak_arm_feels_like_a_pinched_nerve_do_i/</v>
      </c>
      <c r="G721" s="7" t="s">
        <v>2702</v>
      </c>
      <c r="H721" s="7" t="s">
        <v>12</v>
      </c>
      <c r="I721" s="6">
        <v>2.2614002E-4</v>
      </c>
      <c r="J721" s="6">
        <v>1.2547791000000001E-2</v>
      </c>
      <c r="K721" s="6">
        <v>0.99930549999999996</v>
      </c>
      <c r="L721" s="10">
        <v>5.32253E-5</v>
      </c>
      <c r="M721" s="8">
        <v>2.5514943E-5</v>
      </c>
      <c r="N721" s="6">
        <v>2.9984116999999999E-4</v>
      </c>
      <c r="O721" s="9">
        <v>1.6675520000000001E-5</v>
      </c>
      <c r="P721" s="16" t="s">
        <v>3759</v>
      </c>
      <c r="Q721" s="6"/>
    </row>
    <row r="722" spans="1:17" ht="119" hidden="1" x14ac:dyDescent="0.15">
      <c r="A722" s="27" t="s">
        <v>2703</v>
      </c>
      <c r="B722" s="15" t="s">
        <v>2704</v>
      </c>
      <c r="C722" s="5" t="s">
        <v>2705</v>
      </c>
      <c r="D722" s="6">
        <v>1</v>
      </c>
      <c r="E722" s="6">
        <v>15</v>
      </c>
      <c r="F722" s="7" t="str">
        <f>HYPERLINK("https://www.reddit.com/r/AskDocs/comments/g5k5do/brain_mri_and_permanent_metal_retainer_is_this/")</f>
        <v>https://www.reddit.com/r/AskDocs/comments/g5k5do/brain_mri_and_permanent_metal_retainer_is_this/</v>
      </c>
      <c r="G722" s="7" t="s">
        <v>2706</v>
      </c>
      <c r="H722" s="7" t="s">
        <v>12</v>
      </c>
      <c r="I722" s="6">
        <v>0.86829199999999995</v>
      </c>
      <c r="J722" s="6">
        <v>1.1611879E-3</v>
      </c>
      <c r="K722" s="6">
        <v>1.099205E-2</v>
      </c>
      <c r="L722" s="6">
        <v>2.2156239000000002E-3</v>
      </c>
      <c r="M722" s="6">
        <v>4.5894829999999998E-2</v>
      </c>
      <c r="N722" s="6">
        <v>1.5865265999999999E-2</v>
      </c>
      <c r="O722" s="6">
        <v>4.0033460000000001E-4</v>
      </c>
      <c r="P722" s="23" t="s">
        <v>3757</v>
      </c>
      <c r="Q722" s="6"/>
    </row>
    <row r="723" spans="1:17" ht="51" hidden="1" x14ac:dyDescent="0.15">
      <c r="A723" s="27" t="s">
        <v>2707</v>
      </c>
      <c r="B723" s="15" t="s">
        <v>2708</v>
      </c>
      <c r="C723" s="5" t="s">
        <v>2709</v>
      </c>
      <c r="D723" s="6">
        <v>1</v>
      </c>
      <c r="E723" s="6">
        <v>4</v>
      </c>
      <c r="F723" s="7" t="str">
        <f>HYPERLINK("https://www.reddit.com/r/AskDocs/comments/g5lgx2/cervical_sprain/")</f>
        <v>https://www.reddit.com/r/AskDocs/comments/g5lgx2/cervical_sprain/</v>
      </c>
      <c r="G723" s="7" t="s">
        <v>2710</v>
      </c>
      <c r="H723" s="7" t="s">
        <v>12</v>
      </c>
      <c r="I723" s="6">
        <v>0.75409305000000004</v>
      </c>
      <c r="J723" s="6">
        <v>4.6768785000000002E-4</v>
      </c>
      <c r="K723" s="6">
        <v>0.23592817999999999</v>
      </c>
      <c r="L723" s="10">
        <v>9.7716800000000003E-6</v>
      </c>
      <c r="M723" s="6">
        <v>0.10477805</v>
      </c>
      <c r="N723" s="6">
        <v>3.5822392000000003E-4</v>
      </c>
      <c r="O723" s="6">
        <v>0.39856237</v>
      </c>
      <c r="P723" s="3" t="s">
        <v>4111</v>
      </c>
      <c r="Q723" s="6" t="s">
        <v>4019</v>
      </c>
    </row>
    <row r="724" spans="1:17" ht="68" hidden="1" x14ac:dyDescent="0.15">
      <c r="A724" s="27" t="s">
        <v>2711</v>
      </c>
      <c r="B724" s="15" t="s">
        <v>2712</v>
      </c>
      <c r="C724" s="5" t="s">
        <v>3949</v>
      </c>
      <c r="D724" s="6">
        <v>1</v>
      </c>
      <c r="E724" s="6">
        <v>6</v>
      </c>
      <c r="F724" s="7" t="str">
        <f>HYPERLINK("https://www.reddit.com/r/AskDocs/comments/g5ll11/red_spots_rash/")</f>
        <v>https://www.reddit.com/r/AskDocs/comments/g5ll11/red_spots_rash/</v>
      </c>
      <c r="G724" s="7" t="s">
        <v>2713</v>
      </c>
      <c r="H724" s="7" t="s">
        <v>12</v>
      </c>
      <c r="I724" s="6">
        <v>1.2276173E-3</v>
      </c>
      <c r="J724" s="6">
        <v>9.0249720000000005E-2</v>
      </c>
      <c r="K724" s="6">
        <v>1.5080273E-3</v>
      </c>
      <c r="L724" s="6">
        <v>5.9662760000000002E-2</v>
      </c>
      <c r="M724" s="6">
        <v>5.4627360000000002E-3</v>
      </c>
      <c r="N724" s="6">
        <v>0.33553179999999999</v>
      </c>
      <c r="O724" s="6">
        <v>4.022208E-2</v>
      </c>
      <c r="P724" s="3" t="s">
        <v>4111</v>
      </c>
      <c r="Q724" s="6"/>
    </row>
    <row r="725" spans="1:17" ht="409.6" hidden="1" x14ac:dyDescent="0.15">
      <c r="A725" s="27" t="s">
        <v>2714</v>
      </c>
      <c r="B725" s="15" t="s">
        <v>2715</v>
      </c>
      <c r="C725" s="5" t="s">
        <v>3950</v>
      </c>
      <c r="D725" s="6">
        <v>1</v>
      </c>
      <c r="E725" s="6">
        <v>4</v>
      </c>
      <c r="F725" s="7" t="str">
        <f>HYPERLINK("https://www.reddit.com/r/AskDocs/comments/g5lt2c/is_this_hormonal_acne_perioral_dermatitis/")</f>
        <v>https://www.reddit.com/r/AskDocs/comments/g5lt2c/is_this_hormonal_acne_perioral_dermatitis/</v>
      </c>
      <c r="G725" s="7" t="s">
        <v>2716</v>
      </c>
      <c r="H725" s="7" t="s">
        <v>12</v>
      </c>
      <c r="I725" s="6">
        <v>2.6875734E-4</v>
      </c>
      <c r="J725" s="6">
        <v>6.3174963E-4</v>
      </c>
      <c r="K725" s="6">
        <v>2.4753809999999998E-4</v>
      </c>
      <c r="L725" s="6">
        <v>0.92830734999999998</v>
      </c>
      <c r="M725" s="6">
        <v>5.9372186999999996E-4</v>
      </c>
      <c r="N725" s="6">
        <v>2.5698543000000001E-4</v>
      </c>
      <c r="O725" s="6">
        <v>7.8573822999999997E-4</v>
      </c>
      <c r="P725" s="17" t="s">
        <v>3760</v>
      </c>
      <c r="Q725" s="6"/>
    </row>
    <row r="726" spans="1:17" ht="388" hidden="1" x14ac:dyDescent="0.15">
      <c r="A726" s="27" t="s">
        <v>2717</v>
      </c>
      <c r="B726" s="15" t="s">
        <v>2718</v>
      </c>
      <c r="C726" s="5" t="s">
        <v>2719</v>
      </c>
      <c r="D726" s="6">
        <v>1</v>
      </c>
      <c r="E726" s="6">
        <v>4</v>
      </c>
      <c r="F726" s="7" t="str">
        <f>HYPERLINK("https://www.reddit.com/r/AskDocs/comments/g5m080/how_do_i_get_rid_of_eczema_around_my_eyes_for_good/")</f>
        <v>https://www.reddit.com/r/AskDocs/comments/g5m080/how_do_i_get_rid_of_eczema_around_my_eyes_for_good/</v>
      </c>
      <c r="G726" s="7" t="s">
        <v>2720</v>
      </c>
      <c r="H726" s="7" t="s">
        <v>12</v>
      </c>
      <c r="I726" s="9">
        <v>1.771735E-6</v>
      </c>
      <c r="J726" s="6">
        <v>1.1271834000000001E-3</v>
      </c>
      <c r="K726" s="8">
        <v>1.5328570000000001E-6</v>
      </c>
      <c r="L726" s="6">
        <v>0.99665033999999997</v>
      </c>
      <c r="M726" s="6">
        <v>1.5966803000000002E-2</v>
      </c>
      <c r="N726" s="8">
        <v>1.514082E-6</v>
      </c>
      <c r="O726" s="8">
        <v>2.888748E-6</v>
      </c>
      <c r="P726" s="17" t="s">
        <v>3760</v>
      </c>
      <c r="Q726" s="8"/>
    </row>
    <row r="727" spans="1:17" ht="238" hidden="1" x14ac:dyDescent="0.15">
      <c r="A727" s="27" t="s">
        <v>2721</v>
      </c>
      <c r="B727" s="15" t="s">
        <v>2722</v>
      </c>
      <c r="C727" s="5" t="s">
        <v>2723</v>
      </c>
      <c r="D727" s="6">
        <v>0</v>
      </c>
      <c r="E727" s="6">
        <v>6</v>
      </c>
      <c r="F727" s="7" t="str">
        <f>HYPERLINK("https://www.reddit.com/r/AskDocs/comments/g5m6mt/my_a1c_is_at_prediabetic_levels_but_my_blood/")</f>
        <v>https://www.reddit.com/r/AskDocs/comments/g5m6mt/my_a1c_is_at_prediabetic_levels_but_my_blood/</v>
      </c>
      <c r="G727" s="7" t="s">
        <v>2724</v>
      </c>
      <c r="H727" s="7" t="s">
        <v>12</v>
      </c>
      <c r="I727" s="8">
        <v>1.5190751E-5</v>
      </c>
      <c r="J727" s="6">
        <v>6.7839622000000002E-3</v>
      </c>
      <c r="K727" s="6">
        <v>0.99974227000000004</v>
      </c>
      <c r="L727" s="8">
        <v>3.7453119999999999E-6</v>
      </c>
      <c r="M727" s="9">
        <v>5.6923009999999999E-6</v>
      </c>
      <c r="N727" s="9">
        <v>4.3558190000000002E-6</v>
      </c>
      <c r="O727" s="8">
        <v>2.5170000000000001E-7</v>
      </c>
      <c r="P727" s="16" t="s">
        <v>3759</v>
      </c>
      <c r="Q727" s="9"/>
    </row>
    <row r="728" spans="1:17" ht="119" hidden="1" x14ac:dyDescent="0.15">
      <c r="A728" s="27" t="s">
        <v>2725</v>
      </c>
      <c r="B728" s="15" t="s">
        <v>2726</v>
      </c>
      <c r="C728" s="5" t="s">
        <v>2727</v>
      </c>
      <c r="D728" s="6">
        <v>1</v>
      </c>
      <c r="E728" s="6">
        <v>7</v>
      </c>
      <c r="F728" s="7" t="str">
        <f>HYPERLINK("https://www.reddit.com/r/AskDocs/comments/g5mapl/numbness_in_left_hand/")</f>
        <v>https://www.reddit.com/r/AskDocs/comments/g5mapl/numbness_in_left_hand/</v>
      </c>
      <c r="G728" s="7" t="s">
        <v>2728</v>
      </c>
      <c r="H728" s="7" t="s">
        <v>12</v>
      </c>
      <c r="I728" s="6">
        <v>5.4627657000000005E-4</v>
      </c>
      <c r="J728" s="6">
        <v>0.22865131</v>
      </c>
      <c r="K728" s="6">
        <v>0.88820803000000004</v>
      </c>
      <c r="L728" s="6">
        <v>2.7811527000000001E-4</v>
      </c>
      <c r="M728" s="6">
        <v>1.2931227999999999E-4</v>
      </c>
      <c r="N728" s="8">
        <v>6.0708843999999998E-5</v>
      </c>
      <c r="O728" s="6">
        <v>1.2026498E-4</v>
      </c>
      <c r="P728" s="3" t="s">
        <v>4111</v>
      </c>
      <c r="Q728" s="8"/>
    </row>
    <row r="729" spans="1:17" ht="306" hidden="1" x14ac:dyDescent="0.15">
      <c r="A729" s="27" t="s">
        <v>2729</v>
      </c>
      <c r="B729" s="15" t="s">
        <v>2730</v>
      </c>
      <c r="C729" s="5" t="s">
        <v>2731</v>
      </c>
      <c r="D729" s="6">
        <v>0</v>
      </c>
      <c r="E729" s="6">
        <v>5</v>
      </c>
      <c r="F729" s="7" t="str">
        <f>HYPERLINK("https://www.reddit.com/r/AskDocs/comments/g5mfdy/safe_way_to_draw_500ml_of_blood_at_home/")</f>
        <v>https://www.reddit.com/r/AskDocs/comments/g5mfdy/safe_way_to_draw_500ml_of_blood_at_home/</v>
      </c>
      <c r="G729" s="7" t="s">
        <v>2732</v>
      </c>
      <c r="H729" s="7" t="s">
        <v>12</v>
      </c>
      <c r="I729" s="6">
        <v>8.5729359999999995E-4</v>
      </c>
      <c r="J729" s="6">
        <v>0.91682160000000001</v>
      </c>
      <c r="K729" s="6">
        <v>2.5358199999999998E-3</v>
      </c>
      <c r="L729" s="6">
        <v>2.074331E-3</v>
      </c>
      <c r="M729" s="6">
        <v>6.977916E-4</v>
      </c>
      <c r="N729" s="6">
        <v>2.605021E-4</v>
      </c>
      <c r="O729" s="6">
        <v>3.0978619999999998E-3</v>
      </c>
      <c r="P729" s="3" t="s">
        <v>3758</v>
      </c>
      <c r="Q729" s="6"/>
    </row>
    <row r="730" spans="1:17" ht="409.6" hidden="1" x14ac:dyDescent="0.15">
      <c r="A730" s="27" t="s">
        <v>2733</v>
      </c>
      <c r="B730" s="15" t="s">
        <v>2734</v>
      </c>
      <c r="C730" s="5" t="s">
        <v>2735</v>
      </c>
      <c r="D730" s="6">
        <v>1</v>
      </c>
      <c r="E730" s="6">
        <v>7</v>
      </c>
      <c r="F730" s="7" t="str">
        <f>HYPERLINK("https://www.reddit.com/r/AskDocs/comments/g5mho4/getting_a_uk_prescription_for_pregnancy_safe/")</f>
        <v>https://www.reddit.com/r/AskDocs/comments/g5mho4/getting_a_uk_prescription_for_pregnancy_safe/</v>
      </c>
      <c r="G730" s="7" t="s">
        <v>2736</v>
      </c>
      <c r="H730" s="7" t="s">
        <v>12</v>
      </c>
      <c r="I730" s="6">
        <v>3.5030543999999999E-3</v>
      </c>
      <c r="J730" s="6">
        <v>3.2914190000000003E-2</v>
      </c>
      <c r="K730" s="6">
        <v>4.1860341999999998E-4</v>
      </c>
      <c r="L730" s="6">
        <v>4.4751762999999996E-3</v>
      </c>
      <c r="M730" s="6">
        <v>4.9536229999999999E-3</v>
      </c>
      <c r="N730" s="6">
        <v>2.3156105999999998E-3</v>
      </c>
      <c r="O730" s="6">
        <v>6.4270793999999997E-3</v>
      </c>
      <c r="P730" s="3" t="s">
        <v>4111</v>
      </c>
      <c r="Q730" s="6"/>
    </row>
    <row r="731" spans="1:17" ht="51" hidden="1" x14ac:dyDescent="0.15">
      <c r="A731" s="27" t="s">
        <v>2737</v>
      </c>
      <c r="B731" s="15" t="s">
        <v>2738</v>
      </c>
      <c r="C731" s="5" t="s">
        <v>2739</v>
      </c>
      <c r="D731" s="6">
        <v>1</v>
      </c>
      <c r="E731" s="6">
        <v>6</v>
      </c>
      <c r="F731" s="7" t="str">
        <f>HYPERLINK("https://www.reddit.com/r/AskDocs/comments/g5mk17/purple_penis_head_erectile_dysfunction_am_i_dying/")</f>
        <v>https://www.reddit.com/r/AskDocs/comments/g5mk17/purple_penis_head_erectile_dysfunction_am_i_dying/</v>
      </c>
      <c r="G731" s="7" t="s">
        <v>2740</v>
      </c>
      <c r="H731" s="7" t="s">
        <v>12</v>
      </c>
      <c r="I731" s="6">
        <v>1.4577209999999999E-3</v>
      </c>
      <c r="J731" s="6">
        <v>2.4643540000000001E-4</v>
      </c>
      <c r="K731" s="6">
        <v>8.1166625000000004E-4</v>
      </c>
      <c r="L731" s="9">
        <v>1.9376879999999999E-5</v>
      </c>
      <c r="M731" s="6">
        <v>2.0185113000000001E-4</v>
      </c>
      <c r="N731" s="8">
        <v>3.1890304E-5</v>
      </c>
      <c r="O731" s="6">
        <v>0.99979110000000004</v>
      </c>
      <c r="P731" s="3" t="s">
        <v>3763</v>
      </c>
      <c r="Q731" s="8"/>
    </row>
    <row r="732" spans="1:17" ht="68" hidden="1" x14ac:dyDescent="0.15">
      <c r="A732" s="27" t="s">
        <v>2741</v>
      </c>
      <c r="B732" s="15" t="s">
        <v>2742</v>
      </c>
      <c r="C732" s="5" t="s">
        <v>2743</v>
      </c>
      <c r="D732" s="6">
        <v>3</v>
      </c>
      <c r="E732" s="6">
        <v>15</v>
      </c>
      <c r="F732" s="7" t="str">
        <f>HYPERLINK("https://www.reddit.com/r/AskDocs/comments/g5mnkr/how_likely_is_it_for_a_minor_wound_to_cause_sepsis/")</f>
        <v>https://www.reddit.com/r/AskDocs/comments/g5mnkr/how_likely_is_it_for_a_minor_wound_to_cause_sepsis/</v>
      </c>
      <c r="G732" s="7" t="s">
        <v>2744</v>
      </c>
      <c r="H732" s="7" t="s">
        <v>12</v>
      </c>
      <c r="I732" s="6">
        <v>3.7561059999999999E-3</v>
      </c>
      <c r="J732" s="6">
        <v>0.18251476</v>
      </c>
      <c r="K732" s="6">
        <v>4.4633955000000003E-2</v>
      </c>
      <c r="L732" s="6">
        <v>0.19284365000000001</v>
      </c>
      <c r="M732" s="6">
        <v>5.9022902999999998E-3</v>
      </c>
      <c r="N732" s="6">
        <v>2.2561818000000001E-2</v>
      </c>
      <c r="O732" s="6">
        <v>5.9327483000000002E-4</v>
      </c>
      <c r="P732" s="3" t="s">
        <v>4111</v>
      </c>
      <c r="Q732" s="6"/>
    </row>
    <row r="733" spans="1:17" ht="204" hidden="1" x14ac:dyDescent="0.15">
      <c r="A733" s="27" t="s">
        <v>2745</v>
      </c>
      <c r="B733" s="15" t="s">
        <v>2746</v>
      </c>
      <c r="C733" s="5" t="s">
        <v>2747</v>
      </c>
      <c r="D733" s="6">
        <v>2</v>
      </c>
      <c r="E733" s="6">
        <v>4</v>
      </c>
      <c r="F733" s="7" t="str">
        <f>HYPERLINK("https://www.reddit.com/r/AskDocs/comments/g5mrav/diet_for_an_immature_digestive_system/")</f>
        <v>https://www.reddit.com/r/AskDocs/comments/g5mrav/diet_for_an_immature_digestive_system/</v>
      </c>
      <c r="G733" s="7" t="s">
        <v>2748</v>
      </c>
      <c r="H733" s="7" t="s">
        <v>12</v>
      </c>
      <c r="I733" s="6">
        <v>1.5665888999999999E-3</v>
      </c>
      <c r="J733" s="6">
        <v>3.2156706000000001E-3</v>
      </c>
      <c r="K733" s="6">
        <v>1.9426345999999999E-3</v>
      </c>
      <c r="L733" s="6">
        <v>2.9504299999999999E-4</v>
      </c>
      <c r="M733" s="6">
        <v>5.9455632999999997E-4</v>
      </c>
      <c r="N733" s="6">
        <v>0.99582064000000003</v>
      </c>
      <c r="O733" s="8">
        <v>1.3056201999999999E-5</v>
      </c>
      <c r="P733" s="16" t="s">
        <v>3762</v>
      </c>
      <c r="Q733" s="6"/>
    </row>
    <row r="734" spans="1:17" ht="85" hidden="1" x14ac:dyDescent="0.15">
      <c r="A734" s="27" t="s">
        <v>2749</v>
      </c>
      <c r="B734" s="15" t="s">
        <v>2750</v>
      </c>
      <c r="C734" s="5" t="s">
        <v>2751</v>
      </c>
      <c r="D734" s="6">
        <v>2</v>
      </c>
      <c r="E734" s="6">
        <v>38</v>
      </c>
      <c r="F734" s="7" t="str">
        <f>HYPERLINK("https://www.reddit.com/r/AskDocs/comments/g5msow/if15_havent_gone_poop_properly_in_a_month_and_my/")</f>
        <v>https://www.reddit.com/r/AskDocs/comments/g5msow/if15_havent_gone_poop_properly_in_a_month_and_my/</v>
      </c>
      <c r="G734" s="7" t="s">
        <v>2752</v>
      </c>
      <c r="H734" s="7" t="s">
        <v>12</v>
      </c>
      <c r="I734" s="6">
        <v>5.6218266000000003E-2</v>
      </c>
      <c r="J734" s="6">
        <v>1.6207516000000002E-2</v>
      </c>
      <c r="K734" s="6">
        <v>6.4891576999999998E-4</v>
      </c>
      <c r="L734" s="6">
        <v>7.2661039999999996E-4</v>
      </c>
      <c r="M734" s="6">
        <v>5.7411194000000002E-4</v>
      </c>
      <c r="N734" s="6">
        <v>9.5200629999999994E-2</v>
      </c>
      <c r="O734" s="6">
        <v>0.15405035</v>
      </c>
      <c r="P734" s="3" t="s">
        <v>4111</v>
      </c>
      <c r="Q734" s="6"/>
    </row>
    <row r="735" spans="1:17" ht="85" hidden="1" x14ac:dyDescent="0.15">
      <c r="A735" s="27" t="s">
        <v>2753</v>
      </c>
      <c r="B735" s="15" t="s">
        <v>2754</v>
      </c>
      <c r="C735" s="5" t="s">
        <v>2755</v>
      </c>
      <c r="D735" s="6">
        <v>2</v>
      </c>
      <c r="E735" s="6">
        <v>4</v>
      </c>
      <c r="F735" s="7" t="str">
        <f>HYPERLINK("https://www.reddit.com/r/AskDocs/comments/g5mtfd/ibs_ibd_something_more_sinister/")</f>
        <v>https://www.reddit.com/r/AskDocs/comments/g5mtfd/ibs_ibd_something_more_sinister/</v>
      </c>
      <c r="G735" s="7" t="s">
        <v>2756</v>
      </c>
      <c r="H735" s="7" t="s">
        <v>12</v>
      </c>
      <c r="I735" s="6">
        <v>1.7678111999999999E-2</v>
      </c>
      <c r="J735" s="6">
        <v>5.983451E-2</v>
      </c>
      <c r="K735" s="6">
        <v>2.902478E-3</v>
      </c>
      <c r="L735" s="6">
        <v>3.4287572000000002E-4</v>
      </c>
      <c r="M735" s="6">
        <v>8.2826610000000002E-3</v>
      </c>
      <c r="N735" s="6">
        <v>0.76299969999999995</v>
      </c>
      <c r="O735" s="6">
        <v>5.5646599999999999E-3</v>
      </c>
      <c r="P735" s="16" t="s">
        <v>3762</v>
      </c>
      <c r="Q735" s="6"/>
    </row>
    <row r="736" spans="1:17" ht="306" hidden="1" x14ac:dyDescent="0.15">
      <c r="A736" s="27" t="s">
        <v>2757</v>
      </c>
      <c r="B736" s="15" t="s">
        <v>2758</v>
      </c>
      <c r="C736" s="5" t="s">
        <v>3951</v>
      </c>
      <c r="D736" s="6">
        <v>1</v>
      </c>
      <c r="E736" s="6">
        <v>4</v>
      </c>
      <c r="F736" s="7" t="str">
        <f>HYPERLINK("https://www.reddit.com/r/AskDocs/comments/g5n2sc/canker_sore_or_cold_sore/")</f>
        <v>https://www.reddit.com/r/AskDocs/comments/g5n2sc/canker_sore_or_cold_sore/</v>
      </c>
      <c r="G736" s="7" t="s">
        <v>2759</v>
      </c>
      <c r="H736" s="7" t="s">
        <v>12</v>
      </c>
      <c r="I736" s="6">
        <v>7.507503E-4</v>
      </c>
      <c r="J736" s="6">
        <v>9.6788699999999991E-3</v>
      </c>
      <c r="K736" s="6">
        <v>4.6104193E-4</v>
      </c>
      <c r="L736" s="6">
        <v>1.4072657000000001E-4</v>
      </c>
      <c r="M736" s="6">
        <v>4.3419002999999998E-4</v>
      </c>
      <c r="N736" s="6">
        <v>2.2702515000000002E-3</v>
      </c>
      <c r="O736" s="6">
        <v>0.67545915000000001</v>
      </c>
      <c r="P736" s="3" t="s">
        <v>3763</v>
      </c>
      <c r="Q736" s="6"/>
    </row>
    <row r="737" spans="1:17" ht="306" hidden="1" x14ac:dyDescent="0.15">
      <c r="A737" s="27" t="s">
        <v>2760</v>
      </c>
      <c r="B737" s="15" t="s">
        <v>2761</v>
      </c>
      <c r="C737" s="5" t="s">
        <v>2762</v>
      </c>
      <c r="D737" s="6">
        <v>1</v>
      </c>
      <c r="E737" s="6">
        <v>4</v>
      </c>
      <c r="F737" s="7" t="str">
        <f>HYPERLINK("https://www.reddit.com/r/AskDocs/comments/g5ne0p/is_it_possible_iv_fluids_will_wash_out_drugs_in/")</f>
        <v>https://www.reddit.com/r/AskDocs/comments/g5ne0p/is_it_possible_iv_fluids_will_wash_out_drugs_in/</v>
      </c>
      <c r="G737" s="7" t="s">
        <v>2763</v>
      </c>
      <c r="H737" s="7" t="s">
        <v>12</v>
      </c>
      <c r="I737" s="6">
        <v>3.4386456000000003E-2</v>
      </c>
      <c r="J737" s="6">
        <v>0.60892296000000001</v>
      </c>
      <c r="K737" s="6">
        <v>3.8991600000000001E-2</v>
      </c>
      <c r="L737" s="6">
        <v>4.0327907000000003E-3</v>
      </c>
      <c r="M737" s="6">
        <v>3.6215782000000003E-4</v>
      </c>
      <c r="N737" s="6">
        <v>5.5271390000000001E-4</v>
      </c>
      <c r="O737" s="6">
        <v>3.1722783999999999E-3</v>
      </c>
      <c r="P737" s="3" t="s">
        <v>4111</v>
      </c>
      <c r="Q737" s="6"/>
    </row>
    <row r="738" spans="1:17" ht="187" hidden="1" x14ac:dyDescent="0.15">
      <c r="A738" s="27" t="s">
        <v>2764</v>
      </c>
      <c r="B738" s="15" t="s">
        <v>2765</v>
      </c>
      <c r="C738" s="5" t="s">
        <v>2766</v>
      </c>
      <c r="D738" s="6">
        <v>2</v>
      </c>
      <c r="E738" s="6">
        <v>6</v>
      </c>
      <c r="F738" s="7" t="str">
        <f>HYPERLINK("https://www.reddit.com/r/AskDocs/comments/g5ng31/how_much_vitamin_d_would_you_recommend_an/")</f>
        <v>https://www.reddit.com/r/AskDocs/comments/g5ng31/how_much_vitamin_d_would_you_recommend_an/</v>
      </c>
      <c r="G738" s="7" t="s">
        <v>2767</v>
      </c>
      <c r="H738" s="7" t="s">
        <v>12</v>
      </c>
      <c r="I738" s="6">
        <v>7.7553988000000004E-3</v>
      </c>
      <c r="J738" s="6">
        <v>0.74854710000000002</v>
      </c>
      <c r="K738" s="6">
        <v>1.897043E-2</v>
      </c>
      <c r="L738" s="6">
        <v>1.2586892000000001E-2</v>
      </c>
      <c r="M738" s="6">
        <v>2.1929145E-3</v>
      </c>
      <c r="N738" s="6">
        <v>3.8555263999999999E-3</v>
      </c>
      <c r="O738" s="6">
        <v>6.2870980000000003E-4</v>
      </c>
      <c r="P738" s="3" t="s">
        <v>3758</v>
      </c>
      <c r="Q738" s="6"/>
    </row>
    <row r="739" spans="1:17" ht="153" hidden="1" x14ac:dyDescent="0.15">
      <c r="A739" s="27" t="s">
        <v>2768</v>
      </c>
      <c r="B739" s="15" t="s">
        <v>2769</v>
      </c>
      <c r="C739" s="5" t="s">
        <v>3952</v>
      </c>
      <c r="D739" s="6">
        <v>1</v>
      </c>
      <c r="E739" s="6">
        <v>6</v>
      </c>
      <c r="F739" s="7" t="str">
        <f>HYPERLINK("https://www.reddit.com/r/AskDocs/comments/g5nz0d/21_yo_malewhite_300lb_rash_appearing_in_random/")</f>
        <v>https://www.reddit.com/r/AskDocs/comments/g5nz0d/21_yo_malewhite_300lb_rash_appearing_in_random/</v>
      </c>
      <c r="G739" s="7" t="s">
        <v>2770</v>
      </c>
      <c r="H739" s="7" t="s">
        <v>12</v>
      </c>
      <c r="I739" s="8">
        <v>4.1340892000000001E-5</v>
      </c>
      <c r="J739" s="6">
        <v>2.8336048E-4</v>
      </c>
      <c r="K739" s="9">
        <v>3.8674290000000003E-5</v>
      </c>
      <c r="L739" s="6">
        <v>3.9570809999999998E-2</v>
      </c>
      <c r="M739" s="6">
        <v>3.1360984000000002E-4</v>
      </c>
      <c r="N739" s="6">
        <v>2.3546815000000001E-4</v>
      </c>
      <c r="O739" s="6">
        <v>0.97414184000000004</v>
      </c>
      <c r="P739" s="3" t="s">
        <v>3763</v>
      </c>
      <c r="Q739" s="6"/>
    </row>
    <row r="740" spans="1:17" ht="17" hidden="1" x14ac:dyDescent="0.15">
      <c r="A740" s="27" t="s">
        <v>2771</v>
      </c>
      <c r="B740" s="15" t="s">
        <v>2772</v>
      </c>
      <c r="C740" s="5" t="s">
        <v>2773</v>
      </c>
      <c r="D740" s="6">
        <v>2</v>
      </c>
      <c r="E740" s="6">
        <v>9</v>
      </c>
      <c r="F740" s="7" t="str">
        <f>HYPERLINK("https://www.reddit.com/r/AskDocs/comments/g5od1q/where_can_i_get_good_hgh_can_be_legal_or_illegal/")</f>
        <v>https://www.reddit.com/r/AskDocs/comments/g5od1q/where_can_i_get_good_hgh_can_be_legal_or_illegal/</v>
      </c>
      <c r="G740" s="7" t="s">
        <v>2774</v>
      </c>
      <c r="H740" s="7" t="s">
        <v>12</v>
      </c>
      <c r="I740" s="6">
        <v>8.3262323999999999E-2</v>
      </c>
      <c r="J740" s="6">
        <v>3.1619698000000002E-2</v>
      </c>
      <c r="K740" s="6">
        <v>2.3618907000000001E-2</v>
      </c>
      <c r="L740" s="6">
        <v>3.4651429999999997E-2</v>
      </c>
      <c r="M740" s="6">
        <v>3.4046263E-2</v>
      </c>
      <c r="N740" s="6">
        <v>2.4477005E-2</v>
      </c>
      <c r="O740" s="6">
        <v>0.8893723</v>
      </c>
      <c r="P740" s="3" t="s">
        <v>4111</v>
      </c>
      <c r="Q740" s="6" t="s">
        <v>4019</v>
      </c>
    </row>
    <row r="741" spans="1:17" ht="136" hidden="1" x14ac:dyDescent="0.15">
      <c r="A741" s="27" t="s">
        <v>2775</v>
      </c>
      <c r="B741" s="15" t="s">
        <v>2776</v>
      </c>
      <c r="C741" s="5" t="s">
        <v>2777</v>
      </c>
      <c r="D741" s="6">
        <v>2</v>
      </c>
      <c r="E741" s="6">
        <v>7</v>
      </c>
      <c r="F741" s="7" t="str">
        <f>HYPERLINK("https://www.reddit.com/r/AskDocs/comments/g5og8g/do_i_have_a_depressed_skull_fracture/")</f>
        <v>https://www.reddit.com/r/AskDocs/comments/g5og8g/do_i_have_a_depressed_skull_fracture/</v>
      </c>
      <c r="G741" s="7" t="s">
        <v>2778</v>
      </c>
      <c r="H741" s="7" t="s">
        <v>12</v>
      </c>
      <c r="I741" s="6">
        <v>2.4657249999999999E-2</v>
      </c>
      <c r="J741" s="6">
        <v>0.29778792999999998</v>
      </c>
      <c r="K741" s="6">
        <v>1.3350575999999999E-2</v>
      </c>
      <c r="L741" s="6">
        <v>2.2964477999999999E-3</v>
      </c>
      <c r="M741" s="6">
        <v>0.11181661499999999</v>
      </c>
      <c r="N741" s="6">
        <v>3.6081225000000001E-2</v>
      </c>
      <c r="O741" s="6">
        <v>1.6085355999999999E-2</v>
      </c>
      <c r="P741" s="3" t="s">
        <v>4111</v>
      </c>
      <c r="Q741" s="6"/>
    </row>
    <row r="742" spans="1:17" ht="34" hidden="1" x14ac:dyDescent="0.15">
      <c r="A742" s="27" t="s">
        <v>2779</v>
      </c>
      <c r="B742" s="15" t="s">
        <v>2780</v>
      </c>
      <c r="C742" s="5" t="s">
        <v>2781</v>
      </c>
      <c r="D742" s="6">
        <v>1</v>
      </c>
      <c r="E742" s="6">
        <v>14</v>
      </c>
      <c r="F742" s="7" t="str">
        <f>HYPERLINK("https://www.reddit.com/r/AskDocs/comments/g5oiy7/19m_citalopram_and_weed/")</f>
        <v>https://www.reddit.com/r/AskDocs/comments/g5oiy7/19m_citalopram_and_weed/</v>
      </c>
      <c r="G742" s="7" t="s">
        <v>2782</v>
      </c>
      <c r="H742" s="7" t="s">
        <v>12</v>
      </c>
      <c r="I742" s="6">
        <v>9.4870029999999994E-2</v>
      </c>
      <c r="J742" s="6">
        <v>6.3820870000000002E-2</v>
      </c>
      <c r="K742" s="6">
        <v>3.6713033999999999E-2</v>
      </c>
      <c r="L742" s="6">
        <v>8.5540770000000002E-2</v>
      </c>
      <c r="M742" s="6">
        <v>6.4343509999999996E-3</v>
      </c>
      <c r="N742" s="6">
        <v>0.18698949000000001</v>
      </c>
      <c r="O742" s="6">
        <v>5.3653836000000003E-2</v>
      </c>
      <c r="P742" s="3" t="s">
        <v>4111</v>
      </c>
      <c r="Q742" s="6"/>
    </row>
    <row r="743" spans="1:17" ht="404" hidden="1" x14ac:dyDescent="0.15">
      <c r="A743" s="27" t="s">
        <v>2783</v>
      </c>
      <c r="B743" s="15" t="s">
        <v>2784</v>
      </c>
      <c r="C743" s="5" t="s">
        <v>3953</v>
      </c>
      <c r="D743" s="6">
        <v>1</v>
      </c>
      <c r="E743" s="6">
        <v>5</v>
      </c>
      <c r="F743" s="7" t="str">
        <f>HYPERLINK("https://www.reddit.com/r/AskDocs/comments/g5ouv2/scammed_by_a_nutritionist/")</f>
        <v>https://www.reddit.com/r/AskDocs/comments/g5ouv2/scammed_by_a_nutritionist/</v>
      </c>
      <c r="G743" s="7" t="s">
        <v>2785</v>
      </c>
      <c r="H743" s="7" t="s">
        <v>12</v>
      </c>
      <c r="I743" s="6">
        <v>1.1577964E-2</v>
      </c>
      <c r="J743" s="6">
        <v>3.9998084000000003E-2</v>
      </c>
      <c r="K743" s="6">
        <v>1.3296604E-2</v>
      </c>
      <c r="L743" s="6">
        <v>2.7658640999999999E-3</v>
      </c>
      <c r="M743" s="6">
        <v>1.4110804E-3</v>
      </c>
      <c r="N743" s="6">
        <v>7.9151689999999997E-2</v>
      </c>
      <c r="O743" s="6">
        <v>4.3540300000000001E-3</v>
      </c>
      <c r="P743" s="3" t="s">
        <v>4111</v>
      </c>
      <c r="Q743" s="6"/>
    </row>
    <row r="744" spans="1:17" ht="272" hidden="1" x14ac:dyDescent="0.15">
      <c r="A744" s="27" t="s">
        <v>2786</v>
      </c>
      <c r="B744" s="15" t="s">
        <v>2787</v>
      </c>
      <c r="C744" s="5" t="s">
        <v>2788</v>
      </c>
      <c r="D744" s="6">
        <v>1</v>
      </c>
      <c r="E744" s="6">
        <v>42</v>
      </c>
      <c r="F744" s="7" t="str">
        <f>HYPERLINK("https://www.reddit.com/r/AskDocs/comments/g5oz1j/34m_160lbs_considering_removing_my_own/")</f>
        <v>https://www.reddit.com/r/AskDocs/comments/g5oz1j/34m_160lbs_considering_removing_my_own/</v>
      </c>
      <c r="G744" s="7" t="s">
        <v>2789</v>
      </c>
      <c r="H744" s="7" t="s">
        <v>12</v>
      </c>
      <c r="I744" s="6">
        <v>5.9817582000000001E-2</v>
      </c>
      <c r="J744" s="6">
        <v>1.6334653E-4</v>
      </c>
      <c r="K744" s="6">
        <v>5.1343440000000003E-4</v>
      </c>
      <c r="L744" s="6">
        <v>0.77551656999999996</v>
      </c>
      <c r="M744" s="6">
        <v>2.2224246999999999E-2</v>
      </c>
      <c r="N744" s="6">
        <v>6.4882636000000004E-3</v>
      </c>
      <c r="O744" s="6">
        <v>6.0442090000000003E-4</v>
      </c>
      <c r="P744" s="3" t="s">
        <v>4111</v>
      </c>
      <c r="Q744" s="6" t="s">
        <v>4101</v>
      </c>
    </row>
    <row r="745" spans="1:17" ht="51" hidden="1" x14ac:dyDescent="0.15">
      <c r="A745" s="27" t="s">
        <v>2790</v>
      </c>
      <c r="B745" s="15" t="s">
        <v>2791</v>
      </c>
      <c r="C745" s="5" t="s">
        <v>2792</v>
      </c>
      <c r="D745" s="6">
        <v>0</v>
      </c>
      <c r="E745" s="6">
        <v>27</v>
      </c>
      <c r="F745" s="7" t="str">
        <f>HYPERLINK("https://www.reddit.com/r/AskDocs/comments/g5qdnk/im_a_15m_and_i_think_i_have_gonorrhoea_but_what/")</f>
        <v>https://www.reddit.com/r/AskDocs/comments/g5qdnk/im_a_15m_and_i_think_i_have_gonorrhoea_but_what/</v>
      </c>
      <c r="G745" s="7" t="s">
        <v>2793</v>
      </c>
      <c r="H745" s="7" t="s">
        <v>12</v>
      </c>
      <c r="I745" s="6">
        <v>9.9492070000000007E-4</v>
      </c>
      <c r="J745" s="6">
        <v>2.0651519999999998E-3</v>
      </c>
      <c r="K745" s="6">
        <v>1.0578035999999999E-3</v>
      </c>
      <c r="L745" s="6">
        <v>1.4829635999999999E-4</v>
      </c>
      <c r="M745" s="6">
        <v>3.6516785999999999E-4</v>
      </c>
      <c r="N745" s="6">
        <v>1.5053153E-4</v>
      </c>
      <c r="O745" s="6">
        <v>0.99857914000000003</v>
      </c>
      <c r="P745" s="3" t="s">
        <v>3763</v>
      </c>
      <c r="Q745" s="6"/>
    </row>
    <row r="746" spans="1:17" ht="119" hidden="1" x14ac:dyDescent="0.15">
      <c r="A746" s="27" t="s">
        <v>2794</v>
      </c>
      <c r="B746" s="15" t="s">
        <v>2795</v>
      </c>
      <c r="C746" s="5" t="s">
        <v>2796</v>
      </c>
      <c r="D746" s="6">
        <v>2</v>
      </c>
      <c r="E746" s="6">
        <v>3</v>
      </c>
      <c r="F746" s="7" t="str">
        <f>HYPERLINK("https://www.reddit.com/r/AskDocs/comments/g61qm6/23m_swallowed_seed/")</f>
        <v>https://www.reddit.com/r/AskDocs/comments/g61qm6/23m_swallowed_seed/</v>
      </c>
      <c r="G746" s="7" t="s">
        <v>2797</v>
      </c>
      <c r="H746" s="7" t="s">
        <v>12</v>
      </c>
      <c r="I746" s="6">
        <v>7.1793469999999998E-2</v>
      </c>
      <c r="J746" s="6">
        <v>2.3178576999999999E-2</v>
      </c>
      <c r="K746" s="6">
        <v>3.2955110000000001E-3</v>
      </c>
      <c r="L746" s="6">
        <v>1.9634962E-3</v>
      </c>
      <c r="M746" s="6">
        <v>3.7917495000000002E-4</v>
      </c>
      <c r="N746" s="6">
        <v>0.35332498000000001</v>
      </c>
      <c r="O746" s="6">
        <v>5.23524E-2</v>
      </c>
      <c r="P746" s="3" t="s">
        <v>4111</v>
      </c>
      <c r="Q746" s="6"/>
    </row>
    <row r="747" spans="1:17" ht="238" hidden="1" x14ac:dyDescent="0.15">
      <c r="A747" s="27" t="s">
        <v>2798</v>
      </c>
      <c r="B747" s="15" t="s">
        <v>2799</v>
      </c>
      <c r="C747" s="5" t="s">
        <v>2800</v>
      </c>
      <c r="D747" s="6">
        <v>1</v>
      </c>
      <c r="E747" s="6">
        <v>2</v>
      </c>
      <c r="F747" s="7" t="str">
        <f>HYPERLINK("https://www.reddit.com/r/AskDocs/comments/g620c9/whats_wrong_with_my_brothers_skin/")</f>
        <v>https://www.reddit.com/r/AskDocs/comments/g620c9/whats_wrong_with_my_brothers_skin/</v>
      </c>
      <c r="G747" s="7" t="s">
        <v>2801</v>
      </c>
      <c r="H747" s="7" t="s">
        <v>12</v>
      </c>
      <c r="I747" s="6">
        <v>3.9711E-3</v>
      </c>
      <c r="J747" s="6">
        <v>0.11024812000000001</v>
      </c>
      <c r="K747" s="6">
        <v>3.3460556999999999E-3</v>
      </c>
      <c r="L747" s="6">
        <v>0.76039590000000001</v>
      </c>
      <c r="M747" s="6">
        <v>7.6401234000000005E-4</v>
      </c>
      <c r="N747" s="6">
        <v>6.0999393000000005E-4</v>
      </c>
      <c r="O747" s="6">
        <v>2.54035E-4</v>
      </c>
      <c r="P747" s="17" t="s">
        <v>3760</v>
      </c>
      <c r="Q747" s="6"/>
    </row>
    <row r="748" spans="1:17" ht="85" hidden="1" x14ac:dyDescent="0.15">
      <c r="A748" s="27" t="s">
        <v>2802</v>
      </c>
      <c r="B748" s="15" t="s">
        <v>2803</v>
      </c>
      <c r="C748" s="5" t="s">
        <v>2804</v>
      </c>
      <c r="D748" s="6">
        <v>2</v>
      </c>
      <c r="E748" s="6">
        <v>7</v>
      </c>
      <c r="F748" s="7" t="str">
        <f>HYPERLINK("https://www.reddit.com/r/AskDocs/comments/g622xb/34f_levothyroxine_125mg_non_smoker_thyroid_and/")</f>
        <v>https://www.reddit.com/r/AskDocs/comments/g622xb/34f_levothyroxine_125mg_non_smoker_thyroid_and/</v>
      </c>
      <c r="G748" s="7" t="s">
        <v>2805</v>
      </c>
      <c r="H748" s="7" t="s">
        <v>12</v>
      </c>
      <c r="I748" s="6">
        <v>1.3911724000000001E-4</v>
      </c>
      <c r="J748" s="6">
        <v>6.6494523999999999E-2</v>
      </c>
      <c r="K748" s="6">
        <v>0.97072959999999997</v>
      </c>
      <c r="L748" s="6">
        <v>6.6336990000000001E-4</v>
      </c>
      <c r="M748" s="6">
        <v>5.0413610000000001E-4</v>
      </c>
      <c r="N748" s="6">
        <v>5.2616000000000002E-4</v>
      </c>
      <c r="O748" s="9">
        <v>2.7686660000000002E-6</v>
      </c>
      <c r="P748" s="3" t="s">
        <v>4111</v>
      </c>
      <c r="Q748" s="6" t="s">
        <v>4098</v>
      </c>
    </row>
    <row r="749" spans="1:17" ht="85" hidden="1" x14ac:dyDescent="0.15">
      <c r="A749" s="27" t="s">
        <v>2806</v>
      </c>
      <c r="B749" s="15" t="s">
        <v>2807</v>
      </c>
      <c r="C749" s="5" t="s">
        <v>2808</v>
      </c>
      <c r="D749" s="6">
        <v>2</v>
      </c>
      <c r="E749" s="6">
        <v>2</v>
      </c>
      <c r="F749" s="7" t="str">
        <f>HYPERLINK("https://www.reddit.com/r/AskDocs/comments/g626y0/how_concerned_should_i_be_about_vomiting_up_a/")</f>
        <v>https://www.reddit.com/r/AskDocs/comments/g626y0/how_concerned_should_i_be_about_vomiting_up_a/</v>
      </c>
      <c r="G749" s="7" t="s">
        <v>2809</v>
      </c>
      <c r="H749" s="7" t="s">
        <v>12</v>
      </c>
      <c r="I749" s="6">
        <v>1.9725650000000001E-2</v>
      </c>
      <c r="J749" s="6">
        <v>0.28714650000000003</v>
      </c>
      <c r="K749" s="6">
        <v>3.5616606000000002E-2</v>
      </c>
      <c r="L749" s="6">
        <v>5.1379203999999995E-4</v>
      </c>
      <c r="M749" s="6">
        <v>5.0640106000000005E-4</v>
      </c>
      <c r="N749" s="6">
        <v>9.0016719999999995E-2</v>
      </c>
      <c r="O749" s="6">
        <v>7.4818729999999998E-4</v>
      </c>
      <c r="P749" s="3" t="s">
        <v>4111</v>
      </c>
      <c r="Q749" s="6"/>
    </row>
    <row r="750" spans="1:17" ht="68" hidden="1" x14ac:dyDescent="0.15">
      <c r="A750" s="27" t="s">
        <v>2810</v>
      </c>
      <c r="B750" s="15" t="s">
        <v>2811</v>
      </c>
      <c r="C750" s="5" t="s">
        <v>3954</v>
      </c>
      <c r="D750" s="6">
        <v>2</v>
      </c>
      <c r="E750" s="6">
        <v>7</v>
      </c>
      <c r="F750" s="7" t="str">
        <f>HYPERLINK("https://www.reddit.com/r/AskDocs/comments/g62cax/had_blood_work_done_and_got_the_results_should_i/")</f>
        <v>https://www.reddit.com/r/AskDocs/comments/g62cax/had_blood_work_done_and_got_the_results_should_i/</v>
      </c>
      <c r="G750" s="7" t="s">
        <v>2812</v>
      </c>
      <c r="H750" s="7" t="s">
        <v>12</v>
      </c>
      <c r="I750" s="6">
        <v>2.0799458E-2</v>
      </c>
      <c r="J750" s="6">
        <v>0.7320101</v>
      </c>
      <c r="K750" s="6">
        <v>4.5685499999999997E-2</v>
      </c>
      <c r="L750" s="6">
        <v>5.0399930000000003E-2</v>
      </c>
      <c r="M750" s="6">
        <v>9.6476970000000002E-3</v>
      </c>
      <c r="N750" s="6">
        <v>0.10043618</v>
      </c>
      <c r="O750" s="6">
        <v>9.3660473999999994E-2</v>
      </c>
      <c r="P750" s="3" t="s">
        <v>4111</v>
      </c>
      <c r="Q750" s="6" t="s">
        <v>4019</v>
      </c>
    </row>
    <row r="751" spans="1:17" ht="170" hidden="1" x14ac:dyDescent="0.15">
      <c r="A751" s="27" t="s">
        <v>2813</v>
      </c>
      <c r="B751" s="15" t="s">
        <v>2814</v>
      </c>
      <c r="C751" s="5" t="s">
        <v>2815</v>
      </c>
      <c r="D751" s="6">
        <v>2</v>
      </c>
      <c r="E751" s="6">
        <v>2</v>
      </c>
      <c r="F751" s="7" t="str">
        <f>HYPERLINK("https://www.reddit.com/r/AskDocs/comments/g62em0/i_am_literally_always_hitting_myself_i_cannot/")</f>
        <v>https://www.reddit.com/r/AskDocs/comments/g62em0/i_am_literally_always_hitting_myself_i_cannot/</v>
      </c>
      <c r="G751" s="7" t="s">
        <v>2816</v>
      </c>
      <c r="H751" s="7" t="s">
        <v>12</v>
      </c>
      <c r="I751" s="6">
        <v>2.4056435000000001E-4</v>
      </c>
      <c r="J751" s="6">
        <v>0.14056763</v>
      </c>
      <c r="K751" s="6">
        <v>1.2645721000000001E-3</v>
      </c>
      <c r="L751" s="6">
        <v>3.8604617000000001E-2</v>
      </c>
      <c r="M751" s="6">
        <v>0.25563293999999998</v>
      </c>
      <c r="N751" s="8">
        <v>1.8050304999999999E-5</v>
      </c>
      <c r="O751" s="6">
        <v>2.0271539999999999E-4</v>
      </c>
      <c r="P751" s="3" t="s">
        <v>4111</v>
      </c>
      <c r="Q751" s="8"/>
    </row>
    <row r="752" spans="1:17" ht="238" hidden="1" x14ac:dyDescent="0.15">
      <c r="A752" s="27" t="s">
        <v>2817</v>
      </c>
      <c r="B752" s="15" t="s">
        <v>2818</v>
      </c>
      <c r="C752" s="5" t="s">
        <v>2819</v>
      </c>
      <c r="D752" s="6">
        <v>2</v>
      </c>
      <c r="E752" s="6">
        <v>4</v>
      </c>
      <c r="F752" s="7" t="str">
        <f>HYPERLINK("https://www.reddit.com/r/AskDocs/comments/g62l9h/would_it_be_useful_for_me_to_have_a_home_oxygen/")</f>
        <v>https://www.reddit.com/r/AskDocs/comments/g62l9h/would_it_be_useful_for_me_to_have_a_home_oxygen/</v>
      </c>
      <c r="G752" s="7" t="s">
        <v>2820</v>
      </c>
      <c r="H752" s="7" t="s">
        <v>12</v>
      </c>
      <c r="I752" s="6">
        <v>2.6699304999999998E-3</v>
      </c>
      <c r="J752" s="6">
        <v>0.44292977</v>
      </c>
      <c r="K752" s="6">
        <v>7.5275300000000002E-3</v>
      </c>
      <c r="L752" s="8">
        <v>3.7869481999999998E-5</v>
      </c>
      <c r="M752" s="6">
        <v>0.13888961</v>
      </c>
      <c r="N752" s="6">
        <v>1.1953413E-3</v>
      </c>
      <c r="O752" s="10">
        <v>9.2576200000000003E-5</v>
      </c>
      <c r="P752" s="3" t="s">
        <v>3758</v>
      </c>
      <c r="Q752" s="6"/>
    </row>
    <row r="753" spans="1:17" ht="409.6" hidden="1" x14ac:dyDescent="0.15">
      <c r="A753" s="27" t="s">
        <v>2821</v>
      </c>
      <c r="B753" s="15" t="s">
        <v>2822</v>
      </c>
      <c r="C753" s="5" t="s">
        <v>2823</v>
      </c>
      <c r="D753" s="6">
        <v>2</v>
      </c>
      <c r="E753" s="6">
        <v>8</v>
      </c>
      <c r="F753" s="7" t="str">
        <f>HYPERLINK("https://www.reddit.com/r/AskDocs/comments/g63rpx/severe_stomach_issues_a_week_and_a_half_after/")</f>
        <v>https://www.reddit.com/r/AskDocs/comments/g63rpx/severe_stomach_issues_a_week_and_a_half_after/</v>
      </c>
      <c r="G753" s="7" t="s">
        <v>2824</v>
      </c>
      <c r="H753" s="7" t="s">
        <v>12</v>
      </c>
      <c r="I753" s="6">
        <v>2.591014E-4</v>
      </c>
      <c r="J753" s="6">
        <v>1.2119710000000001E-3</v>
      </c>
      <c r="K753" s="6">
        <v>1.2714385999999999E-2</v>
      </c>
      <c r="L753" s="6">
        <v>2.5659800000000003E-4</v>
      </c>
      <c r="M753" s="8">
        <v>5.3792543999999997E-5</v>
      </c>
      <c r="N753" s="6">
        <v>0.48995283000000001</v>
      </c>
      <c r="O753" s="6">
        <v>3.4484267000000002E-4</v>
      </c>
      <c r="P753" s="16" t="s">
        <v>3762</v>
      </c>
      <c r="Q753" s="6"/>
    </row>
    <row r="754" spans="1:17" ht="153" hidden="1" x14ac:dyDescent="0.15">
      <c r="A754" s="27" t="s">
        <v>2825</v>
      </c>
      <c r="B754" s="15" t="s">
        <v>2826</v>
      </c>
      <c r="C754" s="5" t="s">
        <v>2827</v>
      </c>
      <c r="D754" s="6">
        <v>2</v>
      </c>
      <c r="E754" s="6">
        <v>4</v>
      </c>
      <c r="F754" s="7" t="str">
        <f>HYPERLINK("https://www.reddit.com/r/AskDocs/comments/g647he/is_it_okay_that_i_open_gelatine_capsules_of/")</f>
        <v>https://www.reddit.com/r/AskDocs/comments/g647he/is_it_okay_that_i_open_gelatine_capsules_of/</v>
      </c>
      <c r="G754" s="7" t="s">
        <v>2828</v>
      </c>
      <c r="H754" s="7" t="s">
        <v>12</v>
      </c>
      <c r="I754" s="6">
        <v>1.7797500000000001E-2</v>
      </c>
      <c r="J754" s="6">
        <v>1.9386708999999998E-2</v>
      </c>
      <c r="K754" s="6">
        <v>2.0554065999999998E-3</v>
      </c>
      <c r="L754" s="6">
        <v>9.9548999999999992E-3</v>
      </c>
      <c r="M754" s="6">
        <v>4.3995082E-3</v>
      </c>
      <c r="N754" s="6">
        <v>0.61710069999999995</v>
      </c>
      <c r="O754" s="6">
        <v>6.2679051999999999E-3</v>
      </c>
      <c r="P754" s="3" t="s">
        <v>4111</v>
      </c>
      <c r="Q754" s="6"/>
    </row>
    <row r="755" spans="1:17" ht="119" hidden="1" x14ac:dyDescent="0.15">
      <c r="A755" s="27" t="s">
        <v>2829</v>
      </c>
      <c r="B755" s="15" t="s">
        <v>2830</v>
      </c>
      <c r="C755" s="5" t="s">
        <v>2831</v>
      </c>
      <c r="D755" s="6">
        <v>2</v>
      </c>
      <c r="E755" s="6">
        <v>14</v>
      </c>
      <c r="F755" s="7" t="str">
        <f>HYPERLINK("https://www.reddit.com/r/AskDocs/comments/g649ak/received_a_blood_test_with_low_lipase_levels_doc/")</f>
        <v>https://www.reddit.com/r/AskDocs/comments/g649ak/received_a_blood_test_with_low_lipase_levels_doc/</v>
      </c>
      <c r="G755" s="7" t="s">
        <v>2832</v>
      </c>
      <c r="H755" s="7" t="s">
        <v>12</v>
      </c>
      <c r="I755" s="6">
        <v>5.7105124000000002E-3</v>
      </c>
      <c r="J755" s="6">
        <v>9.6984476E-2</v>
      </c>
      <c r="K755" s="6">
        <v>0.35033286000000002</v>
      </c>
      <c r="L755" s="6">
        <v>2.1428167999999999E-3</v>
      </c>
      <c r="M755" s="6">
        <v>2.2280215999999999E-3</v>
      </c>
      <c r="N755" s="6">
        <v>1.2178034000000001E-2</v>
      </c>
      <c r="O755" s="6">
        <v>9.8691279999999996E-3</v>
      </c>
      <c r="P755" s="3" t="s">
        <v>4111</v>
      </c>
      <c r="Q755" s="6"/>
    </row>
    <row r="756" spans="1:17" ht="85" hidden="1" x14ac:dyDescent="0.15">
      <c r="A756" s="27" t="s">
        <v>2833</v>
      </c>
      <c r="B756" s="15" t="s">
        <v>2834</v>
      </c>
      <c r="C756" s="5" t="s">
        <v>2835</v>
      </c>
      <c r="D756" s="6">
        <v>2</v>
      </c>
      <c r="E756" s="6">
        <v>10</v>
      </c>
      <c r="F756" s="7" t="str">
        <f>HYPERLINK("https://www.reddit.com/r/AskDocs/comments/g64g4y/any_doctors_that_have_diagnosed_marfan_syndrome/")</f>
        <v>https://www.reddit.com/r/AskDocs/comments/g64g4y/any_doctors_that_have_diagnosed_marfan_syndrome/</v>
      </c>
      <c r="G756" s="7" t="s">
        <v>2836</v>
      </c>
      <c r="H756" s="7" t="s">
        <v>12</v>
      </c>
      <c r="I756" s="6">
        <v>3.9263070000000004E-3</v>
      </c>
      <c r="J756" s="6">
        <v>0.74147070000000004</v>
      </c>
      <c r="K756" s="6">
        <v>5.3564846999999999E-2</v>
      </c>
      <c r="L756" s="6">
        <v>1.1320475999999999E-4</v>
      </c>
      <c r="M756" s="6">
        <v>1.4728934000000001E-2</v>
      </c>
      <c r="N756" s="6">
        <v>1.1158135E-4</v>
      </c>
      <c r="O756" s="6">
        <v>2.0383596000000002E-3</v>
      </c>
      <c r="P756" s="3" t="s">
        <v>4111</v>
      </c>
      <c r="Q756" s="6" t="s">
        <v>4075</v>
      </c>
    </row>
    <row r="757" spans="1:17" ht="102" hidden="1" x14ac:dyDescent="0.15">
      <c r="A757" s="27" t="s">
        <v>2837</v>
      </c>
      <c r="B757" s="15" t="s">
        <v>2838</v>
      </c>
      <c r="C757" s="5" t="s">
        <v>2839</v>
      </c>
      <c r="D757" s="6">
        <v>1</v>
      </c>
      <c r="E757" s="6">
        <v>7</v>
      </c>
      <c r="F757" s="7" t="str">
        <f>HYPERLINK("https://www.reddit.com/r/AskDocs/comments/g653mk/girlfriend22f_has_very_high_bilirubin_in_her/")</f>
        <v>https://www.reddit.com/r/AskDocs/comments/g653mk/girlfriend22f_has_very_high_bilirubin_in_her/</v>
      </c>
      <c r="G757" s="7" t="s">
        <v>2840</v>
      </c>
      <c r="H757" s="7" t="s">
        <v>12</v>
      </c>
      <c r="I757" s="6">
        <v>3.4995675E-3</v>
      </c>
      <c r="J757" s="6">
        <v>0.46394297000000001</v>
      </c>
      <c r="K757" s="6">
        <v>4.6605617000000002E-2</v>
      </c>
      <c r="L757" s="6">
        <v>9.1130139999999991E-3</v>
      </c>
      <c r="M757" s="6">
        <v>6.2909719999999997E-4</v>
      </c>
      <c r="N757" s="6">
        <v>8.5395575000000003E-4</v>
      </c>
      <c r="O757" s="6">
        <v>3.4156203000000003E-2</v>
      </c>
      <c r="P757" s="3" t="s">
        <v>4111</v>
      </c>
      <c r="Q757" s="6"/>
    </row>
    <row r="758" spans="1:17" ht="136" hidden="1" x14ac:dyDescent="0.15">
      <c r="A758" s="27" t="s">
        <v>2841</v>
      </c>
      <c r="B758" s="15" t="s">
        <v>2842</v>
      </c>
      <c r="C758" s="5" t="s">
        <v>2843</v>
      </c>
      <c r="D758" s="6">
        <v>2</v>
      </c>
      <c r="E758" s="6">
        <v>3</v>
      </c>
      <c r="F758" s="7" t="str">
        <f>HYPERLINK("https://www.reddit.com/r/AskDocs/comments/g6576r/std_testing_question/")</f>
        <v>https://www.reddit.com/r/AskDocs/comments/g6576r/std_testing_question/</v>
      </c>
      <c r="G758" s="7" t="s">
        <v>2844</v>
      </c>
      <c r="H758" s="7" t="s">
        <v>12</v>
      </c>
      <c r="I758" s="8">
        <v>3.8897516999999998E-5</v>
      </c>
      <c r="J758" s="8">
        <v>2.1943023999999999E-5</v>
      </c>
      <c r="K758" s="8">
        <v>3.5196869999999998E-6</v>
      </c>
      <c r="L758" s="8">
        <v>5.7335799999999999E-7</v>
      </c>
      <c r="M758" s="8">
        <v>4.1692758E-5</v>
      </c>
      <c r="N758" s="8">
        <v>3.4880016999999998E-5</v>
      </c>
      <c r="O758" s="6">
        <v>0.99999959999999999</v>
      </c>
      <c r="P758" s="3" t="s">
        <v>3763</v>
      </c>
      <c r="Q758" s="8"/>
    </row>
    <row r="759" spans="1:17" ht="204" hidden="1" x14ac:dyDescent="0.15">
      <c r="A759" s="27" t="s">
        <v>2845</v>
      </c>
      <c r="B759" s="15" t="s">
        <v>2846</v>
      </c>
      <c r="C759" s="5" t="s">
        <v>2847</v>
      </c>
      <c r="D759" s="6">
        <v>2</v>
      </c>
      <c r="E759" s="6">
        <v>6</v>
      </c>
      <c r="F759" s="7" t="str">
        <f>HYPERLINK("https://www.reddit.com/r/AskDocs/comments/g668q7/is_something_wrong_with_me_or_am_i_just_missing/")</f>
        <v>https://www.reddit.com/r/AskDocs/comments/g668q7/is_something_wrong_with_me_or_am_i_just_missing/</v>
      </c>
      <c r="G759" s="7" t="s">
        <v>2848</v>
      </c>
      <c r="H759" s="7" t="s">
        <v>12</v>
      </c>
      <c r="I759" s="6">
        <v>3.4222603E-3</v>
      </c>
      <c r="J759" s="6">
        <v>1.4574528E-3</v>
      </c>
      <c r="K759" s="6">
        <v>1.7598569000000001E-3</v>
      </c>
      <c r="L759" s="6">
        <v>9.7963210000000006E-4</v>
      </c>
      <c r="M759" s="6">
        <v>1.3275444999999999E-3</v>
      </c>
      <c r="N759" s="6">
        <v>0.98869646</v>
      </c>
      <c r="O759" s="6">
        <v>3.1366944000000001E-4</v>
      </c>
      <c r="P759" s="16" t="s">
        <v>3762</v>
      </c>
      <c r="Q759" s="6"/>
    </row>
    <row r="760" spans="1:17" ht="323" hidden="1" x14ac:dyDescent="0.15">
      <c r="A760" s="27" t="s">
        <v>2849</v>
      </c>
      <c r="B760" s="15" t="s">
        <v>2850</v>
      </c>
      <c r="C760" s="5" t="s">
        <v>2851</v>
      </c>
      <c r="D760" s="6">
        <v>2</v>
      </c>
      <c r="E760" s="6">
        <v>9</v>
      </c>
      <c r="F760" s="7" t="str">
        <f>HYPERLINK("https://www.reddit.com/r/AskDocs/comments/g66b8t/been_to_the_best_hospitals_in_the_us_still_have/")</f>
        <v>https://www.reddit.com/r/AskDocs/comments/g66b8t/been_to_the_best_hospitals_in_the_us_still_have/</v>
      </c>
      <c r="G760" s="7" t="s">
        <v>2852</v>
      </c>
      <c r="H760" s="7" t="s">
        <v>12</v>
      </c>
      <c r="I760" s="6">
        <v>7.2740139999999995E-2</v>
      </c>
      <c r="J760" s="6">
        <v>0.26496786</v>
      </c>
      <c r="K760" s="6">
        <v>8.4502994999999994E-3</v>
      </c>
      <c r="L760" s="6">
        <v>9.9143389999999999E-4</v>
      </c>
      <c r="M760" s="6">
        <v>1.7295479999999998E-2</v>
      </c>
      <c r="N760" s="6">
        <v>3.7083924000000002E-3</v>
      </c>
      <c r="O760" s="6">
        <v>2.5216639999999999E-3</v>
      </c>
      <c r="P760" s="3" t="s">
        <v>4111</v>
      </c>
      <c r="Q760" s="6"/>
    </row>
    <row r="761" spans="1:17" ht="272" hidden="1" x14ac:dyDescent="0.15">
      <c r="A761" s="27" t="s">
        <v>2853</v>
      </c>
      <c r="B761" s="15" t="s">
        <v>2854</v>
      </c>
      <c r="C761" s="5" t="s">
        <v>2855</v>
      </c>
      <c r="D761" s="6">
        <v>3</v>
      </c>
      <c r="E761" s="6">
        <v>16</v>
      </c>
      <c r="F761" s="7" t="str">
        <f>HYPERLINK("https://www.reddit.com/r/AskDocs/comments/g66i1v/24m_is_it_okay_to_go_back_on_my_prescription/")</f>
        <v>https://www.reddit.com/r/AskDocs/comments/g66i1v/24m_is_it_okay_to_go_back_on_my_prescription/</v>
      </c>
      <c r="G761" s="7" t="s">
        <v>2856</v>
      </c>
      <c r="H761" s="7" t="s">
        <v>12</v>
      </c>
      <c r="I761" s="6">
        <v>1.6065360000000001E-2</v>
      </c>
      <c r="J761" s="6">
        <v>1.0228902E-2</v>
      </c>
      <c r="K761" s="6">
        <v>0.20002123999999999</v>
      </c>
      <c r="L761" s="6">
        <v>3.9307117000000003E-2</v>
      </c>
      <c r="M761" s="6">
        <v>1.9335151000000001E-3</v>
      </c>
      <c r="N761" s="6">
        <v>3.3673703999999999E-2</v>
      </c>
      <c r="O761" s="6">
        <v>5.4335593999999996E-4</v>
      </c>
      <c r="P761" s="3" t="s">
        <v>4111</v>
      </c>
      <c r="Q761" s="6"/>
    </row>
    <row r="762" spans="1:17" ht="119" hidden="1" x14ac:dyDescent="0.15">
      <c r="A762" s="27" t="s">
        <v>2857</v>
      </c>
      <c r="B762" s="15" t="s">
        <v>2858</v>
      </c>
      <c r="C762" s="5" t="s">
        <v>2859</v>
      </c>
      <c r="D762" s="6">
        <v>1</v>
      </c>
      <c r="E762" s="6">
        <v>15</v>
      </c>
      <c r="F762" s="7" t="str">
        <f>HYPERLINK("https://www.reddit.com/r/AskDocs/comments/g66ux6/pain_in_my_neck/")</f>
        <v>https://www.reddit.com/r/AskDocs/comments/g66ux6/pain_in_my_neck/</v>
      </c>
      <c r="G762" s="7" t="s">
        <v>2860</v>
      </c>
      <c r="H762" s="7" t="s">
        <v>12</v>
      </c>
      <c r="I762" s="6">
        <v>2.5773941999999998E-3</v>
      </c>
      <c r="J762" s="6">
        <v>0.68928957000000002</v>
      </c>
      <c r="K762" s="6">
        <v>2.7710199999999999E-4</v>
      </c>
      <c r="L762" s="6">
        <v>5.3858756999999998E-4</v>
      </c>
      <c r="M762" s="6">
        <v>8.8611245000000003E-4</v>
      </c>
      <c r="N762" s="6">
        <v>0.22372618</v>
      </c>
      <c r="O762" s="6">
        <v>2.0520687E-3</v>
      </c>
      <c r="P762" s="3" t="s">
        <v>4111</v>
      </c>
      <c r="Q762" s="6" t="s">
        <v>4066</v>
      </c>
    </row>
    <row r="763" spans="1:17" ht="34" hidden="1" x14ac:dyDescent="0.15">
      <c r="A763" s="27" t="s">
        <v>2861</v>
      </c>
      <c r="B763" s="15" t="s">
        <v>2862</v>
      </c>
      <c r="C763" s="5" t="s">
        <v>2863</v>
      </c>
      <c r="D763" s="6">
        <v>1</v>
      </c>
      <c r="E763" s="6">
        <v>5</v>
      </c>
      <c r="F763" s="7" t="str">
        <f>HYPERLINK("https://www.reddit.com/r/AskDocs/comments/g672fk/final_hpv_immunization_dose_due_during_pandemic/")</f>
        <v>https://www.reddit.com/r/AskDocs/comments/g672fk/final_hpv_immunization_dose_due_during_pandemic/</v>
      </c>
      <c r="G763" s="7" t="s">
        <v>2864</v>
      </c>
      <c r="H763" s="7" t="s">
        <v>12</v>
      </c>
      <c r="I763" s="6">
        <v>8.9800950000000004E-3</v>
      </c>
      <c r="J763" s="9">
        <v>5.6676709999999998E-6</v>
      </c>
      <c r="K763" s="6">
        <v>7.3179600000000005E-4</v>
      </c>
      <c r="L763" s="9">
        <v>6.4537819999999999E-5</v>
      </c>
      <c r="M763" s="9">
        <v>8.3239039999999996E-5</v>
      </c>
      <c r="N763" s="6">
        <v>3.0207634000000002E-4</v>
      </c>
      <c r="O763" s="6">
        <v>0.99946486999999995</v>
      </c>
      <c r="P763" s="3" t="s">
        <v>3763</v>
      </c>
      <c r="Q763" s="6"/>
    </row>
    <row r="764" spans="1:17" ht="136" hidden="1" x14ac:dyDescent="0.15">
      <c r="A764" s="27" t="s">
        <v>2865</v>
      </c>
      <c r="B764" s="15" t="s">
        <v>2866</v>
      </c>
      <c r="C764" s="5" t="s">
        <v>2867</v>
      </c>
      <c r="D764" s="6">
        <v>2</v>
      </c>
      <c r="E764" s="6">
        <v>436</v>
      </c>
      <c r="F764" s="7" t="str">
        <f>HYPERLINK("https://www.reddit.com/r/AskDocs/comments/g6809q/29f_my_gi_doctor_has_told_me_to_drink_2_bottles/")</f>
        <v>https://www.reddit.com/r/AskDocs/comments/g6809q/29f_my_gi_doctor_has_told_me_to_drink_2_bottles/</v>
      </c>
      <c r="G764" s="7" t="s">
        <v>2868</v>
      </c>
      <c r="H764" s="7" t="s">
        <v>12</v>
      </c>
      <c r="I764" s="6">
        <v>7.6680480000000002E-3</v>
      </c>
      <c r="J764" s="6">
        <v>2.0492196000000001E-2</v>
      </c>
      <c r="K764" s="6">
        <v>6.5358580000000003E-3</v>
      </c>
      <c r="L764" s="6">
        <v>1.8061250000000001E-2</v>
      </c>
      <c r="M764" s="6">
        <v>4.0441750999999998E-4</v>
      </c>
      <c r="N764" s="6">
        <v>0.89721125000000002</v>
      </c>
      <c r="O764" s="6">
        <v>6.9549680000000004E-4</v>
      </c>
      <c r="P764" s="3" t="s">
        <v>4111</v>
      </c>
      <c r="Q764" s="6"/>
    </row>
    <row r="765" spans="1:17" ht="238" hidden="1" x14ac:dyDescent="0.15">
      <c r="A765" s="27" t="s">
        <v>2869</v>
      </c>
      <c r="B765" s="15" t="s">
        <v>2870</v>
      </c>
      <c r="C765" s="5" t="s">
        <v>2871</v>
      </c>
      <c r="D765" s="6">
        <v>1</v>
      </c>
      <c r="E765" s="6">
        <v>5</v>
      </c>
      <c r="F765" s="7" t="str">
        <f>HYPERLINK("https://www.reddit.com/r/AskDocs/comments/g686rf/how_to_refuse_help/")</f>
        <v>https://www.reddit.com/r/AskDocs/comments/g686rf/how_to_refuse_help/</v>
      </c>
      <c r="G765" s="7" t="s">
        <v>2872</v>
      </c>
      <c r="H765" s="7" t="s">
        <v>12</v>
      </c>
      <c r="I765" s="6">
        <v>0.19625970000000001</v>
      </c>
      <c r="J765" s="6">
        <v>4.2168440000000001E-2</v>
      </c>
      <c r="K765" s="6">
        <v>1.8749833000000001E-3</v>
      </c>
      <c r="L765" s="6">
        <v>2.0223856E-4</v>
      </c>
      <c r="M765" s="6">
        <v>4.7542749999999996E-3</v>
      </c>
      <c r="N765" s="6">
        <v>4.8542022999999997E-4</v>
      </c>
      <c r="O765" s="6">
        <v>2.4533271999999998E-2</v>
      </c>
      <c r="P765" s="3" t="s">
        <v>4111</v>
      </c>
      <c r="Q765" s="6"/>
    </row>
    <row r="766" spans="1:17" ht="238" hidden="1" x14ac:dyDescent="0.15">
      <c r="A766" s="27" t="s">
        <v>2873</v>
      </c>
      <c r="B766" s="15" t="s">
        <v>2874</v>
      </c>
      <c r="C766" s="5" t="s">
        <v>2875</v>
      </c>
      <c r="D766" s="6">
        <v>3</v>
      </c>
      <c r="E766" s="6">
        <v>23</v>
      </c>
      <c r="F766" s="7" t="str">
        <f>HYPERLINK("https://www.reddit.com/r/AskDocs/comments/g687fp/how_can_i_get_help_from_doctors/")</f>
        <v>https://www.reddit.com/r/AskDocs/comments/g687fp/how_can_i_get_help_from_doctors/</v>
      </c>
      <c r="G766" s="7" t="s">
        <v>2876</v>
      </c>
      <c r="H766" s="7" t="s">
        <v>12</v>
      </c>
      <c r="I766" s="6">
        <v>7.2118640000000001E-3</v>
      </c>
      <c r="J766" s="6">
        <v>4.8044709999999997E-2</v>
      </c>
      <c r="K766" s="6">
        <v>3.5446882000000001E-4</v>
      </c>
      <c r="L766" s="6">
        <v>7.4842569999999996E-4</v>
      </c>
      <c r="M766" s="6">
        <v>0.93043005000000001</v>
      </c>
      <c r="N766" s="6">
        <v>1.2845099E-3</v>
      </c>
      <c r="O766" s="8">
        <v>9.2678405000000004E-5</v>
      </c>
      <c r="P766" s="16" t="s">
        <v>3761</v>
      </c>
      <c r="Q766" s="6" t="s">
        <v>4105</v>
      </c>
    </row>
    <row r="767" spans="1:17" ht="409.6" hidden="1" x14ac:dyDescent="0.15">
      <c r="A767" s="27" t="s">
        <v>2877</v>
      </c>
      <c r="B767" s="15" t="s">
        <v>2878</v>
      </c>
      <c r="C767" s="5" t="s">
        <v>2879</v>
      </c>
      <c r="D767" s="6">
        <v>1</v>
      </c>
      <c r="E767" s="6">
        <v>15</v>
      </c>
      <c r="F767" s="7" t="str">
        <f>HYPERLINK("https://www.reddit.com/r/AskDocs/comments/g689c8/what_to_expect_after_intentional_overdose/")</f>
        <v>https://www.reddit.com/r/AskDocs/comments/g689c8/what_to_expect_after_intentional_overdose/</v>
      </c>
      <c r="G767" s="7" t="s">
        <v>2880</v>
      </c>
      <c r="H767" s="7" t="s">
        <v>12</v>
      </c>
      <c r="I767" s="6">
        <v>0.11271468</v>
      </c>
      <c r="J767" s="6">
        <v>0.28623090000000001</v>
      </c>
      <c r="K767" s="6">
        <v>2.9042661000000001E-2</v>
      </c>
      <c r="L767" s="6">
        <v>1.5106797000000001E-4</v>
      </c>
      <c r="M767" s="6">
        <v>9.4425680000000004E-4</v>
      </c>
      <c r="N767" s="6">
        <v>2.5529355E-2</v>
      </c>
      <c r="O767" s="6">
        <v>1.2027714E-4</v>
      </c>
      <c r="P767" s="3" t="s">
        <v>4111</v>
      </c>
      <c r="Q767" s="6"/>
    </row>
    <row r="768" spans="1:17" ht="153" hidden="1" x14ac:dyDescent="0.15">
      <c r="A768" s="27" t="s">
        <v>2881</v>
      </c>
      <c r="B768" s="15" t="s">
        <v>2882</v>
      </c>
      <c r="C768" s="5" t="s">
        <v>2883</v>
      </c>
      <c r="D768" s="6">
        <v>1</v>
      </c>
      <c r="E768" s="6">
        <v>10</v>
      </c>
      <c r="F768" s="7" t="str">
        <f>HYPERLINK("https://www.reddit.com/r/AskDocs/comments/g68bvo/14m_cancer_related_symptoms_and_54_125isj_pounds/")</f>
        <v>https://www.reddit.com/r/AskDocs/comments/g68bvo/14m_cancer_related_symptoms_and_54_125isj_pounds/</v>
      </c>
      <c r="G768" s="7" t="s">
        <v>2884</v>
      </c>
      <c r="H768" s="7" t="s">
        <v>12</v>
      </c>
      <c r="I768" s="6">
        <v>0.97532563999999999</v>
      </c>
      <c r="J768" s="6">
        <v>8.7665679999999996E-2</v>
      </c>
      <c r="K768" s="10">
        <v>6.12911E-5</v>
      </c>
      <c r="L768" s="8">
        <v>2.4288713999999998E-5</v>
      </c>
      <c r="M768" s="6">
        <v>1.1601717400000001E-4</v>
      </c>
      <c r="N768" s="6">
        <v>9.1478230000000005E-4</v>
      </c>
      <c r="O768" s="8">
        <v>1.0067118999999999E-5</v>
      </c>
      <c r="P768" s="23" t="s">
        <v>3757</v>
      </c>
      <c r="Q768" s="6"/>
    </row>
    <row r="769" spans="1:17" ht="409.6" hidden="1" x14ac:dyDescent="0.15">
      <c r="A769" s="27" t="s">
        <v>2885</v>
      </c>
      <c r="B769" s="15" t="s">
        <v>2886</v>
      </c>
      <c r="C769" s="5" t="s">
        <v>2887</v>
      </c>
      <c r="D769" s="6">
        <v>3</v>
      </c>
      <c r="E769" s="6">
        <v>24</v>
      </c>
      <c r="F769" s="7" t="str">
        <f>HYPERLINK("https://www.reddit.com/r/AskDocs/comments/g6a8l3/am_i_having_a_heart_attack/")</f>
        <v>https://www.reddit.com/r/AskDocs/comments/g6a8l3/am_i_having_a_heart_attack/</v>
      </c>
      <c r="G769" s="7" t="s">
        <v>2888</v>
      </c>
      <c r="H769" s="7" t="s">
        <v>12</v>
      </c>
      <c r="I769" s="6">
        <v>7.3241529999999999E-2</v>
      </c>
      <c r="J769" s="6">
        <v>0.70917726000000003</v>
      </c>
      <c r="K769" s="6">
        <v>4.8413277000000001E-3</v>
      </c>
      <c r="L769" s="6">
        <v>3.5318732E-4</v>
      </c>
      <c r="M769" s="6">
        <v>2.1495223000000002E-3</v>
      </c>
      <c r="N769" s="6">
        <v>1.3138354E-2</v>
      </c>
      <c r="O769" s="6">
        <v>2.7903914000000001E-4</v>
      </c>
      <c r="P769" s="3" t="s">
        <v>4111</v>
      </c>
      <c r="Q769" s="6" t="s">
        <v>4070</v>
      </c>
    </row>
    <row r="770" spans="1:17" ht="289" hidden="1" x14ac:dyDescent="0.15">
      <c r="A770" s="27" t="s">
        <v>2889</v>
      </c>
      <c r="B770" s="15" t="s">
        <v>2890</v>
      </c>
      <c r="C770" s="5" t="s">
        <v>2891</v>
      </c>
      <c r="D770" s="6">
        <v>2</v>
      </c>
      <c r="E770" s="6">
        <v>9</v>
      </c>
      <c r="F770" s="7" t="str">
        <f>HYPERLINK("https://www.reddit.com/r/AskDocs/comments/g6acq3/can_symptoms_of_a_uti_be_confused_with_side/")</f>
        <v>https://www.reddit.com/r/AskDocs/comments/g6acq3/can_symptoms_of_a_uti_be_confused_with_side/</v>
      </c>
      <c r="G770" s="7" t="s">
        <v>2892</v>
      </c>
      <c r="H770" s="7" t="s">
        <v>12</v>
      </c>
      <c r="I770" s="6">
        <v>1.9257664999999999E-3</v>
      </c>
      <c r="J770" s="6">
        <v>0.12267747499999999</v>
      </c>
      <c r="K770" s="6">
        <v>2.5373696999999998E-4</v>
      </c>
      <c r="L770" s="6">
        <v>1.6406177999999999E-4</v>
      </c>
      <c r="M770" s="6">
        <v>9.8635169999999994E-2</v>
      </c>
      <c r="N770" s="6">
        <v>2.8213860000000002E-4</v>
      </c>
      <c r="O770" s="6">
        <v>3.6599039999999998E-3</v>
      </c>
      <c r="P770" s="3" t="s">
        <v>4111</v>
      </c>
      <c r="Q770" s="6"/>
    </row>
    <row r="771" spans="1:17" ht="153" hidden="1" x14ac:dyDescent="0.15">
      <c r="A771" s="27" t="s">
        <v>2893</v>
      </c>
      <c r="B771" s="15" t="s">
        <v>2894</v>
      </c>
      <c r="C771" s="5" t="s">
        <v>2895</v>
      </c>
      <c r="D771" s="6">
        <v>2</v>
      </c>
      <c r="E771" s="6">
        <v>4</v>
      </c>
      <c r="F771" s="7" t="str">
        <f>HYPERLINK("https://www.reddit.com/r/AskDocs/comments/g6agod/having_vaginal_problems/")</f>
        <v>https://www.reddit.com/r/AskDocs/comments/g6agod/having_vaginal_problems/</v>
      </c>
      <c r="G771" s="7" t="s">
        <v>2896</v>
      </c>
      <c r="H771" s="7" t="s">
        <v>12</v>
      </c>
      <c r="I771" s="6">
        <v>8.5443260000000001E-4</v>
      </c>
      <c r="J771" s="6">
        <v>1.0721385E-3</v>
      </c>
      <c r="K771" s="8">
        <v>2.0414642000000001E-5</v>
      </c>
      <c r="L771" s="6">
        <v>4.8470497E-4</v>
      </c>
      <c r="M771" s="6">
        <v>5.7268140000000004E-4</v>
      </c>
      <c r="N771" s="6">
        <v>4.4223666E-4</v>
      </c>
      <c r="O771" s="6">
        <v>0.96668284999999998</v>
      </c>
      <c r="P771" s="3" t="s">
        <v>3763</v>
      </c>
      <c r="Q771" s="6"/>
    </row>
    <row r="772" spans="1:17" ht="170" hidden="1" x14ac:dyDescent="0.15">
      <c r="A772" s="27" t="s">
        <v>2897</v>
      </c>
      <c r="B772" s="15" t="s">
        <v>2898</v>
      </c>
      <c r="C772" s="5" t="s">
        <v>3955</v>
      </c>
      <c r="D772" s="6">
        <v>1</v>
      </c>
      <c r="E772" s="6">
        <v>4</v>
      </c>
      <c r="F772" s="7" t="str">
        <f>HYPERLINK("https://www.reddit.com/r/AskDocs/comments/g6asfg/32m_strange_reaction_to_sunburn/")</f>
        <v>https://www.reddit.com/r/AskDocs/comments/g6asfg/32m_strange_reaction_to_sunburn/</v>
      </c>
      <c r="G772" s="7" t="s">
        <v>2899</v>
      </c>
      <c r="H772" s="7" t="s">
        <v>12</v>
      </c>
      <c r="I772" s="6">
        <v>1.3819336999999999E-3</v>
      </c>
      <c r="J772" s="6">
        <v>1.5186399E-2</v>
      </c>
      <c r="K772" s="6">
        <v>2.9203296000000003E-4</v>
      </c>
      <c r="L772" s="6">
        <v>0.95716155000000003</v>
      </c>
      <c r="M772" s="6">
        <v>2.0036400000000001E-3</v>
      </c>
      <c r="N772" s="6">
        <v>4.0674210000000001E-4</v>
      </c>
      <c r="O772" s="6">
        <v>2.3608266999999999E-2</v>
      </c>
      <c r="P772" s="17" t="s">
        <v>3760</v>
      </c>
      <c r="Q772" s="6"/>
    </row>
    <row r="773" spans="1:17" ht="187" hidden="1" x14ac:dyDescent="0.15">
      <c r="A773" s="27" t="s">
        <v>2900</v>
      </c>
      <c r="B773" s="15" t="s">
        <v>2901</v>
      </c>
      <c r="C773" s="5" t="s">
        <v>3956</v>
      </c>
      <c r="D773" s="6">
        <v>1</v>
      </c>
      <c r="E773" s="6">
        <v>10</v>
      </c>
      <c r="F773" s="7" t="str">
        <f>HYPERLINK("https://www.reddit.com/r/AskDocs/comments/g6at49/please_help/")</f>
        <v>https://www.reddit.com/r/AskDocs/comments/g6at49/please_help/</v>
      </c>
      <c r="G773" s="7" t="s">
        <v>2902</v>
      </c>
      <c r="H773" s="7" t="s">
        <v>12</v>
      </c>
      <c r="I773" s="6">
        <v>1.4257431E-4</v>
      </c>
      <c r="J773" s="6">
        <v>0.89599276000000005</v>
      </c>
      <c r="K773" s="6">
        <v>1.13838425E-4</v>
      </c>
      <c r="L773" s="6">
        <v>5.1459133999999997E-2</v>
      </c>
      <c r="M773" s="6">
        <v>1.1641383E-3</v>
      </c>
      <c r="N773" s="6">
        <v>4.9203664000000001E-2</v>
      </c>
      <c r="O773" s="6">
        <v>1.0755955999999999E-3</v>
      </c>
      <c r="P773" s="3" t="s">
        <v>3758</v>
      </c>
      <c r="Q773" s="6"/>
    </row>
    <row r="774" spans="1:17" ht="153" hidden="1" x14ac:dyDescent="0.15">
      <c r="A774" s="27" t="s">
        <v>2903</v>
      </c>
      <c r="B774" s="15" t="s">
        <v>2904</v>
      </c>
      <c r="C774" s="5" t="s">
        <v>2905</v>
      </c>
      <c r="D774" s="6">
        <v>2</v>
      </c>
      <c r="E774" s="6">
        <v>6</v>
      </c>
      <c r="F774" s="7" t="str">
        <f>HYPERLINK("https://www.reddit.com/r/AskDocs/comments/g6boe4/wrong_tests_for_depression/")</f>
        <v>https://www.reddit.com/r/AskDocs/comments/g6boe4/wrong_tests_for_depression/</v>
      </c>
      <c r="G774" s="7" t="s">
        <v>2906</v>
      </c>
      <c r="H774" s="7" t="s">
        <v>12</v>
      </c>
      <c r="I774" s="6">
        <v>6.2963367000000003E-4</v>
      </c>
      <c r="J774" s="6">
        <v>0.14500266000000001</v>
      </c>
      <c r="K774" s="6">
        <v>0.5162023</v>
      </c>
      <c r="L774" s="6">
        <v>5.1541030000000002E-3</v>
      </c>
      <c r="M774" s="6">
        <v>7.7608229999999998E-4</v>
      </c>
      <c r="N774" s="9">
        <v>8.7926919999999995E-5</v>
      </c>
      <c r="O774" s="9">
        <v>9.2023020000000004E-6</v>
      </c>
      <c r="P774" s="3" t="s">
        <v>4111</v>
      </c>
      <c r="Q774" s="9" t="s">
        <v>4049</v>
      </c>
    </row>
    <row r="775" spans="1:17" ht="34" hidden="1" x14ac:dyDescent="0.15">
      <c r="A775" s="27" t="s">
        <v>2907</v>
      </c>
      <c r="B775" s="15" t="s">
        <v>2908</v>
      </c>
      <c r="C775" s="5" t="s">
        <v>2909</v>
      </c>
      <c r="D775" s="6">
        <v>2</v>
      </c>
      <c r="E775" s="6">
        <v>10</v>
      </c>
      <c r="F775" s="7" t="str">
        <f>HYPERLINK("https://www.reddit.com/r/AskDocs/comments/g79az7/15m_is_it_healthy_to_go_to_bed_around_34_am_and/")</f>
        <v>https://www.reddit.com/r/AskDocs/comments/g79az7/15m_is_it_healthy_to_go_to_bed_around_34_am_and/</v>
      </c>
      <c r="G775" s="7" t="s">
        <v>2910</v>
      </c>
      <c r="H775" s="7" t="s">
        <v>12</v>
      </c>
      <c r="I775" s="6">
        <v>0.26504517</v>
      </c>
      <c r="J775" s="6">
        <v>5.3335220000000003E-2</v>
      </c>
      <c r="K775" s="6">
        <v>0.27967426000000001</v>
      </c>
      <c r="L775" s="6">
        <v>2.0937830000000001E-2</v>
      </c>
      <c r="M775" s="6">
        <v>3.9657950000000003E-3</v>
      </c>
      <c r="N775" s="6">
        <v>4.0995330000000003E-2</v>
      </c>
      <c r="O775" s="6">
        <v>7.6054334999999997E-3</v>
      </c>
      <c r="P775" s="3" t="s">
        <v>4111</v>
      </c>
      <c r="Q775" s="6"/>
    </row>
    <row r="776" spans="1:17" ht="68" hidden="1" x14ac:dyDescent="0.15">
      <c r="A776" s="27" t="s">
        <v>2911</v>
      </c>
      <c r="B776" s="15" t="s">
        <v>2912</v>
      </c>
      <c r="C776" s="5" t="s">
        <v>2913</v>
      </c>
      <c r="D776" s="6">
        <v>1</v>
      </c>
      <c r="E776" s="6">
        <v>5</v>
      </c>
      <c r="F776" s="7" t="str">
        <f>HYPERLINK("https://www.reddit.com/r/AskDocs/comments/g7vyxx/can_someone_please_tell_me_what_is_considered/")</f>
        <v>https://www.reddit.com/r/AskDocs/comments/g7vyxx/can_someone_please_tell_me_what_is_considered/</v>
      </c>
      <c r="G776" s="7" t="s">
        <v>2914</v>
      </c>
      <c r="H776" s="7" t="s">
        <v>12</v>
      </c>
      <c r="I776" s="6">
        <v>1.8287003E-3</v>
      </c>
      <c r="J776" s="6">
        <v>0.61485060000000002</v>
      </c>
      <c r="K776" s="6">
        <v>3.6403238999999999E-3</v>
      </c>
      <c r="L776" s="6">
        <v>2.3525953E-4</v>
      </c>
      <c r="M776" s="6">
        <v>1.314193E-3</v>
      </c>
      <c r="N776" s="6">
        <v>0.65152900000000002</v>
      </c>
      <c r="O776" s="6">
        <v>3.0990242999999998E-3</v>
      </c>
      <c r="P776" s="3" t="s">
        <v>4111</v>
      </c>
      <c r="Q776" s="6"/>
    </row>
    <row r="777" spans="1:17" ht="221" hidden="1" x14ac:dyDescent="0.15">
      <c r="A777" s="27" t="s">
        <v>2915</v>
      </c>
      <c r="B777" s="15" t="s">
        <v>2916</v>
      </c>
      <c r="C777" s="5" t="s">
        <v>2917</v>
      </c>
      <c r="D777" s="6">
        <v>1</v>
      </c>
      <c r="E777" s="6">
        <v>4</v>
      </c>
      <c r="F777" s="7" t="str">
        <f>HYPERLINK("https://www.reddit.com/r/AskDocs/comments/g7xub0/natural_remedies_for_ibs/")</f>
        <v>https://www.reddit.com/r/AskDocs/comments/g7xub0/natural_remedies_for_ibs/</v>
      </c>
      <c r="G777" s="7" t="s">
        <v>2918</v>
      </c>
      <c r="H777" s="7" t="s">
        <v>12</v>
      </c>
      <c r="I777" s="6">
        <v>2.102226E-3</v>
      </c>
      <c r="J777" s="6">
        <v>1.1628210999999999E-2</v>
      </c>
      <c r="K777" s="6">
        <v>1.3176202999999999E-3</v>
      </c>
      <c r="L777" s="9">
        <v>9.3885319999999995E-5</v>
      </c>
      <c r="M777" s="6">
        <v>1.0113418000000001E-3</v>
      </c>
      <c r="N777" s="6">
        <v>0.98320410000000003</v>
      </c>
      <c r="O777" s="6">
        <v>9.0304017E-4</v>
      </c>
      <c r="P777" s="16" t="s">
        <v>3762</v>
      </c>
      <c r="Q777" s="6"/>
    </row>
    <row r="778" spans="1:17" ht="372" hidden="1" x14ac:dyDescent="0.15">
      <c r="A778" s="27" t="s">
        <v>2919</v>
      </c>
      <c r="B778" s="15" t="s">
        <v>2920</v>
      </c>
      <c r="C778" s="5" t="s">
        <v>3957</v>
      </c>
      <c r="D778" s="6">
        <v>1</v>
      </c>
      <c r="E778" s="6">
        <v>3</v>
      </c>
      <c r="F778" s="7" t="str">
        <f>HYPERLINK("https://www.reddit.com/r/AskDocs/comments/g7y68v/are_these_thrombose_external_hemorrhoids_turn/")</f>
        <v>https://www.reddit.com/r/AskDocs/comments/g7y68v/are_these_thrombose_external_hemorrhoids_turn/</v>
      </c>
      <c r="G778" s="7" t="s">
        <v>2921</v>
      </c>
      <c r="H778" s="7" t="s">
        <v>12</v>
      </c>
      <c r="I778" s="6">
        <v>5.5623054999999998E-3</v>
      </c>
      <c r="J778" s="6">
        <v>4.1572005000000002E-2</v>
      </c>
      <c r="K778" s="6">
        <v>4.4879316999999998E-4</v>
      </c>
      <c r="L778" s="6">
        <v>2.7445257000000001E-2</v>
      </c>
      <c r="M778" s="6">
        <v>1.5253425E-3</v>
      </c>
      <c r="N778" s="6">
        <v>7.7587365999999998E-3</v>
      </c>
      <c r="O778" s="6">
        <v>4.8674047000000003E-3</v>
      </c>
      <c r="P778" s="3" t="s">
        <v>4111</v>
      </c>
      <c r="Q778" s="6"/>
    </row>
    <row r="779" spans="1:17" ht="289" hidden="1" x14ac:dyDescent="0.15">
      <c r="A779" s="27" t="s">
        <v>2922</v>
      </c>
      <c r="B779" s="15" t="s">
        <v>2923</v>
      </c>
      <c r="C779" s="5" t="s">
        <v>3958</v>
      </c>
      <c r="D779" s="6">
        <v>1</v>
      </c>
      <c r="E779" s="6">
        <v>3</v>
      </c>
      <c r="F779" s="7" t="str">
        <f>HYPERLINK("https://www.reddit.com/r/AskDocs/comments/g7y8id/help_for_my_daughter_16_please/")</f>
        <v>https://www.reddit.com/r/AskDocs/comments/g7y8id/help_for_my_daughter_16_please/</v>
      </c>
      <c r="G779" s="7" t="s">
        <v>2924</v>
      </c>
      <c r="H779" s="7" t="s">
        <v>12</v>
      </c>
      <c r="I779" s="6">
        <v>0.33340603000000002</v>
      </c>
      <c r="J779" s="6">
        <v>6.7960620000000003E-3</v>
      </c>
      <c r="K779" s="6">
        <v>0.14683488</v>
      </c>
      <c r="L779" s="6">
        <v>2.0128489E-4</v>
      </c>
      <c r="M779" s="6">
        <v>6.5711440000000001E-3</v>
      </c>
      <c r="N779" s="6">
        <v>4.6267210000000003E-3</v>
      </c>
      <c r="O779" s="6">
        <v>8.302182E-3</v>
      </c>
      <c r="P779" s="3" t="s">
        <v>4111</v>
      </c>
      <c r="Q779" s="6"/>
    </row>
    <row r="780" spans="1:17" ht="221" hidden="1" x14ac:dyDescent="0.15">
      <c r="A780" s="27" t="s">
        <v>2925</v>
      </c>
      <c r="B780" s="15" t="s">
        <v>2926</v>
      </c>
      <c r="C780" s="5" t="s">
        <v>2927</v>
      </c>
      <c r="D780" s="6">
        <v>1</v>
      </c>
      <c r="E780" s="6">
        <v>2</v>
      </c>
      <c r="F780" s="7" t="str">
        <f>HYPERLINK("https://www.reddit.com/r/AskDocs/comments/g7zgpt/could_i_have_gi_bleeding/")</f>
        <v>https://www.reddit.com/r/AskDocs/comments/g7zgpt/could_i_have_gi_bleeding/</v>
      </c>
      <c r="G780" s="7" t="s">
        <v>2928</v>
      </c>
      <c r="H780" s="7" t="s">
        <v>12</v>
      </c>
      <c r="I780" s="6">
        <v>2.3354710000000001E-2</v>
      </c>
      <c r="J780" s="6">
        <v>0.36295860000000002</v>
      </c>
      <c r="K780" s="6">
        <v>2.6160480000000003E-4</v>
      </c>
      <c r="L780" s="9">
        <v>8.1727820000000002E-5</v>
      </c>
      <c r="M780" s="6">
        <v>1.3772248999999999E-3</v>
      </c>
      <c r="N780" s="6">
        <v>0.12936547000000001</v>
      </c>
      <c r="O780" s="6">
        <v>7.8338384999999998E-4</v>
      </c>
      <c r="P780" s="3" t="s">
        <v>4111</v>
      </c>
      <c r="Q780" s="6"/>
    </row>
    <row r="781" spans="1:17" ht="153" hidden="1" x14ac:dyDescent="0.15">
      <c r="A781" s="27" t="s">
        <v>2929</v>
      </c>
      <c r="B781" s="15" t="s">
        <v>2930</v>
      </c>
      <c r="C781" s="5" t="s">
        <v>3959</v>
      </c>
      <c r="D781" s="6">
        <v>1</v>
      </c>
      <c r="E781" s="6">
        <v>3</v>
      </c>
      <c r="F781" s="7" t="str">
        <f>HYPERLINK("https://www.reddit.com/r/AskDocs/comments/g7zm21/abdominal_xray_does_this_look_like_a_possible/")</f>
        <v>https://www.reddit.com/r/AskDocs/comments/g7zm21/abdominal_xray_does_this_look_like_a_possible/</v>
      </c>
      <c r="G781" s="7" t="s">
        <v>2931</v>
      </c>
      <c r="H781" s="7" t="s">
        <v>12</v>
      </c>
      <c r="I781" s="6">
        <v>4.6837539999999997E-2</v>
      </c>
      <c r="J781" s="6">
        <v>3.3396571999999999E-2</v>
      </c>
      <c r="K781" s="6">
        <v>7.2339180000000004E-4</v>
      </c>
      <c r="L781" s="8">
        <v>7.1086723999999997E-5</v>
      </c>
      <c r="M781" s="6">
        <v>0.10950637000000001</v>
      </c>
      <c r="N781" s="6">
        <v>9.07858E-2</v>
      </c>
      <c r="O781" s="6">
        <v>8.3956719999999999E-3</v>
      </c>
      <c r="P781" s="3" t="s">
        <v>4111</v>
      </c>
      <c r="Q781" s="6"/>
    </row>
    <row r="782" spans="1:17" ht="388" hidden="1" x14ac:dyDescent="0.15">
      <c r="A782" s="27" t="s">
        <v>2932</v>
      </c>
      <c r="B782" s="15" t="s">
        <v>2933</v>
      </c>
      <c r="C782" s="5" t="s">
        <v>2934</v>
      </c>
      <c r="D782" s="6">
        <v>1</v>
      </c>
      <c r="E782" s="6">
        <v>4</v>
      </c>
      <c r="F782" s="7" t="str">
        <f>HYPERLINK("https://www.reddit.com/r/AskDocs/comments/g7zoq5/should_i_worry_about_diabetes/")</f>
        <v>https://www.reddit.com/r/AskDocs/comments/g7zoq5/should_i_worry_about_diabetes/</v>
      </c>
      <c r="G782" s="7" t="s">
        <v>2935</v>
      </c>
      <c r="H782" s="7" t="s">
        <v>12</v>
      </c>
      <c r="I782" s="8">
        <v>2.1194166000000001E-5</v>
      </c>
      <c r="J782" s="6">
        <v>4.4066550000000003E-2</v>
      </c>
      <c r="K782" s="6">
        <v>0.99957660000000004</v>
      </c>
      <c r="L782" s="9">
        <v>6.6939420000000003E-6</v>
      </c>
      <c r="M782" s="9">
        <v>5.8257230000000004E-6</v>
      </c>
      <c r="N782" s="9">
        <v>8.6101810000000007E-6</v>
      </c>
      <c r="O782" s="9">
        <v>6.1603649999999996E-6</v>
      </c>
      <c r="P782" s="16" t="s">
        <v>3759</v>
      </c>
      <c r="Q782" s="9"/>
    </row>
    <row r="783" spans="1:17" ht="340" hidden="1" x14ac:dyDescent="0.15">
      <c r="A783" s="27" t="s">
        <v>2936</v>
      </c>
      <c r="B783" s="15" t="s">
        <v>2937</v>
      </c>
      <c r="C783" s="5" t="s">
        <v>2938</v>
      </c>
      <c r="D783" s="6">
        <v>1</v>
      </c>
      <c r="E783" s="6">
        <v>5</v>
      </c>
      <c r="F783" s="7" t="str">
        <f>HYPERLINK("https://www.reddit.com/r/AskDocs/comments/g7zsgr/could_a_swollenpainful_lymph_be_caused_by_the/")</f>
        <v>https://www.reddit.com/r/AskDocs/comments/g7zsgr/could_a_swollenpainful_lymph_be_caused_by_the/</v>
      </c>
      <c r="G783" s="7" t="s">
        <v>2939</v>
      </c>
      <c r="H783" s="7" t="s">
        <v>12</v>
      </c>
      <c r="I783" s="6">
        <v>1.2115717E-2</v>
      </c>
      <c r="J783" s="6">
        <v>3.1410158000000001E-2</v>
      </c>
      <c r="K783" s="6">
        <v>2.3707747E-4</v>
      </c>
      <c r="L783" s="6">
        <v>4.6754776999999997E-3</v>
      </c>
      <c r="M783" s="6">
        <v>1.1520325999999999E-2</v>
      </c>
      <c r="N783" s="6">
        <v>2.8786062999999998E-3</v>
      </c>
      <c r="O783" s="6">
        <v>2.8834551999999999E-2</v>
      </c>
      <c r="P783" s="3" t="s">
        <v>4111</v>
      </c>
      <c r="Q783" s="6"/>
    </row>
    <row r="784" spans="1:17" ht="255" hidden="1" x14ac:dyDescent="0.15">
      <c r="A784" s="27" t="s">
        <v>2940</v>
      </c>
      <c r="B784" s="15" t="s">
        <v>2941</v>
      </c>
      <c r="C784" s="5" t="s">
        <v>2942</v>
      </c>
      <c r="D784" s="6">
        <v>1</v>
      </c>
      <c r="E784" s="6">
        <v>3</v>
      </c>
      <c r="F784" s="7" t="str">
        <f>HYPERLINK("https://www.reddit.com/r/AskDocs/comments/g80xz6/when_do_i_need_to_go_to_the_doctor_for_a_broken/")</f>
        <v>https://www.reddit.com/r/AskDocs/comments/g80xz6/when_do_i_need_to_go_to_the_doctor_for_a_broken/</v>
      </c>
      <c r="G784" s="7" t="s">
        <v>2943</v>
      </c>
      <c r="H784" s="7" t="s">
        <v>12</v>
      </c>
      <c r="I784" s="6">
        <v>8.6894629999999999E-4</v>
      </c>
      <c r="J784" s="6">
        <v>8.2020670000000004E-2</v>
      </c>
      <c r="K784" s="6">
        <v>5.0908330000000001E-4</v>
      </c>
      <c r="L784" s="6">
        <v>9.2664359999999999E-4</v>
      </c>
      <c r="M784" s="6">
        <v>0.79003173000000004</v>
      </c>
      <c r="N784" s="6">
        <v>1.1549294E-3</v>
      </c>
      <c r="O784" s="6">
        <v>1.0287464E-3</v>
      </c>
      <c r="P784" s="3" t="s">
        <v>4111</v>
      </c>
      <c r="Q784" s="6"/>
    </row>
    <row r="785" spans="1:17" ht="102" hidden="1" x14ac:dyDescent="0.15">
      <c r="A785" s="27" t="s">
        <v>2944</v>
      </c>
      <c r="B785" s="15" t="s">
        <v>2945</v>
      </c>
      <c r="C785" s="5" t="s">
        <v>2946</v>
      </c>
      <c r="D785" s="6">
        <v>1</v>
      </c>
      <c r="E785" s="6">
        <v>2</v>
      </c>
      <c r="F785" s="7" t="str">
        <f>HYPERLINK("https://www.reddit.com/r/AskDocs/comments/g80y5k/i_get_postural_hypotension_vision_goes_black/")</f>
        <v>https://www.reddit.com/r/AskDocs/comments/g80y5k/i_get_postural_hypotension_vision_goes_black/</v>
      </c>
      <c r="G785" s="7" t="s">
        <v>2947</v>
      </c>
      <c r="H785" s="7" t="s">
        <v>12</v>
      </c>
      <c r="I785" s="6">
        <v>8.3899500000000002E-3</v>
      </c>
      <c r="J785" s="6">
        <v>0.21416937999999999</v>
      </c>
      <c r="K785" s="6">
        <v>2.8941392999999999E-2</v>
      </c>
      <c r="L785" s="6">
        <v>3.6138296E-4</v>
      </c>
      <c r="M785" s="6">
        <v>0.54254203999999995</v>
      </c>
      <c r="N785" s="6">
        <v>5.1495429999999997E-4</v>
      </c>
      <c r="O785" s="6">
        <v>5.3533315999999996E-3</v>
      </c>
      <c r="P785" s="16" t="s">
        <v>3761</v>
      </c>
      <c r="Q785" s="6"/>
    </row>
    <row r="786" spans="1:17" ht="68" hidden="1" x14ac:dyDescent="0.15">
      <c r="A786" s="27" t="s">
        <v>2948</v>
      </c>
      <c r="B786" s="15" t="s">
        <v>2949</v>
      </c>
      <c r="C786" s="5" t="s">
        <v>2950</v>
      </c>
      <c r="D786" s="6">
        <v>1</v>
      </c>
      <c r="E786" s="6">
        <v>2</v>
      </c>
      <c r="F786" s="7" t="str">
        <f>HYPERLINK("https://www.reddit.com/r/AskDocs/comments/g80yze/postsurgery_meal_planning_restrictions/")</f>
        <v>https://www.reddit.com/r/AskDocs/comments/g80yze/postsurgery_meal_planning_restrictions/</v>
      </c>
      <c r="G786" s="7" t="s">
        <v>2951</v>
      </c>
      <c r="H786" s="7" t="s">
        <v>12</v>
      </c>
      <c r="I786" s="6">
        <v>0.23755714</v>
      </c>
      <c r="J786" s="6">
        <v>2.2640198E-2</v>
      </c>
      <c r="K786" s="6">
        <v>5.7620763999999998E-2</v>
      </c>
      <c r="L786" s="8">
        <v>3.9958795000000001E-5</v>
      </c>
      <c r="M786" s="6">
        <v>7.9771879999999996E-3</v>
      </c>
      <c r="N786" s="6">
        <v>7.7886849999999994E-2</v>
      </c>
      <c r="O786" s="8">
        <v>9.9671414999999997E-5</v>
      </c>
      <c r="P786" s="3" t="s">
        <v>4111</v>
      </c>
      <c r="Q786" s="6"/>
    </row>
    <row r="787" spans="1:17" ht="388" hidden="1" x14ac:dyDescent="0.15">
      <c r="A787" s="27" t="s">
        <v>2952</v>
      </c>
      <c r="B787" s="15" t="s">
        <v>2953</v>
      </c>
      <c r="C787" s="5" t="s">
        <v>2954</v>
      </c>
      <c r="D787" s="6">
        <v>1</v>
      </c>
      <c r="E787" s="6">
        <v>7</v>
      </c>
      <c r="F787" s="7" t="str">
        <f>HYPERLINK("https://www.reddit.com/r/AskDocs/comments/g81037/28_year_old_girl_bloody_in_stools_and_severe/")</f>
        <v>https://www.reddit.com/r/AskDocs/comments/g81037/28_year_old_girl_bloody_in_stools_and_severe/</v>
      </c>
      <c r="G787" s="7" t="s">
        <v>2955</v>
      </c>
      <c r="H787" s="7" t="s">
        <v>12</v>
      </c>
      <c r="I787" s="6">
        <v>5.0562232999999998E-2</v>
      </c>
      <c r="J787" s="6">
        <v>0.13959682000000001</v>
      </c>
      <c r="K787" s="6">
        <v>3.4990907000000002E-4</v>
      </c>
      <c r="L787" s="6">
        <v>1.6114115999999999E-4</v>
      </c>
      <c r="M787" s="6">
        <v>4.5473576000000003E-3</v>
      </c>
      <c r="N787" s="6">
        <v>1.4126926999999999E-2</v>
      </c>
      <c r="O787" s="6">
        <v>7.2942290000000007E-2</v>
      </c>
      <c r="P787" s="3" t="s">
        <v>4111</v>
      </c>
      <c r="Q787" s="6"/>
    </row>
    <row r="788" spans="1:17" ht="170" hidden="1" x14ac:dyDescent="0.15">
      <c r="A788" s="27" t="s">
        <v>2956</v>
      </c>
      <c r="B788" s="15" t="s">
        <v>2957</v>
      </c>
      <c r="C788" s="5" t="s">
        <v>2958</v>
      </c>
      <c r="D788" s="6">
        <v>1</v>
      </c>
      <c r="E788" s="6">
        <v>3</v>
      </c>
      <c r="F788" s="7" t="str">
        <f>HYPERLINK("https://www.reddit.com/r/AskDocs/comments/g810j8/why_did_my_dads_52m_seizure_lead_to_cardiac/")</f>
        <v>https://www.reddit.com/r/AskDocs/comments/g810j8/why_did_my_dads_52m_seizure_lead_to_cardiac/</v>
      </c>
      <c r="G788" s="7" t="s">
        <v>2959</v>
      </c>
      <c r="H788" s="7" t="s">
        <v>12</v>
      </c>
      <c r="I788" s="6">
        <v>0.97645663999999999</v>
      </c>
      <c r="J788" s="6">
        <v>0.85920775000000005</v>
      </c>
      <c r="K788" s="6">
        <v>1.3206601E-2</v>
      </c>
      <c r="L788" s="8">
        <v>1.5333564E-5</v>
      </c>
      <c r="M788" s="6">
        <v>2.3151337999999999E-3</v>
      </c>
      <c r="N788" s="6">
        <v>1.3890861999999999E-4</v>
      </c>
      <c r="O788" s="9">
        <v>5.7280129999999998E-6</v>
      </c>
      <c r="P788" s="23" t="s">
        <v>3757</v>
      </c>
      <c r="Q788" s="6" t="s">
        <v>4080</v>
      </c>
    </row>
    <row r="789" spans="1:17" ht="170" hidden="1" x14ac:dyDescent="0.15">
      <c r="A789" s="27" t="s">
        <v>2960</v>
      </c>
      <c r="B789" s="15" t="s">
        <v>2961</v>
      </c>
      <c r="C789" s="5" t="s">
        <v>2962</v>
      </c>
      <c r="D789" s="6">
        <v>1</v>
      </c>
      <c r="E789" s="6">
        <v>4</v>
      </c>
      <c r="F789" s="7" t="str">
        <f>HYPERLINK("https://www.reddit.com/r/AskDocs/comments/g8141d/why_is_my_pulse_pressure_high/")</f>
        <v>https://www.reddit.com/r/AskDocs/comments/g8141d/why_is_my_pulse_pressure_high/</v>
      </c>
      <c r="G789" s="7" t="s">
        <v>2963</v>
      </c>
      <c r="H789" s="7" t="s">
        <v>12</v>
      </c>
      <c r="I789" s="6">
        <v>1.8672347E-3</v>
      </c>
      <c r="J789" s="6">
        <v>0.91594326000000004</v>
      </c>
      <c r="K789" s="6">
        <v>1.9406378000000001E-3</v>
      </c>
      <c r="L789" s="6">
        <v>1.5429555999999999E-3</v>
      </c>
      <c r="M789" s="6">
        <v>3.1279623999999999E-3</v>
      </c>
      <c r="N789" s="6">
        <v>3.9470255000000003E-2</v>
      </c>
      <c r="O789" s="6">
        <v>7.0080160000000002E-4</v>
      </c>
      <c r="P789" s="3" t="s">
        <v>3758</v>
      </c>
      <c r="Q789" s="6"/>
    </row>
    <row r="790" spans="1:17" ht="187" hidden="1" x14ac:dyDescent="0.15">
      <c r="A790" s="27" t="s">
        <v>2964</v>
      </c>
      <c r="B790" s="15" t="s">
        <v>2965</v>
      </c>
      <c r="C790" s="5" t="s">
        <v>2966</v>
      </c>
      <c r="D790" s="6">
        <v>1</v>
      </c>
      <c r="E790" s="6">
        <v>3</v>
      </c>
      <c r="F790" s="7" t="str">
        <f>HYPERLINK("https://www.reddit.com/r/AskDocs/comments/g81fxb/when_should_i_worry_about_unintentional_weight/")</f>
        <v>https://www.reddit.com/r/AskDocs/comments/g81fxb/when_should_i_worry_about_unintentional_weight/</v>
      </c>
      <c r="G790" s="7" t="s">
        <v>2967</v>
      </c>
      <c r="H790" s="7" t="s">
        <v>12</v>
      </c>
      <c r="I790" s="6">
        <v>4.7797739999999998E-2</v>
      </c>
      <c r="J790" s="6">
        <v>0.24672400999999999</v>
      </c>
      <c r="K790" s="6">
        <v>3.8631199999999997E-2</v>
      </c>
      <c r="L790" s="6">
        <v>1.1576116E-3</v>
      </c>
      <c r="M790" s="6">
        <v>6.8116189999999999E-4</v>
      </c>
      <c r="N790" s="6">
        <v>0.14042250000000001</v>
      </c>
      <c r="O790" s="6">
        <v>2.2593139999999999E-4</v>
      </c>
      <c r="P790" s="3" t="s">
        <v>4111</v>
      </c>
      <c r="Q790" s="6"/>
    </row>
    <row r="791" spans="1:17" ht="204" hidden="1" x14ac:dyDescent="0.15">
      <c r="A791" s="27" t="s">
        <v>2968</v>
      </c>
      <c r="B791" s="15" t="s">
        <v>2969</v>
      </c>
      <c r="C791" s="5" t="s">
        <v>2970</v>
      </c>
      <c r="D791" s="6">
        <v>1</v>
      </c>
      <c r="E791" s="6">
        <v>3</v>
      </c>
      <c r="F791" s="7" t="str">
        <f>HYPERLINK("https://www.reddit.com/r/AskDocs/comments/g828t6/staph_infection_in_nose/")</f>
        <v>https://www.reddit.com/r/AskDocs/comments/g828t6/staph_infection_in_nose/</v>
      </c>
      <c r="G791" s="7" t="s">
        <v>2971</v>
      </c>
      <c r="H791" s="7" t="s">
        <v>12</v>
      </c>
      <c r="I791" s="6">
        <v>7.4920059999999998E-4</v>
      </c>
      <c r="J791" s="6">
        <v>2.8473735E-2</v>
      </c>
      <c r="K791" s="6">
        <v>8.9574460000000009E-3</v>
      </c>
      <c r="L791" s="6">
        <v>0.16367039</v>
      </c>
      <c r="M791" s="6">
        <v>6.4721405999999997E-3</v>
      </c>
      <c r="N791" s="6">
        <v>2.0185709999999998E-3</v>
      </c>
      <c r="O791" s="6">
        <v>5.4109693000000004E-3</v>
      </c>
      <c r="P791" s="3" t="s">
        <v>4111</v>
      </c>
      <c r="Q791" s="6"/>
    </row>
    <row r="792" spans="1:17" ht="34" hidden="1" x14ac:dyDescent="0.15">
      <c r="A792" s="27" t="s">
        <v>2972</v>
      </c>
      <c r="B792" s="15" t="s">
        <v>2973</v>
      </c>
      <c r="C792" s="5" t="s">
        <v>3960</v>
      </c>
      <c r="D792" s="6">
        <v>1</v>
      </c>
      <c r="E792" s="6">
        <v>5</v>
      </c>
      <c r="F792" s="7" t="str">
        <f>HYPERLINK("https://www.reddit.com/r/AskDocs/comments/g82ms3/is_this_oral_cancer/")</f>
        <v>https://www.reddit.com/r/AskDocs/comments/g82ms3/is_this_oral_cancer/</v>
      </c>
      <c r="G792" s="7" t="s">
        <v>2974</v>
      </c>
      <c r="H792" s="7" t="s">
        <v>12</v>
      </c>
      <c r="I792" s="6">
        <v>0.11893344</v>
      </c>
      <c r="J792" s="6">
        <v>8.3526970000000005E-4</v>
      </c>
      <c r="K792" s="8">
        <v>1.0444254E-5</v>
      </c>
      <c r="L792" s="8">
        <v>1.9712709999999999E-6</v>
      </c>
      <c r="M792" s="8">
        <v>6.6972853999999998E-5</v>
      </c>
      <c r="N792" s="8">
        <v>5.9799300000000005E-7</v>
      </c>
      <c r="O792" s="6">
        <v>9.9640279999999998E-2</v>
      </c>
      <c r="P792" s="23" t="s">
        <v>3757</v>
      </c>
      <c r="Q792" s="8"/>
    </row>
    <row r="793" spans="1:17" ht="34" hidden="1" x14ac:dyDescent="0.15">
      <c r="A793" s="27" t="s">
        <v>2975</v>
      </c>
      <c r="B793" s="15" t="s">
        <v>2976</v>
      </c>
      <c r="C793" s="5" t="s">
        <v>2977</v>
      </c>
      <c r="D793" s="6">
        <v>2</v>
      </c>
      <c r="E793" s="6">
        <v>9</v>
      </c>
      <c r="F793" s="7" t="str">
        <f>HYPERLINK("https://www.reddit.com/r/AskDocs/comments/g93h3x/hi_i_26f_is_it_okay_to_take_folic_acif_even_im/")</f>
        <v>https://www.reddit.com/r/AskDocs/comments/g93h3x/hi_i_26f_is_it_okay_to_take_folic_acif_even_im/</v>
      </c>
      <c r="G793" s="7" t="s">
        <v>2978</v>
      </c>
      <c r="H793" s="7" t="s">
        <v>12</v>
      </c>
      <c r="I793" s="6">
        <v>1.8416464E-2</v>
      </c>
      <c r="J793" s="6">
        <v>3.2898784000000001E-3</v>
      </c>
      <c r="K793" s="6">
        <v>1.7220676000000001E-3</v>
      </c>
      <c r="L793" s="6">
        <v>0.24323228</v>
      </c>
      <c r="M793" s="6">
        <v>7.7754259999999998E-4</v>
      </c>
      <c r="N793" s="6">
        <v>4.4208883999999997E-2</v>
      </c>
      <c r="O793" s="6">
        <v>2.2763013999999998E-3</v>
      </c>
      <c r="P793" s="3" t="s">
        <v>4111</v>
      </c>
      <c r="Q793" s="6"/>
    </row>
    <row r="794" spans="1:17" ht="372" hidden="1" x14ac:dyDescent="0.15">
      <c r="A794" s="27" t="s">
        <v>2979</v>
      </c>
      <c r="B794" s="15" t="s">
        <v>2980</v>
      </c>
      <c r="C794" s="5" t="s">
        <v>2981</v>
      </c>
      <c r="D794" s="6">
        <v>2</v>
      </c>
      <c r="E794" s="6">
        <v>6</v>
      </c>
      <c r="F794" s="7" t="str">
        <f>HYPERLINK("https://www.reddit.com/r/AskDocs/comments/g93rqs/worried_about_possible_bowel_obstruction/")</f>
        <v>https://www.reddit.com/r/AskDocs/comments/g93rqs/worried_about_possible_bowel_obstruction/</v>
      </c>
      <c r="G794" s="7" t="s">
        <v>2982</v>
      </c>
      <c r="H794" s="7" t="s">
        <v>12</v>
      </c>
      <c r="I794" s="6">
        <v>1.5379726999999999E-2</v>
      </c>
      <c r="J794" s="6">
        <v>2.6994407000000002E-2</v>
      </c>
      <c r="K794" s="6">
        <v>1.141119E-2</v>
      </c>
      <c r="L794" s="6">
        <v>4.1064619999999999E-4</v>
      </c>
      <c r="M794" s="6">
        <v>6.7904589999999996E-4</v>
      </c>
      <c r="N794" s="6">
        <v>1.4826208E-2</v>
      </c>
      <c r="O794" s="6">
        <v>4.6541393000000004E-3</v>
      </c>
      <c r="P794" s="3" t="s">
        <v>4111</v>
      </c>
      <c r="Q794" s="6"/>
    </row>
    <row r="795" spans="1:17" ht="187" hidden="1" x14ac:dyDescent="0.15">
      <c r="A795" s="27" t="s">
        <v>2983</v>
      </c>
      <c r="B795" s="15" t="s">
        <v>2984</v>
      </c>
      <c r="C795" s="5" t="s">
        <v>3961</v>
      </c>
      <c r="D795" s="6">
        <v>1</v>
      </c>
      <c r="E795" s="6">
        <v>5</v>
      </c>
      <c r="F795" s="7" t="str">
        <f>HYPERLINK("https://www.reddit.com/r/AskDocs/comments/g96eip/red_patches_on_center_of_chest/")</f>
        <v>https://www.reddit.com/r/AskDocs/comments/g96eip/red_patches_on_center_of_chest/</v>
      </c>
      <c r="G795" s="7" t="s">
        <v>2985</v>
      </c>
      <c r="H795" s="7" t="s">
        <v>12</v>
      </c>
      <c r="I795" s="6">
        <v>1.8337369E-3</v>
      </c>
      <c r="J795" s="6">
        <v>0.16230597999999999</v>
      </c>
      <c r="K795" s="6">
        <v>7.9780816999999997E-4</v>
      </c>
      <c r="L795" s="6">
        <v>5.112046E-2</v>
      </c>
      <c r="M795" s="6">
        <v>1.3080537E-3</v>
      </c>
      <c r="N795" s="6">
        <v>0.1255115</v>
      </c>
      <c r="O795" s="9">
        <v>6.2693140000000001E-5</v>
      </c>
      <c r="P795" s="3" t="s">
        <v>4111</v>
      </c>
      <c r="Q795" s="6"/>
    </row>
    <row r="796" spans="1:17" ht="119" hidden="1" x14ac:dyDescent="0.15">
      <c r="A796" s="27" t="s">
        <v>2986</v>
      </c>
      <c r="B796" s="15" t="s">
        <v>2987</v>
      </c>
      <c r="C796" s="5" t="s">
        <v>2988</v>
      </c>
      <c r="D796" s="6">
        <v>1</v>
      </c>
      <c r="E796" s="6">
        <v>4</v>
      </c>
      <c r="F796" s="7" t="str">
        <f>HYPERLINK("https://www.reddit.com/r/AskDocs/comments/g96nfb/is_this_appendicitis/")</f>
        <v>https://www.reddit.com/r/AskDocs/comments/g96nfb/is_this_appendicitis/</v>
      </c>
      <c r="G796" s="7" t="s">
        <v>2989</v>
      </c>
      <c r="H796" s="7" t="s">
        <v>12</v>
      </c>
      <c r="I796" s="6">
        <v>8.2082149999999996E-3</v>
      </c>
      <c r="J796" s="6">
        <v>0.44470775000000001</v>
      </c>
      <c r="K796" s="6">
        <v>6.9065094E-3</v>
      </c>
      <c r="L796" s="6">
        <v>3.6246478999999998E-3</v>
      </c>
      <c r="M796" s="6">
        <v>3.9723216999999998E-3</v>
      </c>
      <c r="N796" s="6">
        <v>2.0371705E-2</v>
      </c>
      <c r="O796" s="6">
        <v>1.3423859999999999E-2</v>
      </c>
      <c r="P796" s="3" t="s">
        <v>4111</v>
      </c>
      <c r="Q796" s="6" t="s">
        <v>4084</v>
      </c>
    </row>
    <row r="797" spans="1:17" ht="51" hidden="1" x14ac:dyDescent="0.15">
      <c r="A797" s="27" t="s">
        <v>2990</v>
      </c>
      <c r="B797" s="15" t="s">
        <v>2991</v>
      </c>
      <c r="C797" s="5" t="s">
        <v>2992</v>
      </c>
      <c r="D797" s="6">
        <v>1</v>
      </c>
      <c r="E797" s="6">
        <v>10</v>
      </c>
      <c r="F797" s="7" t="str">
        <f>HYPERLINK("https://www.reddit.com/r/AskDocs/comments/g97237/blueblack_spot_on_scrotum/")</f>
        <v>https://www.reddit.com/r/AskDocs/comments/g97237/blueblack_spot_on_scrotum/</v>
      </c>
      <c r="G797" s="7" t="s">
        <v>2993</v>
      </c>
      <c r="H797" s="7" t="s">
        <v>12</v>
      </c>
      <c r="I797" s="6">
        <v>1.2284785499999999E-2</v>
      </c>
      <c r="J797" s="6">
        <v>9.4964209999999997E-3</v>
      </c>
      <c r="K797" s="6">
        <v>9.9778179999999994E-4</v>
      </c>
      <c r="L797" s="6">
        <v>2.4138778E-2</v>
      </c>
      <c r="M797" s="6">
        <v>3.1612216999999999E-3</v>
      </c>
      <c r="N797" s="6">
        <v>8.8274480000000003E-4</v>
      </c>
      <c r="O797" s="6">
        <v>0.99438082999999999</v>
      </c>
      <c r="P797" s="3" t="s">
        <v>3763</v>
      </c>
      <c r="Q797" s="6"/>
    </row>
    <row r="798" spans="1:17" ht="68" hidden="1" x14ac:dyDescent="0.15">
      <c r="A798" s="27" t="s">
        <v>2994</v>
      </c>
      <c r="B798" s="15" t="s">
        <v>2995</v>
      </c>
      <c r="C798" s="5" t="s">
        <v>2996</v>
      </c>
      <c r="D798" s="6">
        <v>1</v>
      </c>
      <c r="E798" s="6">
        <v>4</v>
      </c>
      <c r="F798" s="7" t="str">
        <f>HYPERLINK("https://www.reddit.com/r/AskDocs/comments/g97rt9/ears_feel_stuffy_after_walksbiking/")</f>
        <v>https://www.reddit.com/r/AskDocs/comments/g97rt9/ears_feel_stuffy_after_walksbiking/</v>
      </c>
      <c r="G798" s="7" t="s">
        <v>2997</v>
      </c>
      <c r="H798" s="7" t="s">
        <v>12</v>
      </c>
      <c r="I798" s="6">
        <v>9.1502960000000005E-3</v>
      </c>
      <c r="J798" s="6">
        <v>0.25417334000000003</v>
      </c>
      <c r="K798" s="6">
        <v>3.0692488E-2</v>
      </c>
      <c r="L798" s="6">
        <v>2.3163408E-2</v>
      </c>
      <c r="M798" s="6">
        <v>1.5379785999999999E-3</v>
      </c>
      <c r="N798" s="6">
        <v>1.8726438000000001E-2</v>
      </c>
      <c r="O798" s="6">
        <v>1.4357865E-3</v>
      </c>
      <c r="P798" s="3" t="s">
        <v>4111</v>
      </c>
      <c r="Q798" s="6"/>
    </row>
    <row r="799" spans="1:17" ht="119" hidden="1" x14ac:dyDescent="0.15">
      <c r="A799" s="27" t="s">
        <v>2998</v>
      </c>
      <c r="B799" s="15" t="s">
        <v>2999</v>
      </c>
      <c r="C799" s="5" t="s">
        <v>3000</v>
      </c>
      <c r="D799" s="6">
        <v>1</v>
      </c>
      <c r="E799" s="6">
        <v>6</v>
      </c>
      <c r="F799" s="7" t="str">
        <f>HYPERLINK("https://www.reddit.com/r/AskDocs/comments/g97y42/can_perioral_dermatitis_cause_sepsis/")</f>
        <v>https://www.reddit.com/r/AskDocs/comments/g97y42/can_perioral_dermatitis_cause_sepsis/</v>
      </c>
      <c r="G799" s="7" t="s">
        <v>3001</v>
      </c>
      <c r="H799" s="7" t="s">
        <v>12</v>
      </c>
      <c r="I799" s="6">
        <v>1.1884617000000001E-4</v>
      </c>
      <c r="J799" s="6">
        <v>2.8029083999999999E-4</v>
      </c>
      <c r="K799" s="6">
        <v>5.2475929999999996E-4</v>
      </c>
      <c r="L799" s="6">
        <v>0.17253196000000001</v>
      </c>
      <c r="M799" s="6">
        <v>4.7849714999999996E-3</v>
      </c>
      <c r="N799" s="6">
        <v>2.5194882999999998E-4</v>
      </c>
      <c r="O799" s="6">
        <v>0.38848892000000002</v>
      </c>
      <c r="P799" s="3" t="s">
        <v>4111</v>
      </c>
      <c r="Q799" s="6"/>
    </row>
    <row r="800" spans="1:17" ht="187" hidden="1" x14ac:dyDescent="0.15">
      <c r="A800" s="27" t="s">
        <v>3002</v>
      </c>
      <c r="B800" s="15" t="s">
        <v>3003</v>
      </c>
      <c r="C800" s="5" t="s">
        <v>3962</v>
      </c>
      <c r="D800" s="6">
        <v>1</v>
      </c>
      <c r="E800" s="6">
        <v>4</v>
      </c>
      <c r="F800" s="7" t="str">
        <f>HYPERLINK("https://www.reddit.com/r/AskDocs/comments/g97yuq/dark_bump_on_scalp_what_could_it_be/")</f>
        <v>https://www.reddit.com/r/AskDocs/comments/g97yuq/dark_bump_on_scalp_what_could_it_be/</v>
      </c>
      <c r="G800" s="7" t="s">
        <v>3004</v>
      </c>
      <c r="H800" s="7" t="s">
        <v>12</v>
      </c>
      <c r="I800" s="6">
        <v>1.3766169999999999E-2</v>
      </c>
      <c r="J800" s="6">
        <v>1.0508596999999999E-3</v>
      </c>
      <c r="K800" s="6">
        <v>1.0525614000000001E-2</v>
      </c>
      <c r="L800" s="6">
        <v>0.7409618</v>
      </c>
      <c r="M800" s="6">
        <v>5.6570170000000003E-3</v>
      </c>
      <c r="N800" s="6">
        <v>1.6182661000000001E-4</v>
      </c>
      <c r="O800" s="6">
        <v>0.13138920000000001</v>
      </c>
      <c r="P800" s="17" t="s">
        <v>3760</v>
      </c>
      <c r="Q800" s="6"/>
    </row>
    <row r="801" spans="1:17" ht="119" hidden="1" x14ac:dyDescent="0.15">
      <c r="A801" s="27" t="s">
        <v>3005</v>
      </c>
      <c r="B801" s="15" t="s">
        <v>3006</v>
      </c>
      <c r="C801" s="5" t="s">
        <v>3963</v>
      </c>
      <c r="D801" s="6">
        <v>1</v>
      </c>
      <c r="E801" s="6">
        <v>6</v>
      </c>
      <c r="F801" s="7" t="str">
        <f>HYPERLINK("https://www.reddit.com/r/AskDocs/comments/g97z1u/red_mark_appeared_on_my_face_about_12_months_ago/")</f>
        <v>https://www.reddit.com/r/AskDocs/comments/g97z1u/red_mark_appeared_on_my_face_about_12_months_ago/</v>
      </c>
      <c r="G801" s="7" t="s">
        <v>3007</v>
      </c>
      <c r="H801" s="7" t="s">
        <v>12</v>
      </c>
      <c r="I801" s="6">
        <v>0.65441274999999999</v>
      </c>
      <c r="J801" s="6">
        <v>3.2377243000000002E-4</v>
      </c>
      <c r="K801" s="9">
        <v>2.7704979999999998E-5</v>
      </c>
      <c r="L801" s="6">
        <v>3.7755758E-2</v>
      </c>
      <c r="M801" s="6">
        <v>7.7190994999999998E-4</v>
      </c>
      <c r="N801" s="8">
        <v>4.2962193999999997E-5</v>
      </c>
      <c r="O801" s="6">
        <v>1.4925598999999999E-3</v>
      </c>
      <c r="P801" s="23" t="s">
        <v>3757</v>
      </c>
      <c r="Q801" s="8"/>
    </row>
    <row r="802" spans="1:17" ht="306" hidden="1" x14ac:dyDescent="0.15">
      <c r="A802" s="27" t="s">
        <v>3008</v>
      </c>
      <c r="B802" s="15" t="s">
        <v>3009</v>
      </c>
      <c r="C802" s="5" t="s">
        <v>3010</v>
      </c>
      <c r="D802" s="6">
        <v>2</v>
      </c>
      <c r="E802" s="6">
        <v>16</v>
      </c>
      <c r="F802" s="7" t="str">
        <f>HYPERLINK("https://www.reddit.com/r/AskDocs/comments/g99706/do_i_really_need_to_go_to_the_er/")</f>
        <v>https://www.reddit.com/r/AskDocs/comments/g99706/do_i_really_need_to_go_to_the_er/</v>
      </c>
      <c r="G802" s="7" t="s">
        <v>3011</v>
      </c>
      <c r="H802" s="7" t="s">
        <v>12</v>
      </c>
      <c r="I802" s="6">
        <v>0.89789209999999997</v>
      </c>
      <c r="J802" s="6">
        <v>1.4689862999999999E-3</v>
      </c>
      <c r="K802" s="6">
        <v>9.8560750000000006E-3</v>
      </c>
      <c r="L802" s="6">
        <v>1.4144181999999999E-4</v>
      </c>
      <c r="M802" s="6">
        <v>4.5395790000000002E-3</v>
      </c>
      <c r="N802" s="6">
        <v>2.2304356E-3</v>
      </c>
      <c r="O802" s="6">
        <v>0.38726336</v>
      </c>
      <c r="P802" s="23" t="s">
        <v>3757</v>
      </c>
      <c r="Q802" s="6"/>
    </row>
    <row r="803" spans="1:17" ht="119" hidden="1" x14ac:dyDescent="0.15">
      <c r="A803" s="27" t="s">
        <v>3012</v>
      </c>
      <c r="B803" s="15" t="s">
        <v>3013</v>
      </c>
      <c r="C803" s="5" t="s">
        <v>3014</v>
      </c>
      <c r="D803" s="6">
        <v>1</v>
      </c>
      <c r="E803" s="6">
        <v>8</v>
      </c>
      <c r="F803" s="7" t="str">
        <f>HYPERLINK("https://www.reddit.com/r/AskDocs/comments/g998i9/swollen_pea_sized_lump_under_armpit/")</f>
        <v>https://www.reddit.com/r/AskDocs/comments/g998i9/swollen_pea_sized_lump_under_armpit/</v>
      </c>
      <c r="G803" s="7" t="s">
        <v>3015</v>
      </c>
      <c r="H803" s="7" t="s">
        <v>12</v>
      </c>
      <c r="I803" s="6">
        <v>0.99238926000000005</v>
      </c>
      <c r="J803" s="6">
        <v>4.1857362000000001E-4</v>
      </c>
      <c r="K803" s="8">
        <v>5.8783204000000001E-5</v>
      </c>
      <c r="L803" s="6">
        <v>4.7540665E-4</v>
      </c>
      <c r="M803" s="6">
        <v>5.3566694E-4</v>
      </c>
      <c r="N803" s="6">
        <v>6.1297417000000004E-4</v>
      </c>
      <c r="O803" s="6">
        <v>2.2416681000000001E-2</v>
      </c>
      <c r="P803" s="23" t="s">
        <v>3757</v>
      </c>
      <c r="Q803" s="6"/>
    </row>
    <row r="804" spans="1:17" ht="187" hidden="1" x14ac:dyDescent="0.15">
      <c r="A804" s="27" t="s">
        <v>3016</v>
      </c>
      <c r="B804" s="15" t="s">
        <v>3017</v>
      </c>
      <c r="C804" s="5" t="s">
        <v>3018</v>
      </c>
      <c r="D804" s="6">
        <v>1</v>
      </c>
      <c r="E804" s="6">
        <v>6</v>
      </c>
      <c r="F804" s="7" t="str">
        <f>HYPERLINK("https://www.reddit.com/r/AskDocs/comments/g99s09/toe_hurts_and_is_oozing_pus_14m/")</f>
        <v>https://www.reddit.com/r/AskDocs/comments/g99s09/toe_hurts_and_is_oozing_pus_14m/</v>
      </c>
      <c r="G804" s="7" t="s">
        <v>3019</v>
      </c>
      <c r="H804" s="7" t="s">
        <v>12</v>
      </c>
      <c r="I804" s="6">
        <v>8.0835520000000008E-3</v>
      </c>
      <c r="J804" s="6">
        <v>0.33900982000000002</v>
      </c>
      <c r="K804" s="6">
        <v>2.0159334000000001E-2</v>
      </c>
      <c r="L804" s="6">
        <v>0.20942643</v>
      </c>
      <c r="M804" s="6">
        <v>2.4306476E-3</v>
      </c>
      <c r="N804" s="6">
        <v>5.3157209999999998E-3</v>
      </c>
      <c r="O804" s="6">
        <v>8.5064619999999994E-2</v>
      </c>
      <c r="P804" s="3" t="s">
        <v>4111</v>
      </c>
      <c r="Q804" s="6"/>
    </row>
    <row r="805" spans="1:17" ht="136" hidden="1" x14ac:dyDescent="0.15">
      <c r="A805" s="27" t="s">
        <v>3020</v>
      </c>
      <c r="B805" s="15" t="s">
        <v>3021</v>
      </c>
      <c r="C805" s="5" t="s">
        <v>3022</v>
      </c>
      <c r="D805" s="6">
        <v>1</v>
      </c>
      <c r="E805" s="6">
        <v>5</v>
      </c>
      <c r="F805" s="7" t="str">
        <f>HYPERLINK("https://www.reddit.com/r/AskDocs/comments/g99tc8/dad_suffered_stroke_days_ago_68_years_old/")</f>
        <v>https://www.reddit.com/r/AskDocs/comments/g99tc8/dad_suffered_stroke_days_ago_68_years_old/</v>
      </c>
      <c r="G805" s="7" t="s">
        <v>3023</v>
      </c>
      <c r="H805" s="7" t="s">
        <v>12</v>
      </c>
      <c r="I805" s="6">
        <v>3.3964216999999998E-2</v>
      </c>
      <c r="J805" s="6">
        <v>0.37071037000000001</v>
      </c>
      <c r="K805" s="6">
        <v>5.0263106999999998E-3</v>
      </c>
      <c r="L805" s="9">
        <v>5.9368870000000001E-6</v>
      </c>
      <c r="M805" s="6">
        <v>1.95086E-3</v>
      </c>
      <c r="N805" s="6">
        <v>8.4478795999999995E-2</v>
      </c>
      <c r="O805" s="8">
        <v>1.7307482000000001E-5</v>
      </c>
      <c r="P805" s="3" t="s">
        <v>4111</v>
      </c>
      <c r="Q805" s="6"/>
    </row>
    <row r="806" spans="1:17" ht="34" hidden="1" x14ac:dyDescent="0.15">
      <c r="A806" s="27" t="s">
        <v>3024</v>
      </c>
      <c r="B806" s="15" t="s">
        <v>3025</v>
      </c>
      <c r="C806" s="5" t="s">
        <v>3026</v>
      </c>
      <c r="D806" s="6">
        <v>1</v>
      </c>
      <c r="E806" s="6">
        <v>13</v>
      </c>
      <c r="F806" s="7" t="str">
        <f>HYPERLINK("https://www.reddit.com/r/AskDocs/comments/g99z61/can_i_21m_eat_shortly_after_having_a/")</f>
        <v>https://www.reddit.com/r/AskDocs/comments/g99z61/can_i_21m_eat_shortly_after_having_a/</v>
      </c>
      <c r="G806" s="7" t="s">
        <v>3027</v>
      </c>
      <c r="H806" s="7" t="s">
        <v>12</v>
      </c>
      <c r="I806" s="6">
        <v>3.6678909999999999E-3</v>
      </c>
      <c r="J806" s="6">
        <v>4.0140747999999998E-4</v>
      </c>
      <c r="K806" s="6">
        <v>3.6725371999999999E-2</v>
      </c>
      <c r="L806" s="6">
        <v>5.9911310000000002E-3</v>
      </c>
      <c r="M806" s="6">
        <v>4.7942699999999998E-3</v>
      </c>
      <c r="N806" s="6">
        <v>0.5771385</v>
      </c>
      <c r="O806" s="6">
        <v>1.2882948E-2</v>
      </c>
      <c r="P806" s="3" t="s">
        <v>4111</v>
      </c>
      <c r="Q806" s="6"/>
    </row>
    <row r="807" spans="1:17" ht="372" hidden="1" x14ac:dyDescent="0.15">
      <c r="A807" s="27" t="s">
        <v>3028</v>
      </c>
      <c r="B807" s="15" t="s">
        <v>3029</v>
      </c>
      <c r="C807" s="5" t="s">
        <v>3964</v>
      </c>
      <c r="D807" s="6">
        <v>1</v>
      </c>
      <c r="E807" s="6">
        <v>9</v>
      </c>
      <c r="F807" s="7" t="str">
        <f>HYPERLINK("https://www.reddit.com/r/AskDocs/comments/g9a9um/i_21f_have_a_lump_on_my_chest_about_the_size_of/")</f>
        <v>https://www.reddit.com/r/AskDocs/comments/g9a9um/i_21f_have_a_lump_on_my_chest_about_the_size_of/</v>
      </c>
      <c r="G807" s="7" t="s">
        <v>3030</v>
      </c>
      <c r="H807" s="7" t="s">
        <v>12</v>
      </c>
      <c r="I807" s="6">
        <v>0.89129579999999997</v>
      </c>
      <c r="J807" s="6">
        <v>3.0800700000000001E-4</v>
      </c>
      <c r="K807" s="8">
        <v>6.0028124000000001E-5</v>
      </c>
      <c r="L807" s="6">
        <v>2.1159350000000002E-3</v>
      </c>
      <c r="M807" s="6">
        <v>1.488626E-4</v>
      </c>
      <c r="N807" s="6">
        <v>6.2960385999999999E-4</v>
      </c>
      <c r="O807" s="6">
        <v>1.06317544E-4</v>
      </c>
      <c r="P807" s="23" t="s">
        <v>3757</v>
      </c>
      <c r="Q807" s="6"/>
    </row>
    <row r="808" spans="1:17" ht="204" hidden="1" x14ac:dyDescent="0.15">
      <c r="A808" s="27" t="s">
        <v>3031</v>
      </c>
      <c r="B808" s="15" t="s">
        <v>3032</v>
      </c>
      <c r="C808" s="5" t="s">
        <v>3033</v>
      </c>
      <c r="D808" s="6">
        <v>1</v>
      </c>
      <c r="E808" s="6">
        <v>5</v>
      </c>
      <c r="F808" s="7" t="str">
        <f>HYPERLINK("https://www.reddit.com/r/AskDocs/comments/g9o2o6/deja_vu_and_chest_pain_panic/")</f>
        <v>https://www.reddit.com/r/AskDocs/comments/g9o2o6/deja_vu_and_chest_pain_panic/</v>
      </c>
      <c r="G808" s="7" t="s">
        <v>3034</v>
      </c>
      <c r="H808" s="7" t="s">
        <v>12</v>
      </c>
      <c r="I808" s="6">
        <v>8.5193930000000001E-2</v>
      </c>
      <c r="J808" s="6">
        <v>0.87117789999999995</v>
      </c>
      <c r="K808" s="6">
        <v>1.7151237000000001E-3</v>
      </c>
      <c r="L808" s="6">
        <v>1.1606763E-4</v>
      </c>
      <c r="M808" s="6">
        <v>5.8128833999999997E-3</v>
      </c>
      <c r="N808" s="6">
        <v>2.9815167E-2</v>
      </c>
      <c r="O808" s="6">
        <v>4.3022633000000003E-3</v>
      </c>
      <c r="P808" s="3" t="s">
        <v>3758</v>
      </c>
      <c r="Q808" s="6"/>
    </row>
    <row r="809" spans="1:17" ht="323" hidden="1" x14ac:dyDescent="0.15">
      <c r="A809" s="27" t="s">
        <v>3035</v>
      </c>
      <c r="B809" s="15" t="s">
        <v>3036</v>
      </c>
      <c r="C809" s="5" t="s">
        <v>3965</v>
      </c>
      <c r="D809" s="6">
        <v>1</v>
      </c>
      <c r="E809" s="6">
        <v>6</v>
      </c>
      <c r="F809" s="7" t="str">
        <f>HYPERLINK("https://www.reddit.com/r/AskDocs/comments/g9o9mn/odds_that_i_am_the_father_severe_oligozoospermia/")</f>
        <v>https://www.reddit.com/r/AskDocs/comments/g9o9mn/odds_that_i_am_the_father_severe_oligozoospermia/</v>
      </c>
      <c r="G809" s="7" t="s">
        <v>3037</v>
      </c>
      <c r="H809" s="7" t="s">
        <v>12</v>
      </c>
      <c r="I809" s="6">
        <v>5.5512490000000003E-3</v>
      </c>
      <c r="J809" s="6">
        <v>3.0753523000000001E-2</v>
      </c>
      <c r="K809" s="6">
        <v>3.1739860000000002E-2</v>
      </c>
      <c r="L809" s="6">
        <v>6.0075519999999998E-4</v>
      </c>
      <c r="M809" s="6">
        <v>3.109157E-3</v>
      </c>
      <c r="N809" s="6">
        <v>7.0095059999999998E-4</v>
      </c>
      <c r="O809" s="6">
        <v>0.308114</v>
      </c>
      <c r="P809" s="3" t="s">
        <v>4111</v>
      </c>
      <c r="Q809" s="6"/>
    </row>
    <row r="810" spans="1:17" ht="221" hidden="1" x14ac:dyDescent="0.15">
      <c r="A810" s="27" t="s">
        <v>3038</v>
      </c>
      <c r="B810" s="15" t="s">
        <v>3039</v>
      </c>
      <c r="C810" s="5" t="s">
        <v>3040</v>
      </c>
      <c r="D810" s="6">
        <v>2</v>
      </c>
      <c r="E810" s="6">
        <v>5</v>
      </c>
      <c r="F810" s="7" t="str">
        <f>HYPERLINK("https://www.reddit.com/r/AskDocs/comments/g9pqjy/15f_55_286_lbs_heart_disease_or_panic_attack/")</f>
        <v>https://www.reddit.com/r/AskDocs/comments/g9pqjy/15f_55_286_lbs_heart_disease_or_panic_attack/</v>
      </c>
      <c r="G810" s="7" t="s">
        <v>3041</v>
      </c>
      <c r="H810" s="7" t="s">
        <v>12</v>
      </c>
      <c r="I810" s="6">
        <v>5.5693448E-2</v>
      </c>
      <c r="J810" s="6">
        <v>0.71062159999999996</v>
      </c>
      <c r="K810" s="6">
        <v>4.3835640000000004E-3</v>
      </c>
      <c r="L810" s="6">
        <v>5.7297944999999998E-4</v>
      </c>
      <c r="M810" s="6">
        <v>6.2307715000000004E-4</v>
      </c>
      <c r="N810" s="6">
        <v>7.8213810000000005E-3</v>
      </c>
      <c r="O810" s="6">
        <v>9.2592835000000003E-4</v>
      </c>
      <c r="P810" s="3" t="s">
        <v>4111</v>
      </c>
      <c r="Q810" s="6" t="s">
        <v>4070</v>
      </c>
    </row>
    <row r="811" spans="1:17" ht="136" hidden="1" x14ac:dyDescent="0.15">
      <c r="A811" s="27" t="s">
        <v>3042</v>
      </c>
      <c r="B811" s="15" t="s">
        <v>3043</v>
      </c>
      <c r="C811" s="5" t="s">
        <v>3044</v>
      </c>
      <c r="D811" s="6">
        <v>2</v>
      </c>
      <c r="E811" s="6">
        <v>6</v>
      </c>
      <c r="F811" s="7" t="str">
        <f>HYPERLINK("https://www.reddit.com/r/AskDocs/comments/g9sh6b/how_much_bpm_influence_life_expectation/")</f>
        <v>https://www.reddit.com/r/AskDocs/comments/g9sh6b/how_much_bpm_influence_life_expectation/</v>
      </c>
      <c r="G811" s="7" t="s">
        <v>3045</v>
      </c>
      <c r="H811" s="7" t="s">
        <v>12</v>
      </c>
      <c r="I811" s="6">
        <v>1.4347762E-2</v>
      </c>
      <c r="J811" s="6">
        <v>4.6213419999999998E-2</v>
      </c>
      <c r="K811" s="6">
        <v>0.15482088999999999</v>
      </c>
      <c r="L811" s="6">
        <v>1.5309006E-2</v>
      </c>
      <c r="M811" s="6">
        <v>7.2065293999999998E-3</v>
      </c>
      <c r="N811" s="6">
        <v>1.7713934000000001E-2</v>
      </c>
      <c r="O811" s="6">
        <v>2.2328496000000001E-3</v>
      </c>
      <c r="P811" s="3" t="s">
        <v>4111</v>
      </c>
      <c r="Q811" s="6"/>
    </row>
    <row r="812" spans="1:17" ht="409.6" hidden="1" x14ac:dyDescent="0.15">
      <c r="A812" s="27" t="s">
        <v>3046</v>
      </c>
      <c r="B812" s="15" t="s">
        <v>3047</v>
      </c>
      <c r="C812" s="5" t="s">
        <v>3966</v>
      </c>
      <c r="D812" s="6">
        <v>2</v>
      </c>
      <c r="E812" s="6">
        <v>6</v>
      </c>
      <c r="F812" s="7" t="str">
        <f>HYPERLINK("https://www.reddit.com/r/AskDocs/comments/gc9rzi/itchy_bumps_on_scrotum_21_male/")</f>
        <v>https://www.reddit.com/r/AskDocs/comments/gc9rzi/itchy_bumps_on_scrotum_21_male/</v>
      </c>
      <c r="G812" s="7" t="s">
        <v>3048</v>
      </c>
      <c r="H812" s="7" t="s">
        <v>12</v>
      </c>
      <c r="I812" s="8">
        <v>2.9214819999999998E-6</v>
      </c>
      <c r="J812" s="8">
        <v>5.0729751999999999E-5</v>
      </c>
      <c r="K812" s="11">
        <v>1.28155825E-5</v>
      </c>
      <c r="L812" s="6">
        <v>0.93922720000000004</v>
      </c>
      <c r="M812" s="9">
        <v>2.6565930000000001E-5</v>
      </c>
      <c r="N812" s="9">
        <v>6.067854E-6</v>
      </c>
      <c r="O812" s="6">
        <v>0.14900844999999999</v>
      </c>
      <c r="P812" s="17" t="s">
        <v>3760</v>
      </c>
      <c r="Q812" s="9"/>
    </row>
    <row r="813" spans="1:17" ht="187" hidden="1" x14ac:dyDescent="0.15">
      <c r="A813" s="27" t="s">
        <v>3049</v>
      </c>
      <c r="B813" s="15" t="s">
        <v>3050</v>
      </c>
      <c r="C813" s="5" t="s">
        <v>3051</v>
      </c>
      <c r="D813" s="6">
        <v>1</v>
      </c>
      <c r="E813" s="6">
        <v>7</v>
      </c>
      <c r="F813" s="7" t="str">
        <f>HYPERLINK("https://www.reddit.com/r/AskDocs/comments/gcagsq/positive_ana/")</f>
        <v>https://www.reddit.com/r/AskDocs/comments/gcagsq/positive_ana/</v>
      </c>
      <c r="G813" s="7" t="s">
        <v>3052</v>
      </c>
      <c r="H813" s="7" t="s">
        <v>12</v>
      </c>
      <c r="I813" s="6">
        <v>6.2665343000000004E-4</v>
      </c>
      <c r="J813" s="6">
        <v>1.6134590000000001E-2</v>
      </c>
      <c r="K813" s="8">
        <v>7.3101399999999999E-6</v>
      </c>
      <c r="L813" s="8">
        <v>1.0153645E-5</v>
      </c>
      <c r="M813" s="6">
        <v>1.314342E-3</v>
      </c>
      <c r="N813" s="9">
        <v>6.145868E-5</v>
      </c>
      <c r="O813" s="6">
        <v>0.99219979999999997</v>
      </c>
      <c r="P813" s="3" t="s">
        <v>3763</v>
      </c>
      <c r="Q813" s="9"/>
    </row>
    <row r="814" spans="1:17" ht="187" hidden="1" x14ac:dyDescent="0.15">
      <c r="A814" s="27" t="s">
        <v>3053</v>
      </c>
      <c r="B814" s="15" t="s">
        <v>3054</v>
      </c>
      <c r="C814" s="5" t="s">
        <v>3967</v>
      </c>
      <c r="D814" s="6">
        <v>1</v>
      </c>
      <c r="E814" s="6">
        <v>4</v>
      </c>
      <c r="F814" s="7" t="str">
        <f>HYPERLINK("https://www.reddit.com/r/AskDocs/comments/gcaoh9/purple_dot_on_my_face_for_a_year/")</f>
        <v>https://www.reddit.com/r/AskDocs/comments/gcaoh9/purple_dot_on_my_face_for_a_year/</v>
      </c>
      <c r="G814" s="7" t="s">
        <v>3055</v>
      </c>
      <c r="H814" s="7" t="s">
        <v>12</v>
      </c>
      <c r="I814" s="6">
        <v>4.4529020000000002E-2</v>
      </c>
      <c r="J814" s="6">
        <v>2.4510980000000002E-2</v>
      </c>
      <c r="K814" s="6">
        <v>1.4223754E-2</v>
      </c>
      <c r="L814" s="6">
        <v>6.0484530000000002E-2</v>
      </c>
      <c r="M814" s="6">
        <v>6.4360529999999999E-2</v>
      </c>
      <c r="N814" s="6">
        <v>4.0319084999999998E-2</v>
      </c>
      <c r="O814" s="6">
        <v>2.7218073999999998E-2</v>
      </c>
      <c r="P814" s="3" t="s">
        <v>4111</v>
      </c>
      <c r="Q814" s="6"/>
    </row>
    <row r="815" spans="1:17" ht="85" hidden="1" x14ac:dyDescent="0.15">
      <c r="A815" s="27" t="s">
        <v>3056</v>
      </c>
      <c r="B815" s="15" t="s">
        <v>3057</v>
      </c>
      <c r="C815" s="5" t="s">
        <v>3058</v>
      </c>
      <c r="D815" s="6">
        <v>1</v>
      </c>
      <c r="E815" s="6">
        <v>2</v>
      </c>
      <c r="F815" s="7" t="str">
        <f>HYPERLINK("https://www.reddit.com/r/AskDocs/comments/gcawzj/im_worried_please_be_honest/")</f>
        <v>https://www.reddit.com/r/AskDocs/comments/gcawzj/im_worried_please_be_honest/</v>
      </c>
      <c r="G815" s="7" t="s">
        <v>3059</v>
      </c>
      <c r="H815" s="7" t="s">
        <v>12</v>
      </c>
      <c r="I815" s="6">
        <v>1.6594231000000001E-2</v>
      </c>
      <c r="J815" s="6">
        <v>0.4889578</v>
      </c>
      <c r="K815" s="6">
        <v>8.298266E-2</v>
      </c>
      <c r="L815" s="6">
        <v>8.8918804999999993E-3</v>
      </c>
      <c r="M815" s="6">
        <v>9.9301339999999997E-4</v>
      </c>
      <c r="N815" s="6">
        <v>7.7795981999999996E-3</v>
      </c>
      <c r="O815" s="6">
        <v>8.6703600000000002E-3</v>
      </c>
      <c r="P815" s="3" t="s">
        <v>3758</v>
      </c>
      <c r="Q815" s="6"/>
    </row>
    <row r="816" spans="1:17" ht="85" hidden="1" x14ac:dyDescent="0.15">
      <c r="A816" s="27" t="s">
        <v>3060</v>
      </c>
      <c r="B816" s="15" t="s">
        <v>3061</v>
      </c>
      <c r="C816" s="5" t="s">
        <v>3062</v>
      </c>
      <c r="D816" s="6">
        <v>1</v>
      </c>
      <c r="E816" s="6">
        <v>4</v>
      </c>
      <c r="F816" s="7" t="str">
        <f>HYPERLINK("https://www.reddit.com/r/AskDocs/comments/gccbaa/34m_why_am_i_so_tired_shortly_after_waking_up/")</f>
        <v>https://www.reddit.com/r/AskDocs/comments/gccbaa/34m_why_am_i_so_tired_shortly_after_waking_up/</v>
      </c>
      <c r="G816" s="7" t="s">
        <v>3063</v>
      </c>
      <c r="H816" s="7" t="s">
        <v>12</v>
      </c>
      <c r="I816" s="6">
        <v>1.8249749999999999E-3</v>
      </c>
      <c r="J816" s="6">
        <v>3.8741022E-2</v>
      </c>
      <c r="K816" s="6">
        <v>7.9267620000000004E-3</v>
      </c>
      <c r="L816" s="6">
        <v>9.5619590000000004E-2</v>
      </c>
      <c r="M816" s="6">
        <v>0.42272850000000001</v>
      </c>
      <c r="N816" s="6">
        <v>7.0669649999999997E-3</v>
      </c>
      <c r="O816" s="6">
        <v>3.4403800000000002E-4</v>
      </c>
      <c r="P816" s="3" t="s">
        <v>4111</v>
      </c>
      <c r="Q816" s="6"/>
    </row>
    <row r="817" spans="1:17" ht="255" hidden="1" x14ac:dyDescent="0.15">
      <c r="A817" s="27" t="s">
        <v>3064</v>
      </c>
      <c r="B817" s="15" t="s">
        <v>3065</v>
      </c>
      <c r="C817" s="5" t="s">
        <v>3066</v>
      </c>
      <c r="D817" s="6">
        <v>1</v>
      </c>
      <c r="E817" s="6">
        <v>3</v>
      </c>
      <c r="F817" s="7" t="str">
        <f>HYPERLINK("https://www.reddit.com/r/AskDocs/comments/gdykas/glaucoma_help/")</f>
        <v>https://www.reddit.com/r/AskDocs/comments/gdykas/glaucoma_help/</v>
      </c>
      <c r="G817" s="7" t="s">
        <v>3067</v>
      </c>
      <c r="H817" s="7" t="s">
        <v>12</v>
      </c>
      <c r="I817" s="8">
        <v>1.9997784E-5</v>
      </c>
      <c r="J817" s="9">
        <v>9.9521250000000002E-5</v>
      </c>
      <c r="K817" s="6">
        <v>3.0302999999999998E-4</v>
      </c>
      <c r="L817" s="6">
        <v>1.4683603999999999E-4</v>
      </c>
      <c r="M817" s="6">
        <v>0.99960760000000004</v>
      </c>
      <c r="N817" s="6">
        <v>1.3077259E-4</v>
      </c>
      <c r="O817" s="9">
        <v>5.6178769999999996E-6</v>
      </c>
      <c r="P817" s="16" t="s">
        <v>3761</v>
      </c>
      <c r="Q817" s="6"/>
    </row>
    <row r="818" spans="1:17" ht="153" hidden="1" x14ac:dyDescent="0.15">
      <c r="A818" s="27" t="s">
        <v>3068</v>
      </c>
      <c r="B818" s="15" t="s">
        <v>3069</v>
      </c>
      <c r="C818" s="5" t="s">
        <v>3968</v>
      </c>
      <c r="D818" s="6">
        <v>1</v>
      </c>
      <c r="E818" s="6">
        <v>6</v>
      </c>
      <c r="F818" s="7" t="str">
        <f>HYPERLINK("https://www.reddit.com/r/AskDocs/comments/gdz9mp/theres_something_purple_under_my_finger_nail/")</f>
        <v>https://www.reddit.com/r/AskDocs/comments/gdz9mp/theres_something_purple_under_my_finger_nail/</v>
      </c>
      <c r="G818" s="7" t="s">
        <v>3070</v>
      </c>
      <c r="H818" s="7" t="s">
        <v>12</v>
      </c>
      <c r="I818" s="6">
        <v>8.3871190000000002E-3</v>
      </c>
      <c r="J818" s="6">
        <v>0.26598093</v>
      </c>
      <c r="K818" s="6">
        <v>5.1570237E-3</v>
      </c>
      <c r="L818" s="6">
        <v>6.2173100000000002E-2</v>
      </c>
      <c r="M818" s="6">
        <v>5.1321982999999998E-3</v>
      </c>
      <c r="N818" s="6">
        <v>2.1722615000000002E-3</v>
      </c>
      <c r="O818" s="6">
        <v>1.1436194E-2</v>
      </c>
      <c r="P818" s="3" t="s">
        <v>4111</v>
      </c>
      <c r="Q818" s="6"/>
    </row>
    <row r="819" spans="1:17" ht="68" hidden="1" x14ac:dyDescent="0.15">
      <c r="A819" s="27" t="s">
        <v>3071</v>
      </c>
      <c r="B819" s="15" t="s">
        <v>3072</v>
      </c>
      <c r="C819" s="5" t="s">
        <v>3073</v>
      </c>
      <c r="D819" s="6">
        <v>5</v>
      </c>
      <c r="E819" s="6">
        <v>23</v>
      </c>
      <c r="F819" s="7" t="str">
        <f>HYPERLINK("https://www.reddit.com/r/AskDocs/comments/gdzek6/questions_about_getting_vitamin_d_from_sunlight/")</f>
        <v>https://www.reddit.com/r/AskDocs/comments/gdzek6/questions_about_getting_vitamin_d_from_sunlight/</v>
      </c>
      <c r="G819" s="7" t="s">
        <v>3074</v>
      </c>
      <c r="H819" s="7" t="s">
        <v>12</v>
      </c>
      <c r="I819" s="6">
        <v>1.2993812999999999E-3</v>
      </c>
      <c r="J819" s="6">
        <v>0.4396468</v>
      </c>
      <c r="K819" s="6">
        <v>7.5005590000000004E-3</v>
      </c>
      <c r="L819" s="6">
        <v>0.50015390000000004</v>
      </c>
      <c r="M819" s="6">
        <v>3.7965178E-3</v>
      </c>
      <c r="N819" s="6">
        <v>1.8775463E-4</v>
      </c>
      <c r="O819" s="6">
        <v>1.5395582E-3</v>
      </c>
      <c r="P819" s="3" t="s">
        <v>4111</v>
      </c>
      <c r="Q819" s="6" t="s">
        <v>4104</v>
      </c>
    </row>
    <row r="820" spans="1:17" ht="153" hidden="1" x14ac:dyDescent="0.15">
      <c r="A820" s="27" t="s">
        <v>3075</v>
      </c>
      <c r="B820" s="15" t="s">
        <v>3076</v>
      </c>
      <c r="C820" s="5" t="s">
        <v>3969</v>
      </c>
      <c r="D820" s="6">
        <v>2</v>
      </c>
      <c r="E820" s="6">
        <v>4</v>
      </c>
      <c r="F820" s="7" t="str">
        <f>HYPERLINK("https://www.reddit.com/r/AskDocs/comments/ge0zwc/i_have_had_experienced_swollen_ball_under_my/")</f>
        <v>https://www.reddit.com/r/AskDocs/comments/ge0zwc/i_have_had_experienced_swollen_ball_under_my/</v>
      </c>
      <c r="G820" s="7" t="s">
        <v>3077</v>
      </c>
      <c r="H820" s="7" t="s">
        <v>12</v>
      </c>
      <c r="I820" s="6">
        <v>0.12210703000000001</v>
      </c>
      <c r="J820" s="6">
        <v>4.9729943000000002E-3</v>
      </c>
      <c r="K820" s="6">
        <v>2.7398765000000002E-3</v>
      </c>
      <c r="L820" s="6">
        <v>1.0726601000000001E-2</v>
      </c>
      <c r="M820" s="6">
        <v>1.3592839000000001E-3</v>
      </c>
      <c r="N820" s="6">
        <v>0.60715280000000005</v>
      </c>
      <c r="O820" s="6">
        <v>5.3473234000000001E-2</v>
      </c>
      <c r="P820" s="3" t="s">
        <v>4111</v>
      </c>
      <c r="Q820" s="6"/>
    </row>
    <row r="821" spans="1:17" ht="17" hidden="1" x14ac:dyDescent="0.15">
      <c r="A821" s="27" t="s">
        <v>3078</v>
      </c>
      <c r="B821" s="15" t="s">
        <v>3079</v>
      </c>
      <c r="C821" s="5" t="s">
        <v>3080</v>
      </c>
      <c r="D821" s="6">
        <v>1</v>
      </c>
      <c r="E821" s="6">
        <v>10</v>
      </c>
      <c r="F821" s="7" t="str">
        <f>HYPERLINK("https://www.reddit.com/r/AskDocs/comments/ge3dt0/can_i_still_reach_6_feet/")</f>
        <v>https://www.reddit.com/r/AskDocs/comments/ge3dt0/can_i_still_reach_6_feet/</v>
      </c>
      <c r="G821" s="7" t="s">
        <v>3081</v>
      </c>
      <c r="H821" s="7" t="s">
        <v>12</v>
      </c>
      <c r="I821" s="6">
        <v>9.8743620000000004E-2</v>
      </c>
      <c r="J821" s="6">
        <v>6.7236959999999998E-2</v>
      </c>
      <c r="K821" s="6">
        <v>0.74748789999999998</v>
      </c>
      <c r="L821" s="6">
        <v>5.9107539999999998E-3</v>
      </c>
      <c r="M821" s="6">
        <v>1.6010046E-2</v>
      </c>
      <c r="N821" s="6">
        <v>5.3006410000000005E-4</v>
      </c>
      <c r="O821" s="6">
        <v>0.13153759000000001</v>
      </c>
      <c r="P821" s="3" t="s">
        <v>4111</v>
      </c>
      <c r="Q821" s="6"/>
    </row>
    <row r="822" spans="1:17" ht="136" hidden="1" x14ac:dyDescent="0.15">
      <c r="A822" s="27" t="s">
        <v>3082</v>
      </c>
      <c r="B822" s="15" t="s">
        <v>3083</v>
      </c>
      <c r="C822" s="5" t="s">
        <v>3084</v>
      </c>
      <c r="D822" s="6">
        <v>1</v>
      </c>
      <c r="E822" s="6">
        <v>4</v>
      </c>
      <c r="F822" s="7" t="str">
        <f>HYPERLINK("https://www.reddit.com/r/AskDocs/comments/ge3osh/should_i_get_a_physical_done/")</f>
        <v>https://www.reddit.com/r/AskDocs/comments/ge3osh/should_i_get_a_physical_done/</v>
      </c>
      <c r="G822" s="7" t="s">
        <v>3085</v>
      </c>
      <c r="H822" s="7" t="s">
        <v>12</v>
      </c>
      <c r="I822" s="6">
        <v>1.1900961E-2</v>
      </c>
      <c r="J822" s="6">
        <v>1.7345785999999998E-2</v>
      </c>
      <c r="K822" s="6">
        <v>5.4771483000000003E-2</v>
      </c>
      <c r="L822" s="6">
        <v>2.2096932000000001E-3</v>
      </c>
      <c r="M822" s="6">
        <v>2.7133226E-3</v>
      </c>
      <c r="N822" s="6">
        <v>5.1686555000000002E-2</v>
      </c>
      <c r="O822" s="6">
        <v>2.173543E-2</v>
      </c>
      <c r="P822" s="3" t="s">
        <v>4111</v>
      </c>
      <c r="Q822" s="6"/>
    </row>
    <row r="823" spans="1:17" ht="136" hidden="1" x14ac:dyDescent="0.15">
      <c r="A823" s="27" t="s">
        <v>3086</v>
      </c>
      <c r="B823" s="15" t="s">
        <v>3087</v>
      </c>
      <c r="C823" s="5" t="s">
        <v>3088</v>
      </c>
      <c r="D823" s="6">
        <v>0</v>
      </c>
      <c r="E823" s="6">
        <v>12</v>
      </c>
      <c r="F823" s="7" t="str">
        <f>HYPERLINK("https://www.reddit.com/r/AskDocs/comments/ge3xtf/21f_is_there_a_way_to_fix_my_protruding_eyes/")</f>
        <v>https://www.reddit.com/r/AskDocs/comments/ge3xtf/21f_is_there_a_way_to_fix_my_protruding_eyes/</v>
      </c>
      <c r="G823" s="7" t="s">
        <v>3089</v>
      </c>
      <c r="H823" s="7" t="s">
        <v>12</v>
      </c>
      <c r="I823" s="6">
        <v>8.5503160000000005E-3</v>
      </c>
      <c r="J823" s="6">
        <v>0.48437502999999998</v>
      </c>
      <c r="K823" s="6">
        <v>8.2257389999999993E-3</v>
      </c>
      <c r="L823" s="9">
        <v>6.1112969999999994E-5</v>
      </c>
      <c r="M823" s="6">
        <v>0.53749170000000002</v>
      </c>
      <c r="N823" s="6">
        <v>2.1579862E-4</v>
      </c>
      <c r="O823" s="9">
        <v>2.3880430000000001E-5</v>
      </c>
      <c r="P823" s="16" t="s">
        <v>3761</v>
      </c>
      <c r="Q823" s="6"/>
    </row>
    <row r="824" spans="1:17" ht="409.6" hidden="1" x14ac:dyDescent="0.15">
      <c r="A824" s="27" t="s">
        <v>3090</v>
      </c>
      <c r="B824" s="15" t="s">
        <v>3091</v>
      </c>
      <c r="C824" s="5" t="s">
        <v>3092</v>
      </c>
      <c r="D824" s="6">
        <v>1</v>
      </c>
      <c r="E824" s="6">
        <v>12</v>
      </c>
      <c r="F824" s="7" t="str">
        <f>HYPERLINK("https://www.reddit.com/r/AskDocs/comments/ge3y4s/tooth_infection_affecting_my_brain/")</f>
        <v>https://www.reddit.com/r/AskDocs/comments/ge3y4s/tooth_infection_affecting_my_brain/</v>
      </c>
      <c r="G824" s="7" t="s">
        <v>3093</v>
      </c>
      <c r="H824" s="7" t="s">
        <v>12</v>
      </c>
      <c r="I824" s="6">
        <v>1.8158674E-2</v>
      </c>
      <c r="J824" s="6">
        <v>0.10756928</v>
      </c>
      <c r="K824" s="6">
        <v>6.9230794999999997E-4</v>
      </c>
      <c r="L824" s="6">
        <v>2.8023124E-4</v>
      </c>
      <c r="M824" s="6">
        <v>9.788036E-2</v>
      </c>
      <c r="N824" s="6">
        <v>2.5414824E-3</v>
      </c>
      <c r="O824" s="6">
        <v>4.5314429999999999E-4</v>
      </c>
      <c r="P824" s="3" t="s">
        <v>4111</v>
      </c>
      <c r="Q824" s="6"/>
    </row>
    <row r="825" spans="1:17" ht="102" hidden="1" x14ac:dyDescent="0.15">
      <c r="A825" s="27" t="s">
        <v>3094</v>
      </c>
      <c r="B825" s="15" t="s">
        <v>3095</v>
      </c>
      <c r="C825" s="5" t="s">
        <v>3096</v>
      </c>
      <c r="D825" s="6">
        <v>1</v>
      </c>
      <c r="E825" s="6">
        <v>14</v>
      </c>
      <c r="F825" s="7" t="str">
        <f>HYPERLINK("https://www.reddit.com/r/AskDocs/comments/ge451z/safely_removing_excessive_earwax_buildup/")</f>
        <v>https://www.reddit.com/r/AskDocs/comments/ge451z/safely_removing_excessive_earwax_buildup/</v>
      </c>
      <c r="G825" s="7" t="s">
        <v>3097</v>
      </c>
      <c r="H825" s="7" t="s">
        <v>12</v>
      </c>
      <c r="I825" s="6">
        <v>4.8324170000000003E-3</v>
      </c>
      <c r="J825" s="6">
        <v>0.17870026999999999</v>
      </c>
      <c r="K825" s="6">
        <v>1.0486394E-2</v>
      </c>
      <c r="L825" s="6">
        <v>0.15958849</v>
      </c>
      <c r="M825" s="6">
        <v>3.1993777000000001E-2</v>
      </c>
      <c r="N825" s="6">
        <v>7.998794E-3</v>
      </c>
      <c r="O825" s="6">
        <v>8.3034340000000002E-3</v>
      </c>
      <c r="P825" s="3" t="s">
        <v>4111</v>
      </c>
      <c r="Q825" s="6"/>
    </row>
    <row r="826" spans="1:17" ht="136" hidden="1" x14ac:dyDescent="0.15">
      <c r="A826" s="27" t="s">
        <v>3098</v>
      </c>
      <c r="B826" s="15" t="s">
        <v>3099</v>
      </c>
      <c r="C826" s="5" t="s">
        <v>3100</v>
      </c>
      <c r="D826" s="6">
        <v>1</v>
      </c>
      <c r="E826" s="6">
        <v>21</v>
      </c>
      <c r="F826" s="7" t="str">
        <f>HYPERLINK("https://www.reddit.com/r/AskDocs/comments/ge456i/unusual_fatigue_body_heat_weakness_nausea_no/")</f>
        <v>https://www.reddit.com/r/AskDocs/comments/ge456i/unusual_fatigue_body_heat_weakness_nausea_no/</v>
      </c>
      <c r="G826" s="7" t="s">
        <v>3101</v>
      </c>
      <c r="H826" s="7" t="s">
        <v>12</v>
      </c>
      <c r="I826" s="6">
        <v>5.7486862E-2</v>
      </c>
      <c r="J826" s="6">
        <v>6.5523919999999999E-2</v>
      </c>
      <c r="K826" s="6">
        <v>4.8286617000000004E-3</v>
      </c>
      <c r="L826" s="6">
        <v>3.5591424000000001E-3</v>
      </c>
      <c r="M826" s="6">
        <v>3.8977145999999997E-2</v>
      </c>
      <c r="N826" s="6">
        <v>1.0103643000000001E-2</v>
      </c>
      <c r="O826" s="6">
        <v>8.6274742999999999E-4</v>
      </c>
      <c r="P826" s="3" t="s">
        <v>4111</v>
      </c>
      <c r="Q826" s="6"/>
    </row>
    <row r="827" spans="1:17" ht="68" hidden="1" x14ac:dyDescent="0.15">
      <c r="A827" s="27" t="s">
        <v>3102</v>
      </c>
      <c r="B827" s="15" t="s">
        <v>3103</v>
      </c>
      <c r="C827" s="5" t="s">
        <v>3104</v>
      </c>
      <c r="D827" s="6">
        <v>1</v>
      </c>
      <c r="E827" s="6">
        <v>14</v>
      </c>
      <c r="F827" s="7" t="str">
        <f>HYPERLINK("https://www.reddit.com/r/AskDocs/comments/ge4dwl/do_all_moles_grow_with_time/")</f>
        <v>https://www.reddit.com/r/AskDocs/comments/ge4dwl/do_all_moles_grow_with_time/</v>
      </c>
      <c r="G827" s="7" t="s">
        <v>3105</v>
      </c>
      <c r="H827" s="7" t="s">
        <v>12</v>
      </c>
      <c r="I827" s="6">
        <v>3.0469894000000001E-2</v>
      </c>
      <c r="J827" s="6">
        <v>4.6231746999999997E-3</v>
      </c>
      <c r="K827" s="6">
        <v>4.3710171999999999E-2</v>
      </c>
      <c r="L827" s="6">
        <v>6.5602209999999994E-2</v>
      </c>
      <c r="M827" s="6">
        <v>1.8950939999999999E-2</v>
      </c>
      <c r="N827" s="6">
        <v>3.8783848000000002E-3</v>
      </c>
      <c r="O827" s="6">
        <v>5.3173600000000001E-2</v>
      </c>
      <c r="P827" s="3" t="s">
        <v>4111</v>
      </c>
      <c r="Q827" s="6"/>
    </row>
    <row r="828" spans="1:17" ht="409.6" hidden="1" x14ac:dyDescent="0.15">
      <c r="A828" s="27" t="s">
        <v>3106</v>
      </c>
      <c r="B828" s="15" t="s">
        <v>3107</v>
      </c>
      <c r="C828" s="5" t="s">
        <v>3108</v>
      </c>
      <c r="D828" s="6">
        <v>2</v>
      </c>
      <c r="E828" s="6">
        <v>5</v>
      </c>
      <c r="F828" s="7" t="str">
        <f>HYPERLINK("https://www.reddit.com/r/AskDocs/comments/ge676i/unmotivated_and_struggling_mentally_2yrs_with/")</f>
        <v>https://www.reddit.com/r/AskDocs/comments/ge676i/unmotivated_and_struggling_mentally_2yrs_with/</v>
      </c>
      <c r="G828" s="7" t="s">
        <v>3109</v>
      </c>
      <c r="H828" s="7" t="s">
        <v>12</v>
      </c>
      <c r="I828" s="6">
        <v>9.9876224999999996E-3</v>
      </c>
      <c r="J828" s="6">
        <v>0.22918095999999999</v>
      </c>
      <c r="K828" s="6">
        <v>2.4187624000000001E-2</v>
      </c>
      <c r="L828" s="6">
        <v>0.12275457400000001</v>
      </c>
      <c r="M828" s="6">
        <v>1.6506016E-3</v>
      </c>
      <c r="N828" s="6">
        <v>1.8351972000000001E-3</v>
      </c>
      <c r="O828" s="6">
        <v>1.5691221000000001E-3</v>
      </c>
      <c r="P828" s="3" t="s">
        <v>4111</v>
      </c>
      <c r="Q828" s="6"/>
    </row>
    <row r="829" spans="1:17" ht="221" hidden="1" x14ac:dyDescent="0.15">
      <c r="A829" s="27" t="s">
        <v>3110</v>
      </c>
      <c r="B829" s="15" t="s">
        <v>3111</v>
      </c>
      <c r="C829" s="5" t="s">
        <v>3112</v>
      </c>
      <c r="D829" s="6">
        <v>2</v>
      </c>
      <c r="E829" s="6">
        <v>12</v>
      </c>
      <c r="F829" s="7" t="str">
        <f>HYPERLINK("https://www.reddit.com/r/AskDocs/comments/ge76rl/vyvanse_for_binge_eating_disorder_what_happens/")</f>
        <v>https://www.reddit.com/r/AskDocs/comments/ge76rl/vyvanse_for_binge_eating_disorder_what_happens/</v>
      </c>
      <c r="G829" s="7" t="s">
        <v>3113</v>
      </c>
      <c r="H829" s="7" t="s">
        <v>12</v>
      </c>
      <c r="I829" s="6">
        <v>0.10233137</v>
      </c>
      <c r="J829" s="6">
        <v>1.4690488999999999E-2</v>
      </c>
      <c r="K829" s="6">
        <v>0.55780350000000001</v>
      </c>
      <c r="L829" s="6">
        <v>3.0539930000000001E-3</v>
      </c>
      <c r="M829" s="6">
        <v>4.2308867000000003E-3</v>
      </c>
      <c r="N829" s="6">
        <v>3.1406224000000003E-2</v>
      </c>
      <c r="O829" s="6">
        <v>1.1531115E-3</v>
      </c>
      <c r="P829" s="3" t="s">
        <v>4111</v>
      </c>
      <c r="Q829" s="6"/>
    </row>
    <row r="830" spans="1:17" ht="85" hidden="1" x14ac:dyDescent="0.15">
      <c r="A830" s="27" t="s">
        <v>3114</v>
      </c>
      <c r="B830" s="15" t="s">
        <v>3115</v>
      </c>
      <c r="C830" s="5" t="s">
        <v>3116</v>
      </c>
      <c r="D830" s="6">
        <v>1</v>
      </c>
      <c r="E830" s="6">
        <v>5</v>
      </c>
      <c r="F830" s="7" t="str">
        <f>HYPERLINK("https://www.reddit.com/r/AskDocs/comments/ge79kn/heart_palpitations/")</f>
        <v>https://www.reddit.com/r/AskDocs/comments/ge79kn/heart_palpitations/</v>
      </c>
      <c r="G830" s="7" t="s">
        <v>3117</v>
      </c>
      <c r="H830" s="7" t="s">
        <v>12</v>
      </c>
      <c r="I830" s="6">
        <v>2.1032392999999999E-3</v>
      </c>
      <c r="J830" s="6">
        <v>0.96387564999999997</v>
      </c>
      <c r="K830" s="6">
        <v>4.6031177000000001E-3</v>
      </c>
      <c r="L830" s="6">
        <v>3.6305190000000001E-4</v>
      </c>
      <c r="M830" s="6">
        <v>5.4284929999999997E-4</v>
      </c>
      <c r="N830" s="6">
        <v>3.8724839999999998E-3</v>
      </c>
      <c r="O830" s="6">
        <v>7.9894960000000004E-3</v>
      </c>
      <c r="P830" s="3" t="s">
        <v>3758</v>
      </c>
      <c r="Q830" s="6"/>
    </row>
    <row r="831" spans="1:17" ht="255" hidden="1" x14ac:dyDescent="0.15">
      <c r="A831" s="27" t="s">
        <v>3118</v>
      </c>
      <c r="B831" s="15" t="s">
        <v>3119</v>
      </c>
      <c r="C831" s="5" t="s">
        <v>3120</v>
      </c>
      <c r="D831" s="6">
        <v>1</v>
      </c>
      <c r="E831" s="6">
        <v>6</v>
      </c>
      <c r="F831" s="7" t="str">
        <f>HYPERLINK("https://www.reddit.com/r/AskDocs/comments/ge99ko/swollen_nose_injured_since_the_past_3_days/")</f>
        <v>https://www.reddit.com/r/AskDocs/comments/ge99ko/swollen_nose_injured_since_the_past_3_days/</v>
      </c>
      <c r="G831" s="7" t="s">
        <v>3121</v>
      </c>
      <c r="H831" s="7" t="s">
        <v>12</v>
      </c>
      <c r="I831" s="6">
        <v>4.5261383000000004E-3</v>
      </c>
      <c r="J831" s="6">
        <v>0.35552514000000002</v>
      </c>
      <c r="K831" s="6">
        <v>2.2645235E-2</v>
      </c>
      <c r="L831" s="6">
        <v>1.3650953999999999E-3</v>
      </c>
      <c r="M831" s="6">
        <v>9.996563E-3</v>
      </c>
      <c r="N831" s="6">
        <v>2.7414560000000002E-3</v>
      </c>
      <c r="O831" s="6">
        <v>1.4704078000000001E-2</v>
      </c>
      <c r="P831" s="3" t="s">
        <v>4111</v>
      </c>
      <c r="Q831" s="6"/>
    </row>
    <row r="832" spans="1:17" ht="85" hidden="1" x14ac:dyDescent="0.15">
      <c r="A832" s="27" t="s">
        <v>3122</v>
      </c>
      <c r="B832" s="15" t="s">
        <v>3123</v>
      </c>
      <c r="C832" s="5" t="s">
        <v>3970</v>
      </c>
      <c r="D832" s="6">
        <v>1</v>
      </c>
      <c r="E832" s="6">
        <v>5</v>
      </c>
      <c r="F832" s="7" t="str">
        <f>HYPERLINK("https://www.reddit.com/r/AskDocs/comments/ge9a8d/20_m_what_is_this_rash_on_my_hand/")</f>
        <v>https://www.reddit.com/r/AskDocs/comments/ge9a8d/20_m_what_is_this_rash_on_my_hand/</v>
      </c>
      <c r="G832" s="7" t="s">
        <v>3124</v>
      </c>
      <c r="H832" s="7" t="s">
        <v>12</v>
      </c>
      <c r="I832" s="6">
        <v>8.2705320000000006E-3</v>
      </c>
      <c r="J832" s="6">
        <v>0.10407269</v>
      </c>
      <c r="K832" s="6">
        <v>6.1240195999999998E-3</v>
      </c>
      <c r="L832" s="6">
        <v>0.81430100000000005</v>
      </c>
      <c r="M832" s="6">
        <v>1.6334474000000002E-2</v>
      </c>
      <c r="N832" s="6">
        <v>3.4937263000000001E-4</v>
      </c>
      <c r="O832" s="6">
        <v>0.10415232000000001</v>
      </c>
      <c r="P832" s="17" t="s">
        <v>3760</v>
      </c>
      <c r="Q832" s="6"/>
    </row>
    <row r="833" spans="1:17" ht="187" hidden="1" x14ac:dyDescent="0.15">
      <c r="A833" s="27" t="s">
        <v>3125</v>
      </c>
      <c r="B833" s="15" t="s">
        <v>3126</v>
      </c>
      <c r="C833" s="5" t="s">
        <v>3127</v>
      </c>
      <c r="D833" s="6">
        <v>1</v>
      </c>
      <c r="E833" s="6">
        <v>5</v>
      </c>
      <c r="F833" s="7" t="str">
        <f>HYPERLINK("https://www.reddit.com/r/AskDocs/comments/ge9xnk/is_feeling_nausea_for_more_than_24_hours_normal/")</f>
        <v>https://www.reddit.com/r/AskDocs/comments/ge9xnk/is_feeling_nausea_for_more_than_24_hours_normal/</v>
      </c>
      <c r="G833" s="7" t="s">
        <v>3128</v>
      </c>
      <c r="H833" s="7" t="s">
        <v>12</v>
      </c>
      <c r="I833" s="6">
        <v>1.2596011000000001E-2</v>
      </c>
      <c r="J833" s="6">
        <v>0.58073109999999994</v>
      </c>
      <c r="K833" s="6">
        <v>1.0101795E-2</v>
      </c>
      <c r="L833" s="9">
        <v>8.2302709999999995E-5</v>
      </c>
      <c r="M833" s="6">
        <v>2.2196769999999999E-4</v>
      </c>
      <c r="N833" s="6">
        <v>2.2204965E-2</v>
      </c>
      <c r="O833" s="6">
        <v>3.3941865000000002E-2</v>
      </c>
      <c r="P833" s="3" t="s">
        <v>3758</v>
      </c>
      <c r="Q833" s="6"/>
    </row>
    <row r="834" spans="1:17" ht="17" hidden="1" x14ac:dyDescent="0.15">
      <c r="A834" s="27" t="s">
        <v>3129</v>
      </c>
      <c r="B834" s="15" t="s">
        <v>3130</v>
      </c>
      <c r="C834" s="5" t="s">
        <v>3131</v>
      </c>
      <c r="D834" s="6">
        <v>2</v>
      </c>
      <c r="E834" s="6">
        <v>4</v>
      </c>
      <c r="F834" s="7" t="str">
        <f>HYPERLINK("https://www.reddit.com/r/AskDocs/comments/ge9xrr/not_painful_but_it_looks_concerning/")</f>
        <v>https://www.reddit.com/r/AskDocs/comments/ge9xrr/not_painful_but_it_looks_concerning/</v>
      </c>
      <c r="G834" s="7" t="s">
        <v>3132</v>
      </c>
      <c r="H834" s="7" t="s">
        <v>12</v>
      </c>
      <c r="I834" s="6">
        <v>2.1019577999999999E-4</v>
      </c>
      <c r="J834" s="9">
        <v>7.302684E-6</v>
      </c>
      <c r="K834" s="6">
        <v>1.3071299000000001E-4</v>
      </c>
      <c r="L834" s="8">
        <v>1.0382821000000001E-5</v>
      </c>
      <c r="M834" s="6">
        <v>2.9599666999999999E-3</v>
      </c>
      <c r="N834" s="6">
        <v>2.6004314E-3</v>
      </c>
      <c r="O834" s="6">
        <v>0.99993449999999995</v>
      </c>
      <c r="P834" s="3" t="s">
        <v>3763</v>
      </c>
      <c r="Q834" s="6"/>
    </row>
    <row r="835" spans="1:17" ht="85" hidden="1" x14ac:dyDescent="0.15">
      <c r="A835" s="27" t="s">
        <v>3133</v>
      </c>
      <c r="B835" s="15" t="s">
        <v>3134</v>
      </c>
      <c r="C835" s="5" t="s">
        <v>3971</v>
      </c>
      <c r="D835" s="6">
        <v>1</v>
      </c>
      <c r="E835" s="6">
        <v>4</v>
      </c>
      <c r="F835" s="7" t="str">
        <f>HYPERLINK("https://www.reddit.com/r/AskDocs/comments/gel4ug/my_gf_24f_got_this_circular_thing_on_the_side_of/")</f>
        <v>https://www.reddit.com/r/AskDocs/comments/gel4ug/my_gf_24f_got_this_circular_thing_on_the_side_of/</v>
      </c>
      <c r="G835" s="7" t="s">
        <v>3135</v>
      </c>
      <c r="H835" s="7" t="s">
        <v>12</v>
      </c>
      <c r="I835" s="6">
        <v>7.6271890000000004E-3</v>
      </c>
      <c r="J835" s="6">
        <v>1.8393993000000001E-4</v>
      </c>
      <c r="K835" s="6">
        <v>7.0619583E-4</v>
      </c>
      <c r="L835" s="6">
        <v>0.63167200000000001</v>
      </c>
      <c r="M835" s="6">
        <v>1.1170894000000001E-2</v>
      </c>
      <c r="N835" s="6">
        <v>4.0418505999999998E-3</v>
      </c>
      <c r="O835" s="6">
        <v>0.25708774000000001</v>
      </c>
      <c r="P835" s="17" t="s">
        <v>3760</v>
      </c>
      <c r="Q835" s="6"/>
    </row>
    <row r="836" spans="1:17" ht="85" hidden="1" x14ac:dyDescent="0.15">
      <c r="A836" s="27" t="s">
        <v>3136</v>
      </c>
      <c r="B836" s="15" t="s">
        <v>3137</v>
      </c>
      <c r="C836" s="5" t="s">
        <v>3972</v>
      </c>
      <c r="D836" s="6">
        <v>1</v>
      </c>
      <c r="E836" s="6">
        <v>4</v>
      </c>
      <c r="F836" s="7" t="str">
        <f>HYPERLINK("https://www.reddit.com/r/AskDocs/comments/gel7t9/random_bruising_appeared_on_my_bf_22m_59_pictures/")</f>
        <v>https://www.reddit.com/r/AskDocs/comments/gel7t9/random_bruising_appeared_on_my_bf_22m_59_pictures/</v>
      </c>
      <c r="G836" s="7" t="s">
        <v>3138</v>
      </c>
      <c r="H836" s="7" t="s">
        <v>12</v>
      </c>
      <c r="I836" s="6">
        <v>9.6341670000000008E-3</v>
      </c>
      <c r="J836" s="6">
        <v>0.37362158000000001</v>
      </c>
      <c r="K836" s="6">
        <v>0.13455402999999999</v>
      </c>
      <c r="L836" s="6">
        <v>4.8724589999999998E-2</v>
      </c>
      <c r="M836" s="6">
        <v>6.2249599999999999E-3</v>
      </c>
      <c r="N836" s="6">
        <v>1.6740173000000001E-2</v>
      </c>
      <c r="O836" s="6">
        <v>1.5835732000000002E-2</v>
      </c>
      <c r="P836" s="3" t="s">
        <v>4111</v>
      </c>
      <c r="Q836" s="6"/>
    </row>
    <row r="837" spans="1:17" ht="153" hidden="1" x14ac:dyDescent="0.15">
      <c r="A837" s="27" t="s">
        <v>3139</v>
      </c>
      <c r="B837" s="15" t="s">
        <v>3140</v>
      </c>
      <c r="C837" s="5" t="s">
        <v>3141</v>
      </c>
      <c r="D837" s="6">
        <v>1</v>
      </c>
      <c r="E837" s="6">
        <v>2</v>
      </c>
      <c r="F837" s="7" t="str">
        <f>HYPERLINK("https://www.reddit.com/r/AskDocs/comments/geleo1/dad_is_losing_weight_very_fast/")</f>
        <v>https://www.reddit.com/r/AskDocs/comments/geleo1/dad_is_losing_weight_very_fast/</v>
      </c>
      <c r="G837" s="7" t="s">
        <v>3142</v>
      </c>
      <c r="H837" s="7" t="s">
        <v>12</v>
      </c>
      <c r="I837" s="6">
        <v>1.0807364999999999E-2</v>
      </c>
      <c r="J837" s="6">
        <v>0.11600712000000001</v>
      </c>
      <c r="K837" s="6">
        <v>0.94123699999999999</v>
      </c>
      <c r="L837" s="8">
        <v>1.501962E-6</v>
      </c>
      <c r="M837" s="9">
        <v>9.3094480000000007E-5</v>
      </c>
      <c r="N837" s="6">
        <v>1.4370680000000001E-4</v>
      </c>
      <c r="O837" s="8">
        <v>3.8466464000000003E-5</v>
      </c>
      <c r="P837" s="16" t="s">
        <v>3759</v>
      </c>
      <c r="Q837" s="6"/>
    </row>
    <row r="838" spans="1:17" ht="388" hidden="1" x14ac:dyDescent="0.15">
      <c r="A838" s="27" t="s">
        <v>3143</v>
      </c>
      <c r="B838" s="15" t="s">
        <v>3144</v>
      </c>
      <c r="C838" s="5" t="s">
        <v>3145</v>
      </c>
      <c r="D838" s="6">
        <v>1</v>
      </c>
      <c r="E838" s="6">
        <v>7</v>
      </c>
      <c r="F838" s="7" t="str">
        <f>HYPERLINK("https://www.reddit.com/r/AskDocs/comments/gf7hma/cause_of_low_estrogen_pituitary_rumor/")</f>
        <v>https://www.reddit.com/r/AskDocs/comments/gf7hma/cause_of_low_estrogen_pituitary_rumor/</v>
      </c>
      <c r="G838" s="7" t="s">
        <v>3146</v>
      </c>
      <c r="H838" s="7" t="s">
        <v>12</v>
      </c>
      <c r="I838" s="6">
        <v>0.70696530000000002</v>
      </c>
      <c r="J838" s="6">
        <v>2.2666990000000001E-2</v>
      </c>
      <c r="K838" s="6">
        <v>2.9261707999999999E-3</v>
      </c>
      <c r="L838" s="6">
        <v>4.6330690000000001E-4</v>
      </c>
      <c r="M838" s="6">
        <v>4.3204426999999998E-4</v>
      </c>
      <c r="N838" s="6">
        <v>6.6351889999999997E-4</v>
      </c>
      <c r="O838" s="6">
        <v>2.2196769999999999E-4</v>
      </c>
      <c r="P838" s="3" t="s">
        <v>4111</v>
      </c>
      <c r="Q838" s="21" t="s">
        <v>4091</v>
      </c>
    </row>
    <row r="839" spans="1:17" ht="85" hidden="1" x14ac:dyDescent="0.15">
      <c r="A839" s="27" t="s">
        <v>3147</v>
      </c>
      <c r="B839" s="15" t="s">
        <v>3148</v>
      </c>
      <c r="C839" s="5" t="s">
        <v>3149</v>
      </c>
      <c r="D839" s="6">
        <v>3</v>
      </c>
      <c r="E839" s="6">
        <v>21</v>
      </c>
      <c r="F839" s="7" t="str">
        <f>HYPERLINK("https://www.reddit.com/r/AskDocs/comments/gf7lup/my_mother_has_come_back_from_work_and_is_showing/")</f>
        <v>https://www.reddit.com/r/AskDocs/comments/gf7lup/my_mother_has_come_back_from_work_and_is_showing/</v>
      </c>
      <c r="G839" s="7" t="s">
        <v>3150</v>
      </c>
      <c r="H839" s="7" t="s">
        <v>12</v>
      </c>
      <c r="I839" s="6">
        <v>0.57086945</v>
      </c>
      <c r="J839" s="6">
        <v>0.84233329999999995</v>
      </c>
      <c r="K839" s="6">
        <v>5.0017834000000002E-3</v>
      </c>
      <c r="L839" s="6">
        <v>1.3973415E-3</v>
      </c>
      <c r="M839" s="6">
        <v>2.3998617999999999E-3</v>
      </c>
      <c r="N839" s="6">
        <v>3.1268596999999999E-3</v>
      </c>
      <c r="O839" s="6">
        <v>7.8165530000000002E-4</v>
      </c>
      <c r="P839" s="23" t="s">
        <v>4111</v>
      </c>
      <c r="Q839" s="6" t="s">
        <v>4078</v>
      </c>
    </row>
    <row r="840" spans="1:17" ht="102" hidden="1" x14ac:dyDescent="0.15">
      <c r="A840" s="27" t="s">
        <v>3151</v>
      </c>
      <c r="B840" s="15" t="s">
        <v>3152</v>
      </c>
      <c r="C840" s="5" t="s">
        <v>3153</v>
      </c>
      <c r="D840" s="6">
        <v>1</v>
      </c>
      <c r="E840" s="6">
        <v>7</v>
      </c>
      <c r="F840" s="7" t="str">
        <f>HYPERLINK("https://www.reddit.com/r/AskDocs/comments/gf8elt/eyes_stinging_and_watery_sunglasses_help/")</f>
        <v>https://www.reddit.com/r/AskDocs/comments/gf8elt/eyes_stinging_and_watery_sunglasses_help/</v>
      </c>
      <c r="G840" s="7" t="s">
        <v>3154</v>
      </c>
      <c r="H840" s="7" t="s">
        <v>12</v>
      </c>
      <c r="I840" s="8">
        <v>1.680269E-6</v>
      </c>
      <c r="J840" s="9">
        <v>8.461536E-5</v>
      </c>
      <c r="K840" s="6">
        <v>0.99760157000000005</v>
      </c>
      <c r="L840" s="8">
        <v>4.9792834000000002E-5</v>
      </c>
      <c r="M840" s="6">
        <v>7.3300420000000005E-2</v>
      </c>
      <c r="N840" s="8">
        <v>3.7224200000000001E-7</v>
      </c>
      <c r="O840" s="8">
        <v>1.663177E-6</v>
      </c>
      <c r="P840" s="3" t="s">
        <v>4111</v>
      </c>
      <c r="Q840" s="8"/>
    </row>
    <row r="841" spans="1:17" ht="119" hidden="1" x14ac:dyDescent="0.15">
      <c r="A841" s="27" t="s">
        <v>3155</v>
      </c>
      <c r="B841" s="15" t="s">
        <v>3156</v>
      </c>
      <c r="C841" s="5" t="s">
        <v>3973</v>
      </c>
      <c r="D841" s="6">
        <v>1</v>
      </c>
      <c r="E841" s="6">
        <v>2</v>
      </c>
      <c r="F841" s="7" t="str">
        <f>HYPERLINK("https://www.reddit.com/r/AskDocs/comments/gf8rzp/what_is_this_piece_of_hanging_flesh_next_to_my/")</f>
        <v>https://www.reddit.com/r/AskDocs/comments/gf8rzp/what_is_this_piece_of_hanging_flesh_next_to_my/</v>
      </c>
      <c r="G841" s="7" t="s">
        <v>3157</v>
      </c>
      <c r="H841" s="7" t="s">
        <v>12</v>
      </c>
      <c r="I841" s="6">
        <v>2.4618714999999999E-2</v>
      </c>
      <c r="J841" s="6">
        <v>7.6301694000000002E-3</v>
      </c>
      <c r="K841" s="6">
        <v>3.5949050999999998E-3</v>
      </c>
      <c r="L841" s="6">
        <v>3.7848949999999999E-3</v>
      </c>
      <c r="M841" s="6">
        <v>2.8782605999999999E-2</v>
      </c>
      <c r="N841" s="6">
        <v>7.9322933999999998E-2</v>
      </c>
      <c r="O841" s="6">
        <v>1.4039814499999999E-2</v>
      </c>
      <c r="P841" s="3" t="s">
        <v>4111</v>
      </c>
      <c r="Q841" s="6"/>
    </row>
    <row r="842" spans="1:17" ht="409.6" hidden="1" x14ac:dyDescent="0.15">
      <c r="A842" s="27" t="s">
        <v>3158</v>
      </c>
      <c r="B842" s="15" t="s">
        <v>3159</v>
      </c>
      <c r="C842" s="5" t="s">
        <v>3974</v>
      </c>
      <c r="D842" s="6">
        <v>2</v>
      </c>
      <c r="E842" s="6">
        <v>3</v>
      </c>
      <c r="F842" s="7" t="str">
        <f>HYPERLINK("https://www.reddit.com/r/AskDocs/comments/gf9950/my_mom_might_be_getting_scammed_by_a_guy_who/")</f>
        <v>https://www.reddit.com/r/AskDocs/comments/gf9950/my_mom_might_be_getting_scammed_by_a_guy_who/</v>
      </c>
      <c r="G842" s="7" t="s">
        <v>3160</v>
      </c>
      <c r="H842" s="7" t="s">
        <v>12</v>
      </c>
      <c r="I842" s="6">
        <v>0.1690411</v>
      </c>
      <c r="J842" s="6">
        <v>4.8363089999999997E-2</v>
      </c>
      <c r="K842" s="8">
        <v>6.5215113999999997E-5</v>
      </c>
      <c r="L842" s="9">
        <v>8.3655839999999993E-8</v>
      </c>
      <c r="M842" s="8">
        <v>2.9228207000000002E-5</v>
      </c>
      <c r="N842" s="8">
        <v>1.7732217999999999E-5</v>
      </c>
      <c r="O842" s="6">
        <v>0.22219420000000001</v>
      </c>
      <c r="P842" s="3" t="s">
        <v>4111</v>
      </c>
      <c r="Q842" s="8"/>
    </row>
    <row r="843" spans="1:17" ht="409.6" hidden="1" x14ac:dyDescent="0.15">
      <c r="A843" s="27" t="s">
        <v>3161</v>
      </c>
      <c r="B843" s="15" t="s">
        <v>3162</v>
      </c>
      <c r="C843" s="5" t="s">
        <v>3163</v>
      </c>
      <c r="D843" s="6">
        <v>1</v>
      </c>
      <c r="E843" s="6">
        <v>4</v>
      </c>
      <c r="F843" s="7" t="str">
        <f>HYPERLINK("https://www.reddit.com/r/AskDocs/comments/gfcu52/lumbar_spine_scan_results_is_it_getting_worse/")</f>
        <v>https://www.reddit.com/r/AskDocs/comments/gfcu52/lumbar_spine_scan_results_is_it_getting_worse/</v>
      </c>
      <c r="G843" s="7" t="s">
        <v>3164</v>
      </c>
      <c r="H843" s="7" t="s">
        <v>12</v>
      </c>
      <c r="I843" s="6">
        <v>0.65477019999999997</v>
      </c>
      <c r="J843" s="6">
        <v>2.7863382999999999E-3</v>
      </c>
      <c r="K843" s="6">
        <v>0.52393645</v>
      </c>
      <c r="L843" s="8">
        <v>6.0855649999999999E-6</v>
      </c>
      <c r="M843" s="6">
        <v>4.1047691999999997E-2</v>
      </c>
      <c r="N843" s="6">
        <v>1.6162097E-3</v>
      </c>
      <c r="O843" s="6">
        <v>2.5460123999999999E-4</v>
      </c>
      <c r="P843" s="3" t="s">
        <v>4111</v>
      </c>
      <c r="Q843" s="6" t="s">
        <v>4089</v>
      </c>
    </row>
    <row r="844" spans="1:17" ht="409.6" hidden="1" x14ac:dyDescent="0.15">
      <c r="A844" s="27" t="s">
        <v>3165</v>
      </c>
      <c r="B844" s="15" t="s">
        <v>3166</v>
      </c>
      <c r="C844" s="5" t="s">
        <v>3975</v>
      </c>
      <c r="D844" s="6">
        <v>1</v>
      </c>
      <c r="E844" s="6">
        <v>7</v>
      </c>
      <c r="F844" s="7" t="str">
        <f>HYPERLINK("https://www.reddit.com/r/AskDocs/comments/gfda8a/fml_is_this_a_cold_sore_ive_never_had_one_before/")</f>
        <v>https://www.reddit.com/r/AskDocs/comments/gfda8a/fml_is_this_a_cold_sore_ive_never_had_one_before/</v>
      </c>
      <c r="G844" s="7" t="s">
        <v>3167</v>
      </c>
      <c r="H844" s="7" t="s">
        <v>12</v>
      </c>
      <c r="I844" s="6">
        <v>6.2635243E-3</v>
      </c>
      <c r="J844" s="6">
        <v>2.3076236000000002E-3</v>
      </c>
      <c r="K844" s="6">
        <v>1.0113120000000001E-3</v>
      </c>
      <c r="L844" s="6">
        <v>1.4804751E-2</v>
      </c>
      <c r="M844" s="6">
        <v>6.480813E-4</v>
      </c>
      <c r="N844" s="6">
        <v>4.8589705999999998E-4</v>
      </c>
      <c r="O844" s="6">
        <v>0.44888502000000002</v>
      </c>
      <c r="P844" s="3" t="s">
        <v>3763</v>
      </c>
      <c r="Q844" s="6"/>
    </row>
    <row r="845" spans="1:17" ht="187" hidden="1" x14ac:dyDescent="0.15">
      <c r="A845" s="27" t="s">
        <v>3168</v>
      </c>
      <c r="B845" s="15" t="s">
        <v>3169</v>
      </c>
      <c r="C845" s="5" t="s">
        <v>3170</v>
      </c>
      <c r="D845" s="6">
        <v>1</v>
      </c>
      <c r="E845" s="6">
        <v>5</v>
      </c>
      <c r="F845" s="7" t="str">
        <f>HYPERLINK("https://www.reddit.com/r/AskDocs/comments/gfdgn5/can_i_pass_hpv_warts_to_my_long_term_partner_who/")</f>
        <v>https://www.reddit.com/r/AskDocs/comments/gfdgn5/can_i_pass_hpv_warts_to_my_long_term_partner_who/</v>
      </c>
      <c r="G845" s="7" t="s">
        <v>3171</v>
      </c>
      <c r="H845" s="7" t="s">
        <v>12</v>
      </c>
      <c r="I845" s="6">
        <v>4.9901009999999996E-4</v>
      </c>
      <c r="J845" s="8">
        <v>1.7159484E-5</v>
      </c>
      <c r="K845" s="10">
        <v>8.5595600000000008E-6</v>
      </c>
      <c r="L845" s="8">
        <v>1.6160742000000001E-5</v>
      </c>
      <c r="M845" s="6">
        <v>2.207458E-4</v>
      </c>
      <c r="N845" s="6">
        <v>1.2600422E-4</v>
      </c>
      <c r="O845" s="6">
        <v>0.99902029999999997</v>
      </c>
      <c r="P845" s="3" t="s">
        <v>3763</v>
      </c>
      <c r="Q845" s="6"/>
    </row>
    <row r="846" spans="1:17" ht="68" hidden="1" x14ac:dyDescent="0.15">
      <c r="A846" s="27" t="s">
        <v>3172</v>
      </c>
      <c r="B846" s="15" t="s">
        <v>3173</v>
      </c>
      <c r="C846" s="5" t="s">
        <v>3174</v>
      </c>
      <c r="D846" s="6">
        <v>1</v>
      </c>
      <c r="E846" s="6">
        <v>5</v>
      </c>
      <c r="F846" s="7" t="str">
        <f>HYPERLINK("https://www.reddit.com/r/AskDocs/comments/gfef2i/m19_5ft_8_155lbs/")</f>
        <v>https://www.reddit.com/r/AskDocs/comments/gfef2i/m19_5ft_8_155lbs/</v>
      </c>
      <c r="G846" s="7" t="s">
        <v>3175</v>
      </c>
      <c r="H846" s="7" t="s">
        <v>12</v>
      </c>
      <c r="I846" s="6">
        <v>1.5750527000000001E-4</v>
      </c>
      <c r="J846" s="8">
        <v>5.8211443999999997E-5</v>
      </c>
      <c r="K846" s="8">
        <v>3.1178165999999999E-5</v>
      </c>
      <c r="L846" s="9">
        <v>3.244831E-5</v>
      </c>
      <c r="M846" s="9">
        <v>8.0591230000000004E-5</v>
      </c>
      <c r="N846" s="6">
        <v>0.99868049999999997</v>
      </c>
      <c r="O846" s="8">
        <v>5.8176312E-5</v>
      </c>
      <c r="P846" s="16" t="s">
        <v>3762</v>
      </c>
      <c r="Q846" s="6"/>
    </row>
    <row r="847" spans="1:17" ht="102" hidden="1" x14ac:dyDescent="0.15">
      <c r="A847" s="27" t="s">
        <v>3176</v>
      </c>
      <c r="B847" s="15" t="s">
        <v>3177</v>
      </c>
      <c r="C847" s="5" t="s">
        <v>3178</v>
      </c>
      <c r="D847" s="6">
        <v>1</v>
      </c>
      <c r="E847" s="6">
        <v>10</v>
      </c>
      <c r="F847" s="7" t="str">
        <f>HYPERLINK("https://www.reddit.com/r/AskDocs/comments/gfff7h/ct_scan_vs_xray/")</f>
        <v>https://www.reddit.com/r/AskDocs/comments/gfff7h/ct_scan_vs_xray/</v>
      </c>
      <c r="G847" s="7" t="s">
        <v>3179</v>
      </c>
      <c r="H847" s="7" t="s">
        <v>12</v>
      </c>
      <c r="I847" s="6">
        <v>0.84748124999999996</v>
      </c>
      <c r="J847" s="6">
        <v>6.952229E-2</v>
      </c>
      <c r="K847" s="6">
        <v>3.1321794E-2</v>
      </c>
      <c r="L847" s="6">
        <v>3.3320785000000002E-3</v>
      </c>
      <c r="M847" s="6">
        <v>0.17297429</v>
      </c>
      <c r="N847" s="6">
        <v>2.6025772000000001E-3</v>
      </c>
      <c r="O847" s="6">
        <v>6.4420700000000005E-4</v>
      </c>
      <c r="P847" s="23" t="s">
        <v>3757</v>
      </c>
      <c r="Q847" s="6"/>
    </row>
    <row r="848" spans="1:17" ht="102" hidden="1" x14ac:dyDescent="0.15">
      <c r="A848" s="27" t="s">
        <v>3180</v>
      </c>
      <c r="B848" s="15" t="s">
        <v>3181</v>
      </c>
      <c r="C848" s="5" t="s">
        <v>3182</v>
      </c>
      <c r="D848" s="6">
        <v>1</v>
      </c>
      <c r="E848" s="6">
        <v>7</v>
      </c>
      <c r="F848" s="7" t="str">
        <f>HYPERLINK("https://www.reddit.com/r/AskDocs/comments/gfu5p7/17m_ear_pressure/")</f>
        <v>https://www.reddit.com/r/AskDocs/comments/gfu5p7/17m_ear_pressure/</v>
      </c>
      <c r="G848" s="7" t="s">
        <v>3183</v>
      </c>
      <c r="H848" s="7" t="s">
        <v>12</v>
      </c>
      <c r="I848" s="6">
        <v>1.3935983000000001E-2</v>
      </c>
      <c r="J848" s="6">
        <v>3.3709466E-2</v>
      </c>
      <c r="K848" s="6">
        <v>6.7550539999999999E-3</v>
      </c>
      <c r="L848" s="6">
        <v>0.27270263</v>
      </c>
      <c r="M848" s="6">
        <v>4.2863190000000002E-3</v>
      </c>
      <c r="N848" s="6">
        <v>5.3795009999999997E-2</v>
      </c>
      <c r="O848" s="6">
        <v>1.4892757E-2</v>
      </c>
      <c r="P848" s="3" t="s">
        <v>4111</v>
      </c>
      <c r="Q848" s="6"/>
    </row>
    <row r="849" spans="1:17" ht="136" hidden="1" x14ac:dyDescent="0.15">
      <c r="A849" s="27" t="s">
        <v>3184</v>
      </c>
      <c r="B849" s="15" t="s">
        <v>3185</v>
      </c>
      <c r="C849" s="5" t="s">
        <v>3976</v>
      </c>
      <c r="D849" s="6">
        <v>1</v>
      </c>
      <c r="E849" s="6">
        <v>16</v>
      </c>
      <c r="F849" s="7" t="str">
        <f>HYPERLINK("https://www.reddit.com/r/AskDocs/comments/gfusq9/18_male_my_ecg_looks_oddshould_i_get_it_checked/")</f>
        <v>https://www.reddit.com/r/AskDocs/comments/gfusq9/18_male_my_ecg_looks_oddshould_i_get_it_checked/</v>
      </c>
      <c r="G849" s="7" t="s">
        <v>3186</v>
      </c>
      <c r="H849" s="7" t="s">
        <v>12</v>
      </c>
      <c r="I849" s="6">
        <v>1.483947E-3</v>
      </c>
      <c r="J849" s="6">
        <v>1.5080154E-2</v>
      </c>
      <c r="K849" s="6">
        <v>8.3780530000000006E-2</v>
      </c>
      <c r="L849" s="6">
        <v>1.6440183000000001E-2</v>
      </c>
      <c r="M849" s="6">
        <v>2.5757372000000001E-2</v>
      </c>
      <c r="N849" s="6">
        <v>0.30542564</v>
      </c>
      <c r="O849" s="6">
        <v>1.8645525E-3</v>
      </c>
      <c r="P849" s="3" t="s">
        <v>4111</v>
      </c>
      <c r="Q849" s="6"/>
    </row>
    <row r="850" spans="1:17" ht="68" hidden="1" x14ac:dyDescent="0.15">
      <c r="A850" s="27" t="s">
        <v>3187</v>
      </c>
      <c r="B850" s="15" t="s">
        <v>3188</v>
      </c>
      <c r="C850" s="5" t="s">
        <v>3189</v>
      </c>
      <c r="D850" s="6">
        <v>1</v>
      </c>
      <c r="E850" s="6">
        <v>3</v>
      </c>
      <c r="F850" s="7" t="str">
        <f>HYPERLINK("https://www.reddit.com/r/AskDocs/comments/gh4utj/38m_do_i_have_a_blood_clot/")</f>
        <v>https://www.reddit.com/r/AskDocs/comments/gh4utj/38m_do_i_have_a_blood_clot/</v>
      </c>
      <c r="G850" s="7" t="s">
        <v>3190</v>
      </c>
      <c r="H850" s="7" t="s">
        <v>12</v>
      </c>
      <c r="I850" s="6">
        <v>6.2671450000000004E-2</v>
      </c>
      <c r="J850" s="6">
        <v>0.86076759999999997</v>
      </c>
      <c r="K850" s="6">
        <v>6.6367599999999999E-2</v>
      </c>
      <c r="L850" s="6">
        <v>1.0338724000000001E-3</v>
      </c>
      <c r="M850" s="6">
        <v>5.8490929999999997E-3</v>
      </c>
      <c r="N850" s="6">
        <v>1.2042521999999999E-3</v>
      </c>
      <c r="O850" s="6">
        <v>5.2511690000000004E-4</v>
      </c>
      <c r="P850" s="3" t="s">
        <v>4111</v>
      </c>
      <c r="Q850" s="6" t="s">
        <v>4081</v>
      </c>
    </row>
    <row r="851" spans="1:17" ht="409.6" hidden="1" x14ac:dyDescent="0.15">
      <c r="A851" s="27" t="s">
        <v>3191</v>
      </c>
      <c r="B851" s="15" t="s">
        <v>3192</v>
      </c>
      <c r="C851" s="5" t="s">
        <v>3193</v>
      </c>
      <c r="D851" s="6">
        <v>1</v>
      </c>
      <c r="E851" s="6">
        <v>3</v>
      </c>
      <c r="F851" s="7" t="str">
        <f>HYPERLINK("https://www.reddit.com/r/AskDocs/comments/gh686m/blood_on_toilet_paper_after_bm/")</f>
        <v>https://www.reddit.com/r/AskDocs/comments/gh686m/blood_on_toilet_paper_after_bm/</v>
      </c>
      <c r="G851" s="7" t="s">
        <v>3194</v>
      </c>
      <c r="H851" s="7" t="s">
        <v>12</v>
      </c>
      <c r="I851" s="6">
        <v>0.60075283000000002</v>
      </c>
      <c r="J851" s="6">
        <v>3.2880901999999998E-4</v>
      </c>
      <c r="K851" s="8">
        <v>1.6515464999999999E-5</v>
      </c>
      <c r="L851" s="8">
        <v>3.6626871999999997E-5</v>
      </c>
      <c r="M851" s="6">
        <v>1.6856194E-4</v>
      </c>
      <c r="N851" s="6">
        <v>6.5988899999999996E-3</v>
      </c>
      <c r="O851" s="6">
        <v>3.9350985999999998E-4</v>
      </c>
      <c r="P851" s="23" t="s">
        <v>3757</v>
      </c>
      <c r="Q851" s="6"/>
    </row>
    <row r="852" spans="1:17" ht="409.6" hidden="1" x14ac:dyDescent="0.15">
      <c r="A852" s="27" t="s">
        <v>3195</v>
      </c>
      <c r="B852" s="15" t="s">
        <v>3196</v>
      </c>
      <c r="C852" s="5" t="s">
        <v>3977</v>
      </c>
      <c r="D852" s="6">
        <v>2</v>
      </c>
      <c r="E852" s="6">
        <v>3</v>
      </c>
      <c r="F852" s="7" t="str">
        <f>HYPERLINK("https://www.reddit.com/r/AskDocs/comments/gh6ptj/just_pulled_a_piece_of_glass_out_of_my_foot_that/")</f>
        <v>https://www.reddit.com/r/AskDocs/comments/gh6ptj/just_pulled_a_piece_of_glass_out_of_my_foot_that/</v>
      </c>
      <c r="G852" s="7" t="s">
        <v>3197</v>
      </c>
      <c r="H852" s="7" t="s">
        <v>12</v>
      </c>
      <c r="I852" s="6">
        <v>6.654024E-2</v>
      </c>
      <c r="J852" s="6">
        <v>1.3871372E-2</v>
      </c>
      <c r="K852" s="6">
        <v>5.4670512999999997E-2</v>
      </c>
      <c r="L852" s="6">
        <v>1.3228923E-2</v>
      </c>
      <c r="M852" s="6">
        <v>5.1483509999999998E-4</v>
      </c>
      <c r="N852" s="6">
        <v>5.9396030000000003E-4</v>
      </c>
      <c r="O852" s="6">
        <v>7.8108907000000005E-4</v>
      </c>
      <c r="P852" s="3" t="s">
        <v>4111</v>
      </c>
      <c r="Q852" s="6"/>
    </row>
    <row r="853" spans="1:17" ht="409.6" hidden="1" x14ac:dyDescent="0.15">
      <c r="A853" s="27" t="s">
        <v>3198</v>
      </c>
      <c r="B853" s="15" t="s">
        <v>3199</v>
      </c>
      <c r="C853" s="5" t="s">
        <v>3978</v>
      </c>
      <c r="D853" s="6">
        <v>0</v>
      </c>
      <c r="E853" s="6">
        <v>7</v>
      </c>
      <c r="F853" s="7" t="str">
        <f>HYPERLINK("https://www.reddit.com/r/AskDocs/comments/gh6zz1/freaking_out_about_dvt_picture_included/")</f>
        <v>https://www.reddit.com/r/AskDocs/comments/gh6zz1/freaking_out_about_dvt_picture_included/</v>
      </c>
      <c r="G853" s="7" t="s">
        <v>3200</v>
      </c>
      <c r="H853" s="7" t="s">
        <v>12</v>
      </c>
      <c r="I853" s="6">
        <v>8.4229109999999999E-3</v>
      </c>
      <c r="J853" s="6">
        <v>0.19266295</v>
      </c>
      <c r="K853" s="6">
        <v>7.3306261999999999E-3</v>
      </c>
      <c r="L853" s="6">
        <v>3.1700432000000001E-3</v>
      </c>
      <c r="M853" s="6">
        <v>3.6797523000000002E-3</v>
      </c>
      <c r="N853" s="6">
        <v>2.5731295000000001E-2</v>
      </c>
      <c r="O853" s="6">
        <v>1.4124751E-2</v>
      </c>
      <c r="P853" s="3" t="s">
        <v>4111</v>
      </c>
      <c r="Q853" s="6"/>
    </row>
    <row r="854" spans="1:17" ht="289" hidden="1" x14ac:dyDescent="0.15">
      <c r="A854" s="27" t="s">
        <v>3201</v>
      </c>
      <c r="B854" s="15" t="s">
        <v>3202</v>
      </c>
      <c r="C854" s="5" t="s">
        <v>3203</v>
      </c>
      <c r="D854" s="6">
        <v>1</v>
      </c>
      <c r="E854" s="6">
        <v>11</v>
      </c>
      <c r="F854" s="7" t="str">
        <f>HYPERLINK("https://www.reddit.com/r/AskDocs/comments/ghap62/feeling_defeated_is_this_really_just_in_my_head/")</f>
        <v>https://www.reddit.com/r/AskDocs/comments/ghap62/feeling_defeated_is_this_really_just_in_my_head/</v>
      </c>
      <c r="G854" s="7" t="s">
        <v>3204</v>
      </c>
      <c r="H854" s="7" t="s">
        <v>12</v>
      </c>
      <c r="I854" s="6">
        <v>0.89685046999999996</v>
      </c>
      <c r="J854" s="6">
        <v>6.5024792999999999E-3</v>
      </c>
      <c r="K854" s="9">
        <v>9.5770640000000004E-5</v>
      </c>
      <c r="L854" s="9">
        <v>6.3451569999999999E-5</v>
      </c>
      <c r="M854" s="6">
        <v>2.0615757000000002E-3</v>
      </c>
      <c r="N854" s="6">
        <v>6.2890350000000001E-3</v>
      </c>
      <c r="O854" s="9">
        <v>1.8320720000000001E-6</v>
      </c>
      <c r="P854" s="3" t="s">
        <v>4111</v>
      </c>
      <c r="Q854" s="6" t="s">
        <v>4049</v>
      </c>
    </row>
    <row r="855" spans="1:17" ht="136" hidden="1" x14ac:dyDescent="0.15">
      <c r="A855" s="27" t="s">
        <v>3205</v>
      </c>
      <c r="B855" s="15" t="s">
        <v>3206</v>
      </c>
      <c r="C855" s="5" t="s">
        <v>3207</v>
      </c>
      <c r="D855" s="6">
        <v>0</v>
      </c>
      <c r="E855" s="6">
        <v>2</v>
      </c>
      <c r="F855" s="7" t="str">
        <f>HYPERLINK("https://www.reddit.com/r/AskDocs/comments/ghp52b/is_it_normal_to_have_had_one_absence_seizure/")</f>
        <v>https://www.reddit.com/r/AskDocs/comments/ghp52b/is_it_normal_to_have_had_one_absence_seizure/</v>
      </c>
      <c r="G855" s="7" t="s">
        <v>3208</v>
      </c>
      <c r="H855" s="7" t="s">
        <v>12</v>
      </c>
      <c r="I855" s="6">
        <v>0.13195472999999999</v>
      </c>
      <c r="J855" s="6">
        <v>9.2126520000000003E-2</v>
      </c>
      <c r="K855" s="6">
        <v>2.4397075000000001E-2</v>
      </c>
      <c r="L855" s="6">
        <v>1.9819379000000002E-2</v>
      </c>
      <c r="M855" s="6">
        <v>8.8734629999999998E-3</v>
      </c>
      <c r="N855" s="6">
        <v>5.114436E-3</v>
      </c>
      <c r="O855" s="6">
        <v>3.3523409999999997E-2</v>
      </c>
      <c r="P855" s="3" t="s">
        <v>4111</v>
      </c>
      <c r="Q855" s="6"/>
    </row>
    <row r="856" spans="1:17" ht="34" hidden="1" x14ac:dyDescent="0.15">
      <c r="A856" s="27" t="s">
        <v>3209</v>
      </c>
      <c r="B856" s="15" t="s">
        <v>3210</v>
      </c>
      <c r="C856" s="5" t="s">
        <v>3211</v>
      </c>
      <c r="D856" s="6">
        <v>1</v>
      </c>
      <c r="E856" s="6">
        <v>7</v>
      </c>
      <c r="F856" s="7" t="str">
        <f>HYPERLINK("https://www.reddit.com/r/AskDocs/comments/ghq0g5/i_havent_had_my_period_in_6_months_female_240lbs/")</f>
        <v>https://www.reddit.com/r/AskDocs/comments/ghq0g5/i_havent_had_my_period_in_6_months_female_240lbs/</v>
      </c>
      <c r="G856" s="7" t="s">
        <v>3212</v>
      </c>
      <c r="H856" s="7" t="s">
        <v>12</v>
      </c>
      <c r="I856" s="6">
        <v>4.3820439999999999E-3</v>
      </c>
      <c r="J856" s="6">
        <v>3.299415E-4</v>
      </c>
      <c r="K856" s="6">
        <v>6.6357255E-3</v>
      </c>
      <c r="L856" s="6">
        <v>5.0318240000000005E-4</v>
      </c>
      <c r="M856" s="6">
        <v>1.2906491999999999E-3</v>
      </c>
      <c r="N856" s="6">
        <v>4.6183170000000003E-3</v>
      </c>
      <c r="O856" s="6">
        <v>0.99690783000000005</v>
      </c>
      <c r="P856" s="3" t="s">
        <v>3763</v>
      </c>
      <c r="Q856" s="6"/>
    </row>
    <row r="857" spans="1:17" ht="409.6" hidden="1" x14ac:dyDescent="0.15">
      <c r="A857" s="27" t="s">
        <v>3213</v>
      </c>
      <c r="B857" s="15" t="s">
        <v>3214</v>
      </c>
      <c r="C857" s="5" t="s">
        <v>3215</v>
      </c>
      <c r="D857" s="6">
        <v>1</v>
      </c>
      <c r="E857" s="6">
        <v>5</v>
      </c>
      <c r="F857" s="7" t="str">
        <f>HYPERLINK("https://www.reddit.com/r/AskDocs/comments/ghq0vp/older_parents_not_being_candid_about_dads_heart/")</f>
        <v>https://www.reddit.com/r/AskDocs/comments/ghq0vp/older_parents_not_being_candid_about_dads_heart/</v>
      </c>
      <c r="G857" s="7" t="s">
        <v>3216</v>
      </c>
      <c r="H857" s="7" t="s">
        <v>12</v>
      </c>
      <c r="I857" s="6">
        <v>0.48967722000000002</v>
      </c>
      <c r="J857" s="6">
        <v>0.77793710000000005</v>
      </c>
      <c r="K857" s="6">
        <v>1.143986E-2</v>
      </c>
      <c r="L857" s="6">
        <v>8.7708234999999996E-4</v>
      </c>
      <c r="M857" s="6">
        <v>2.0803509999999998E-3</v>
      </c>
      <c r="N857" s="6">
        <v>3.2505392999999999E-3</v>
      </c>
      <c r="O857" s="6">
        <v>7.3966384E-4</v>
      </c>
      <c r="P857" s="3" t="s">
        <v>4111</v>
      </c>
      <c r="Q857" s="6" t="s">
        <v>4050</v>
      </c>
    </row>
    <row r="858" spans="1:17" ht="119" hidden="1" x14ac:dyDescent="0.15">
      <c r="A858" s="27" t="s">
        <v>3217</v>
      </c>
      <c r="B858" s="15" t="s">
        <v>3218</v>
      </c>
      <c r="C858" s="5" t="s">
        <v>3219</v>
      </c>
      <c r="D858" s="6">
        <v>1</v>
      </c>
      <c r="E858" s="6">
        <v>3</v>
      </c>
      <c r="F858" s="7" t="str">
        <f>HYPERLINK("https://www.reddit.com/r/AskDocs/comments/ghq217/difficulty_swallowing_20m_168lbs_no_medications/")</f>
        <v>https://www.reddit.com/r/AskDocs/comments/ghq217/difficulty_swallowing_20m_168lbs_no_medications/</v>
      </c>
      <c r="G858" s="7" t="s">
        <v>3220</v>
      </c>
      <c r="H858" s="7" t="s">
        <v>12</v>
      </c>
      <c r="I858" s="6">
        <v>8.4061085999999993E-2</v>
      </c>
      <c r="J858" s="6">
        <v>3.7880242000000001E-3</v>
      </c>
      <c r="K858" s="6">
        <v>5.8699249999999998E-3</v>
      </c>
      <c r="L858" s="6">
        <v>1.1813641000000001E-3</v>
      </c>
      <c r="M858" s="6">
        <v>2.0951033E-4</v>
      </c>
      <c r="N858" s="6">
        <v>0.69395304000000002</v>
      </c>
      <c r="O858" s="6">
        <v>2.4990440000000002E-3</v>
      </c>
      <c r="P858" s="16" t="s">
        <v>3762</v>
      </c>
      <c r="Q858" s="6"/>
    </row>
    <row r="859" spans="1:17" ht="136" hidden="1" x14ac:dyDescent="0.15">
      <c r="A859" s="27" t="s">
        <v>3221</v>
      </c>
      <c r="B859" s="15" t="s">
        <v>3222</v>
      </c>
      <c r="C859" s="5" t="s">
        <v>3223</v>
      </c>
      <c r="D859" s="6">
        <v>1</v>
      </c>
      <c r="E859" s="6">
        <v>3</v>
      </c>
      <c r="F859" s="7" t="str">
        <f>HYPERLINK("https://www.reddit.com/r/AskDocs/comments/ghq3o9/constant_tension_headaches_at_16/")</f>
        <v>https://www.reddit.com/r/AskDocs/comments/ghq3o9/constant_tension_headaches_at_16/</v>
      </c>
      <c r="G859" s="7" t="s">
        <v>3224</v>
      </c>
      <c r="H859" s="7" t="s">
        <v>12</v>
      </c>
      <c r="I859" s="6">
        <v>8.1874219999999998E-2</v>
      </c>
      <c r="J859" s="6">
        <v>0.83137393000000004</v>
      </c>
      <c r="K859" s="6">
        <v>3.4413934000000002E-3</v>
      </c>
      <c r="L859" s="6">
        <v>3.6473244000000002E-2</v>
      </c>
      <c r="M859" s="6">
        <v>1.2853264999999999E-2</v>
      </c>
      <c r="N859" s="6">
        <v>1.5785812999999999E-2</v>
      </c>
      <c r="O859" s="6">
        <v>1.4126301E-3</v>
      </c>
      <c r="P859" s="3" t="s">
        <v>4111</v>
      </c>
      <c r="Q859" s="6"/>
    </row>
    <row r="860" spans="1:17" ht="119" hidden="1" x14ac:dyDescent="0.15">
      <c r="A860" s="27" t="s">
        <v>3225</v>
      </c>
      <c r="B860" s="15" t="s">
        <v>3226</v>
      </c>
      <c r="C860" s="5" t="s">
        <v>3227</v>
      </c>
      <c r="D860" s="6">
        <v>1</v>
      </c>
      <c r="E860" s="6">
        <v>11</v>
      </c>
      <c r="F860" s="7" t="str">
        <f>HYPERLINK("https://www.reddit.com/r/AskDocs/comments/ghq6n2/frequent_urination/")</f>
        <v>https://www.reddit.com/r/AskDocs/comments/ghq6n2/frequent_urination/</v>
      </c>
      <c r="G860" s="7" t="s">
        <v>3228</v>
      </c>
      <c r="H860" s="7" t="s">
        <v>12</v>
      </c>
      <c r="I860" s="8">
        <v>6.5621133999999994E-5</v>
      </c>
      <c r="J860" s="6">
        <v>9.7361207000000005E-4</v>
      </c>
      <c r="K860" s="6">
        <v>0.86855099999999996</v>
      </c>
      <c r="L860" s="8">
        <v>2.9591370000000001E-6</v>
      </c>
      <c r="M860" s="6">
        <v>5.6457519999999995E-4</v>
      </c>
      <c r="N860" s="6">
        <v>2.5355815999999998E-4</v>
      </c>
      <c r="O860" s="6">
        <v>0.13645634000000001</v>
      </c>
      <c r="P860" s="3" t="s">
        <v>4111</v>
      </c>
      <c r="Q860" s="6"/>
    </row>
    <row r="861" spans="1:17" ht="238" hidden="1" x14ac:dyDescent="0.15">
      <c r="A861" s="27" t="s">
        <v>3229</v>
      </c>
      <c r="B861" s="15" t="s">
        <v>3230</v>
      </c>
      <c r="C861" s="5" t="s">
        <v>3231</v>
      </c>
      <c r="D861" s="6">
        <v>1</v>
      </c>
      <c r="E861" s="6">
        <v>4</v>
      </c>
      <c r="F861" s="7" t="str">
        <f>HYPERLINK("https://www.reddit.com/r/AskDocs/comments/ghqdeo/i_saw_blood_on_the_toilet_stool_after_my_dad_used/")</f>
        <v>https://www.reddit.com/r/AskDocs/comments/ghqdeo/i_saw_blood_on_the_toilet_stool_after_my_dad_used/</v>
      </c>
      <c r="G861" s="7" t="s">
        <v>3232</v>
      </c>
      <c r="H861" s="7" t="s">
        <v>12</v>
      </c>
      <c r="I861" s="6">
        <v>3.1180083999999999E-3</v>
      </c>
      <c r="J861" s="6">
        <v>2.9413908999999999E-2</v>
      </c>
      <c r="K861" s="6">
        <v>0.90369840000000001</v>
      </c>
      <c r="L861" s="9">
        <v>1.046155E-5</v>
      </c>
      <c r="M861" s="6">
        <v>1.5106797000000001E-4</v>
      </c>
      <c r="N861" s="6">
        <v>6.2388180000000001E-4</v>
      </c>
      <c r="O861" s="6">
        <v>1.3715029000000001E-4</v>
      </c>
      <c r="P861" s="16" t="s">
        <v>3759</v>
      </c>
      <c r="Q861" s="6"/>
    </row>
    <row r="862" spans="1:17" ht="102" hidden="1" x14ac:dyDescent="0.15">
      <c r="A862" s="27" t="s">
        <v>3233</v>
      </c>
      <c r="B862" s="15" t="s">
        <v>3234</v>
      </c>
      <c r="C862" s="5" t="s">
        <v>3235</v>
      </c>
      <c r="D862" s="6">
        <v>1</v>
      </c>
      <c r="E862" s="6">
        <v>6</v>
      </c>
      <c r="F862" s="7" t="str">
        <f>HYPERLINK("https://www.reddit.com/r/AskDocs/comments/ght6i9/17m_can_side_affects_from_a_self_surgery_only/")</f>
        <v>https://www.reddit.com/r/AskDocs/comments/ght6i9/17m_can_side_affects_from_a_self_surgery_only/</v>
      </c>
      <c r="G862" s="7" t="s">
        <v>3236</v>
      </c>
      <c r="H862" s="7" t="s">
        <v>12</v>
      </c>
      <c r="I862" s="6">
        <v>4.1903883000000003E-2</v>
      </c>
      <c r="J862" s="6">
        <v>9.7417830000000002E-4</v>
      </c>
      <c r="K862" s="6">
        <v>2.2431612000000001E-3</v>
      </c>
      <c r="L862" s="6">
        <v>7.4908139999999999E-4</v>
      </c>
      <c r="M862" s="6">
        <v>7.4291229999999997E-4</v>
      </c>
      <c r="N862" s="6">
        <v>1.0321677E-2</v>
      </c>
      <c r="O862" s="6">
        <v>0.60722640000000006</v>
      </c>
      <c r="P862" s="3" t="s">
        <v>4111</v>
      </c>
      <c r="Q862" s="6"/>
    </row>
    <row r="863" spans="1:17" ht="204" hidden="1" x14ac:dyDescent="0.15">
      <c r="A863" s="27" t="s">
        <v>3237</v>
      </c>
      <c r="B863" s="15" t="s">
        <v>3238</v>
      </c>
      <c r="C863" s="5" t="s">
        <v>3239</v>
      </c>
      <c r="D863" s="6">
        <v>1</v>
      </c>
      <c r="E863" s="6">
        <v>4</v>
      </c>
      <c r="F863" s="7" t="str">
        <f>HYPERLINK("https://www.reddit.com/r/AskDocs/comments/ghtrzx/off_smell_down_there_for_maybe_5_years/")</f>
        <v>https://www.reddit.com/r/AskDocs/comments/ghtrzx/off_smell_down_there_for_maybe_5_years/</v>
      </c>
      <c r="G863" s="7" t="s">
        <v>3240</v>
      </c>
      <c r="H863" s="7" t="s">
        <v>12</v>
      </c>
      <c r="I863" s="6">
        <v>7.6612529999999998E-3</v>
      </c>
      <c r="J863" s="6">
        <v>7.1533620000000006E-2</v>
      </c>
      <c r="K863" s="6">
        <v>5.0631166000000003E-4</v>
      </c>
      <c r="L863" s="6">
        <v>2.1785497999999999E-3</v>
      </c>
      <c r="M863" s="6">
        <v>1.1635125E-3</v>
      </c>
      <c r="N863" s="6">
        <v>3.4512877000000002E-3</v>
      </c>
      <c r="O863" s="6">
        <v>7.9008369999999994E-2</v>
      </c>
      <c r="P863" s="3" t="s">
        <v>4111</v>
      </c>
      <c r="Q863" s="6"/>
    </row>
    <row r="864" spans="1:17" ht="102" hidden="1" x14ac:dyDescent="0.15">
      <c r="A864" s="27" t="s">
        <v>3241</v>
      </c>
      <c r="B864" s="15" t="s">
        <v>3242</v>
      </c>
      <c r="C864" s="5" t="s">
        <v>3243</v>
      </c>
      <c r="D864" s="6">
        <v>1</v>
      </c>
      <c r="E864" s="6">
        <v>7</v>
      </c>
      <c r="F864" s="7" t="str">
        <f>HYPERLINK("https://www.reddit.com/r/AskDocs/comments/ghuhhz/conflicting_surgeries/")</f>
        <v>https://www.reddit.com/r/AskDocs/comments/ghuhhz/conflicting_surgeries/</v>
      </c>
      <c r="G864" s="7" t="s">
        <v>3244</v>
      </c>
      <c r="H864" s="7" t="s">
        <v>12</v>
      </c>
      <c r="I864" s="6">
        <v>0.47048741999999999</v>
      </c>
      <c r="J864" s="8">
        <v>2.4619521000000001E-5</v>
      </c>
      <c r="K864" s="6">
        <v>1.5533566000000001E-3</v>
      </c>
      <c r="L864" s="9">
        <v>1.9911709999999998E-5</v>
      </c>
      <c r="M864" s="6">
        <v>2.0027756999999998E-3</v>
      </c>
      <c r="N864" s="6">
        <v>0.59937300000000004</v>
      </c>
      <c r="O864" s="6">
        <v>7.2175264000000003E-4</v>
      </c>
      <c r="P864" s="3" t="s">
        <v>4111</v>
      </c>
      <c r="Q864" s="6"/>
    </row>
    <row r="865" spans="1:17" ht="102" hidden="1" x14ac:dyDescent="0.15">
      <c r="A865" s="27" t="s">
        <v>3245</v>
      </c>
      <c r="B865" s="15" t="s">
        <v>3246</v>
      </c>
      <c r="C865" s="5" t="s">
        <v>3979</v>
      </c>
      <c r="D865" s="6">
        <v>1</v>
      </c>
      <c r="E865" s="6">
        <v>16</v>
      </c>
      <c r="F865" s="7" t="str">
        <f>HYPERLINK("https://www.reddit.com/r/AskDocs/comments/ghuu2p/do_my_gums_look_unhealthy/")</f>
        <v>https://www.reddit.com/r/AskDocs/comments/ghuu2p/do_my_gums_look_unhealthy/</v>
      </c>
      <c r="G865" s="7" t="s">
        <v>3247</v>
      </c>
      <c r="H865" s="7" t="s">
        <v>12</v>
      </c>
      <c r="I865" s="6">
        <v>5.615592E-3</v>
      </c>
      <c r="J865" s="6">
        <v>7.1946383000000003E-3</v>
      </c>
      <c r="K865" s="6">
        <v>6.7321059999999999E-3</v>
      </c>
      <c r="L865" s="6">
        <v>5.6460320000000001E-2</v>
      </c>
      <c r="M865" s="6">
        <v>4.2850969999999999E-3</v>
      </c>
      <c r="N865" s="6">
        <v>0.30068623999999999</v>
      </c>
      <c r="O865" s="6">
        <v>0.35744767999999999</v>
      </c>
      <c r="P865" s="3" t="s">
        <v>4111</v>
      </c>
      <c r="Q865" s="6"/>
    </row>
    <row r="866" spans="1:17" ht="119" hidden="1" x14ac:dyDescent="0.15">
      <c r="A866" s="27" t="s">
        <v>3248</v>
      </c>
      <c r="B866" s="15" t="s">
        <v>3249</v>
      </c>
      <c r="C866" s="5" t="s">
        <v>3980</v>
      </c>
      <c r="D866" s="6">
        <v>1</v>
      </c>
      <c r="E866" s="6">
        <v>8</v>
      </c>
      <c r="F866" s="7" t="str">
        <f>HYPERLINK("https://www.reddit.com/r/AskDocs/comments/ghuxom/i_had_some_blood_work_done_today_and_am_bruising/")</f>
        <v>https://www.reddit.com/r/AskDocs/comments/ghuxom/i_had_some_blood_work_done_today_and_am_bruising/</v>
      </c>
      <c r="G866" s="7" t="s">
        <v>3250</v>
      </c>
      <c r="H866" s="7" t="s">
        <v>12</v>
      </c>
      <c r="I866" s="6">
        <v>5.2526889999999996E-3</v>
      </c>
      <c r="J866" s="6">
        <v>0.13066736000000001</v>
      </c>
      <c r="K866" s="6">
        <v>3.2525867E-2</v>
      </c>
      <c r="L866" s="6">
        <v>3.0389428E-3</v>
      </c>
      <c r="M866" s="6">
        <v>0.12898647999999999</v>
      </c>
      <c r="N866" s="6">
        <v>3.0374973999999999E-2</v>
      </c>
      <c r="O866" s="6">
        <v>4.1844605999999999E-2</v>
      </c>
      <c r="P866" s="3" t="s">
        <v>4111</v>
      </c>
      <c r="Q866" s="6"/>
    </row>
    <row r="867" spans="1:17" ht="340" hidden="1" x14ac:dyDescent="0.15">
      <c r="A867" s="27" t="s">
        <v>3251</v>
      </c>
      <c r="B867" s="15" t="s">
        <v>3252</v>
      </c>
      <c r="C867" s="5" t="s">
        <v>3253</v>
      </c>
      <c r="D867" s="6">
        <v>1</v>
      </c>
      <c r="E867" s="6">
        <v>15</v>
      </c>
      <c r="F867" s="7" t="str">
        <f>HYPERLINK("https://www.reddit.com/r/AskDocs/comments/ghvex4/i_expressed_myself_badly_to_a_psychiatrist_and/")</f>
        <v>https://www.reddit.com/r/AskDocs/comments/ghvex4/i_expressed_myself_badly_to_a_psychiatrist_and/</v>
      </c>
      <c r="G867" s="7" t="s">
        <v>3254</v>
      </c>
      <c r="H867" s="7" t="s">
        <v>12</v>
      </c>
      <c r="I867" s="6">
        <v>0.11628102999999999</v>
      </c>
      <c r="J867" s="6">
        <v>0.28927093999999998</v>
      </c>
      <c r="K867" s="6">
        <v>3.4270852999999997E-2</v>
      </c>
      <c r="L867" s="6">
        <v>1.1178613E-2</v>
      </c>
      <c r="M867" s="6">
        <v>2.1316229999999999E-2</v>
      </c>
      <c r="N867" s="6">
        <v>9.4023349999999995E-3</v>
      </c>
      <c r="O867" s="6">
        <v>1.1337698E-3</v>
      </c>
      <c r="P867" s="3" t="s">
        <v>4111</v>
      </c>
      <c r="Q867" s="6"/>
    </row>
    <row r="868" spans="1:17" ht="238" hidden="1" x14ac:dyDescent="0.15">
      <c r="A868" s="27" t="s">
        <v>3255</v>
      </c>
      <c r="B868" s="15" t="s">
        <v>3256</v>
      </c>
      <c r="C868" s="5" t="s">
        <v>3257</v>
      </c>
      <c r="D868" s="6">
        <v>1</v>
      </c>
      <c r="E868" s="6">
        <v>4</v>
      </c>
      <c r="F868" s="7" t="str">
        <f>HYPERLINK("https://www.reddit.com/r/AskDocs/comments/ghvnen/29f_lower_back_poppain/")</f>
        <v>https://www.reddit.com/r/AskDocs/comments/ghvnen/29f_lower_back_poppain/</v>
      </c>
      <c r="G868" s="7" t="s">
        <v>3258</v>
      </c>
      <c r="H868" s="7" t="s">
        <v>12</v>
      </c>
      <c r="I868" s="6">
        <v>3.6059470000000003E-2</v>
      </c>
      <c r="J868" s="6">
        <v>0.91458930000000005</v>
      </c>
      <c r="K868" s="6">
        <v>1.54645145E-2</v>
      </c>
      <c r="L868" s="6">
        <v>3.2283664E-3</v>
      </c>
      <c r="M868" s="6">
        <v>2.1199584E-3</v>
      </c>
      <c r="N868" s="6">
        <v>8.0430209999999992E-3</v>
      </c>
      <c r="O868" s="6">
        <v>2.5695562000000003E-4</v>
      </c>
      <c r="P868" s="3" t="s">
        <v>4111</v>
      </c>
      <c r="Q868" s="6" t="s">
        <v>4032</v>
      </c>
    </row>
    <row r="869" spans="1:17" ht="170" hidden="1" x14ac:dyDescent="0.15">
      <c r="A869" s="27" t="s">
        <v>3259</v>
      </c>
      <c r="B869" s="15" t="s">
        <v>3260</v>
      </c>
      <c r="C869" s="5" t="s">
        <v>3261</v>
      </c>
      <c r="D869" s="6">
        <v>1</v>
      </c>
      <c r="E869" s="6">
        <v>13</v>
      </c>
      <c r="F869" s="7" t="str">
        <f>HYPERLINK("https://www.reddit.com/r/AskDocs/comments/ghvusy/i_f23_am_low_energy_all_the_time_and_do_not_know/")</f>
        <v>https://www.reddit.com/r/AskDocs/comments/ghvusy/i_f23_am_low_energy_all_the_time_and_do_not_know/</v>
      </c>
      <c r="G869" s="7" t="s">
        <v>3262</v>
      </c>
      <c r="H869" s="7" t="s">
        <v>12</v>
      </c>
      <c r="I869" s="6">
        <v>2.6554912E-2</v>
      </c>
      <c r="J869" s="6">
        <v>3.5573213999999999E-2</v>
      </c>
      <c r="K869" s="6">
        <v>0.29030793999999999</v>
      </c>
      <c r="L869" s="6">
        <v>7.437974E-3</v>
      </c>
      <c r="M869" s="6">
        <v>6.4998865E-4</v>
      </c>
      <c r="N869" s="6">
        <v>0.11078590000000001</v>
      </c>
      <c r="O869" s="6">
        <v>2.9486417999999997E-4</v>
      </c>
      <c r="P869" s="3" t="s">
        <v>4111</v>
      </c>
      <c r="Q869" s="6"/>
    </row>
    <row r="870" spans="1:17" ht="68" hidden="1" x14ac:dyDescent="0.15">
      <c r="A870" s="27" t="s">
        <v>3263</v>
      </c>
      <c r="B870" s="15" t="s">
        <v>3264</v>
      </c>
      <c r="C870" s="5" t="s">
        <v>3265</v>
      </c>
      <c r="D870" s="6">
        <v>1</v>
      </c>
      <c r="E870" s="6">
        <v>9</v>
      </c>
      <c r="F870" s="7" t="str">
        <f>HYPERLINK("https://www.reddit.com/r/AskDocs/comments/ghvz2r/19m_testicle_torsion/")</f>
        <v>https://www.reddit.com/r/AskDocs/comments/ghvz2r/19m_testicle_torsion/</v>
      </c>
      <c r="G870" s="7" t="s">
        <v>3266</v>
      </c>
      <c r="H870" s="7" t="s">
        <v>12</v>
      </c>
      <c r="I870" s="6">
        <v>9.1125250000000005E-2</v>
      </c>
      <c r="J870" s="6">
        <v>1.6894340000000001E-3</v>
      </c>
      <c r="K870" s="6">
        <v>9.1132520000000001E-4</v>
      </c>
      <c r="L870" s="8">
        <v>2.2801234000000001E-5</v>
      </c>
      <c r="M870" s="6">
        <v>7.7919009999999997E-2</v>
      </c>
      <c r="N870" s="6">
        <v>4.7159194999999999E-4</v>
      </c>
      <c r="O870" s="6">
        <v>0.19599511999999999</v>
      </c>
      <c r="P870" s="3" t="s">
        <v>4111</v>
      </c>
      <c r="Q870" s="6"/>
    </row>
    <row r="871" spans="1:17" ht="68" hidden="1" x14ac:dyDescent="0.15">
      <c r="A871" s="27" t="s">
        <v>3267</v>
      </c>
      <c r="B871" s="15" t="s">
        <v>3268</v>
      </c>
      <c r="C871" s="5" t="s">
        <v>3269</v>
      </c>
      <c r="D871" s="6">
        <v>1</v>
      </c>
      <c r="E871" s="6">
        <v>18</v>
      </c>
      <c r="F871" s="7" t="str">
        <f>HYPERLINK("https://www.reddit.com/r/AskDocs/comments/ghy7jr/help_i_mistakenly_took_out_of_date_renies_they/")</f>
        <v>https://www.reddit.com/r/AskDocs/comments/ghy7jr/help_i_mistakenly_took_out_of_date_renies_they/</v>
      </c>
      <c r="G871" s="7" t="s">
        <v>3270</v>
      </c>
      <c r="H871" s="7" t="s">
        <v>12</v>
      </c>
      <c r="I871" s="6">
        <v>1.3349055999999999E-3</v>
      </c>
      <c r="J871" s="6">
        <v>6.341338E-4</v>
      </c>
      <c r="K871" s="6">
        <v>1.3076067E-3</v>
      </c>
      <c r="L871" s="6">
        <v>2.8923153999999999E-4</v>
      </c>
      <c r="M871" s="6">
        <v>3.9830804E-4</v>
      </c>
      <c r="N871" s="6">
        <v>0.99437129999999996</v>
      </c>
      <c r="O871" s="6">
        <v>3.6050080999999999E-3</v>
      </c>
      <c r="P871" s="16" t="s">
        <v>3762</v>
      </c>
      <c r="Q871" s="6"/>
    </row>
    <row r="872" spans="1:17" ht="119" hidden="1" x14ac:dyDescent="0.15">
      <c r="A872" s="27" t="s">
        <v>3271</v>
      </c>
      <c r="B872" s="15" t="s">
        <v>3272</v>
      </c>
      <c r="C872" s="5" t="s">
        <v>3273</v>
      </c>
      <c r="D872" s="6">
        <v>1</v>
      </c>
      <c r="E872" s="6">
        <v>7</v>
      </c>
      <c r="F872" s="7" t="str">
        <f>HYPERLINK("https://www.reddit.com/r/AskDocs/comments/ghybo0/worried_about_eating_a_questionable_crab_rangoon/")</f>
        <v>https://www.reddit.com/r/AskDocs/comments/ghybo0/worried_about_eating_a_questionable_crab_rangoon/</v>
      </c>
      <c r="G872" s="7" t="s">
        <v>3274</v>
      </c>
      <c r="H872" s="7" t="s">
        <v>12</v>
      </c>
      <c r="I872" s="6">
        <v>0.43296683000000002</v>
      </c>
      <c r="J872" s="6">
        <v>0.11893537999999999</v>
      </c>
      <c r="K872" s="6">
        <v>1.33469105E-2</v>
      </c>
      <c r="L872" s="6">
        <v>8.1199410000000005E-4</v>
      </c>
      <c r="M872" s="6">
        <v>9.2074275000000004E-4</v>
      </c>
      <c r="N872" s="6">
        <v>3.1237751000000001E-2</v>
      </c>
      <c r="O872" s="6">
        <v>1.1060119E-2</v>
      </c>
      <c r="P872" s="3" t="s">
        <v>4111</v>
      </c>
      <c r="Q872" s="6"/>
    </row>
    <row r="873" spans="1:17" ht="153" hidden="1" x14ac:dyDescent="0.15">
      <c r="A873" s="27" t="s">
        <v>3275</v>
      </c>
      <c r="B873" s="15" t="s">
        <v>3276</v>
      </c>
      <c r="C873" s="5" t="s">
        <v>3277</v>
      </c>
      <c r="D873" s="6">
        <v>1</v>
      </c>
      <c r="E873" s="6">
        <v>31</v>
      </c>
      <c r="F873" s="7" t="str">
        <f>HYPERLINK("https://www.reddit.com/r/AskDocs/comments/ghydue/is_it_okay_to_get_my_antibiotics_for_a/")</f>
        <v>https://www.reddit.com/r/AskDocs/comments/ghydue/is_it_okay_to_get_my_antibiotics_for_a/</v>
      </c>
      <c r="G873" s="7" t="s">
        <v>3278</v>
      </c>
      <c r="H873" s="7" t="s">
        <v>12</v>
      </c>
      <c r="I873" s="6">
        <v>5.9030949999999997E-3</v>
      </c>
      <c r="J873" s="6">
        <v>3.1365245999999999E-2</v>
      </c>
      <c r="K873" s="6">
        <v>2.7057528000000002E-4</v>
      </c>
      <c r="L873" s="6">
        <v>4.6867130000000003E-3</v>
      </c>
      <c r="M873" s="6">
        <v>1.4835298E-3</v>
      </c>
      <c r="N873" s="6">
        <v>2.2693276E-3</v>
      </c>
      <c r="O873" s="6">
        <v>0.41016143999999999</v>
      </c>
      <c r="P873" s="3" t="s">
        <v>4111</v>
      </c>
      <c r="Q873" s="6"/>
    </row>
    <row r="874" spans="1:17" ht="85" hidden="1" x14ac:dyDescent="0.15">
      <c r="A874" s="27" t="s">
        <v>3279</v>
      </c>
      <c r="B874" s="15" t="s">
        <v>3280</v>
      </c>
      <c r="C874" s="5" t="s">
        <v>3281</v>
      </c>
      <c r="D874" s="6">
        <v>1</v>
      </c>
      <c r="E874" s="6">
        <v>11</v>
      </c>
      <c r="F874" s="7" t="str">
        <f>HYPERLINK("https://www.reddit.com/r/AskDocs/comments/ghyn79/19m_please_help_really_freaked_out_torso_became/")</f>
        <v>https://www.reddit.com/r/AskDocs/comments/ghyn79/19m_please_help_really_freaked_out_torso_became/</v>
      </c>
      <c r="G874" s="7" t="s">
        <v>3282</v>
      </c>
      <c r="H874" s="7" t="s">
        <v>12</v>
      </c>
      <c r="I874" s="6">
        <v>2.1701842999999998E-2</v>
      </c>
      <c r="J874" s="6">
        <v>5.4033815999999998E-2</v>
      </c>
      <c r="K874" s="6">
        <v>3.4661293000000002E-3</v>
      </c>
      <c r="L874" s="6">
        <v>1.8902153000000001E-2</v>
      </c>
      <c r="M874" s="6">
        <v>8.2655249999999993E-3</v>
      </c>
      <c r="N874" s="6">
        <v>3.8112998E-3</v>
      </c>
      <c r="O874" s="6">
        <v>0.21337908999999999</v>
      </c>
      <c r="P874" s="3" t="s">
        <v>4111</v>
      </c>
      <c r="Q874" s="6"/>
    </row>
    <row r="875" spans="1:17" ht="51" hidden="1" x14ac:dyDescent="0.15">
      <c r="A875" s="27" t="s">
        <v>3283</v>
      </c>
      <c r="B875" s="15" t="s">
        <v>3284</v>
      </c>
      <c r="C875" s="5" t="s">
        <v>3285</v>
      </c>
      <c r="D875" s="6">
        <v>2</v>
      </c>
      <c r="E875" s="6">
        <v>4</v>
      </c>
      <c r="F875" s="7" t="str">
        <f>HYPERLINK("https://www.reddit.com/r/AskDocs/comments/ghyqvf/23m_i_stopped_taking_aripiprazole_and_venlafaxine/")</f>
        <v>https://www.reddit.com/r/AskDocs/comments/ghyqvf/23m_i_stopped_taking_aripiprazole_and_venlafaxine/</v>
      </c>
      <c r="G875" s="7" t="s">
        <v>3286</v>
      </c>
      <c r="H875" s="7" t="s">
        <v>12</v>
      </c>
      <c r="I875" s="6">
        <v>6.0926319999999999E-2</v>
      </c>
      <c r="J875" s="6">
        <v>0.11646584</v>
      </c>
      <c r="K875" s="6">
        <v>8.623931E-2</v>
      </c>
      <c r="L875" s="6">
        <v>3.8924069999999998E-2</v>
      </c>
      <c r="M875" s="6">
        <v>1.1734425999999999E-2</v>
      </c>
      <c r="N875" s="6">
        <v>0.20632117999999999</v>
      </c>
      <c r="O875" s="6">
        <v>8.3997250000000002E-3</v>
      </c>
      <c r="P875" s="3" t="s">
        <v>4111</v>
      </c>
      <c r="Q875" s="6"/>
    </row>
    <row r="876" spans="1:17" ht="170" hidden="1" x14ac:dyDescent="0.15">
      <c r="A876" s="27" t="s">
        <v>3287</v>
      </c>
      <c r="B876" s="15" t="s">
        <v>3288</v>
      </c>
      <c r="C876" s="5" t="s">
        <v>3981</v>
      </c>
      <c r="D876" s="6">
        <v>1</v>
      </c>
      <c r="E876" s="6">
        <v>13</v>
      </c>
      <c r="F876" s="7" t="str">
        <f>HYPERLINK("https://www.reddit.com/r/AskDocs/comments/ghz5f1/help_i_developed_a_painful_lump_under_the_skin/")</f>
        <v>https://www.reddit.com/r/AskDocs/comments/ghz5f1/help_i_developed_a_painful_lump_under_the_skin/</v>
      </c>
      <c r="G876" s="7" t="s">
        <v>3289</v>
      </c>
      <c r="H876" s="7" t="s">
        <v>12</v>
      </c>
      <c r="I876" s="6">
        <v>8.5741879999999999E-3</v>
      </c>
      <c r="J876" s="6">
        <v>4.9194693999999998E-4</v>
      </c>
      <c r="K876" s="6">
        <v>5.6326390000000003E-4</v>
      </c>
      <c r="L876" s="6">
        <v>0.42827025000000002</v>
      </c>
      <c r="M876" s="6">
        <v>6.2057376000000002E-4</v>
      </c>
      <c r="N876" s="6">
        <v>5.7267845000000001E-3</v>
      </c>
      <c r="O876" s="6">
        <v>5.7535470000000003E-3</v>
      </c>
      <c r="P876" s="3" t="s">
        <v>4111</v>
      </c>
      <c r="Q876" s="6"/>
    </row>
    <row r="877" spans="1:17" ht="409.6" hidden="1" x14ac:dyDescent="0.15">
      <c r="A877" s="27" t="s">
        <v>3290</v>
      </c>
      <c r="B877" s="15" t="s">
        <v>3291</v>
      </c>
      <c r="C877" s="5" t="s">
        <v>3982</v>
      </c>
      <c r="D877" s="6">
        <v>1</v>
      </c>
      <c r="E877" s="6">
        <v>4</v>
      </c>
      <c r="F877" s="7" t="str">
        <f>HYPERLINK("https://www.reddit.com/r/AskDocs/comments/ghz9v7/grandfather_has_no_appetite_coughing_and_severe/")</f>
        <v>https://www.reddit.com/r/AskDocs/comments/ghz9v7/grandfather_has_no_appetite_coughing_and_severe/</v>
      </c>
      <c r="G877" s="7" t="s">
        <v>3292</v>
      </c>
      <c r="H877" s="7" t="s">
        <v>12</v>
      </c>
      <c r="I877" s="6">
        <v>0.42307805999999998</v>
      </c>
      <c r="J877" s="6">
        <v>3.2253115999999998E-2</v>
      </c>
      <c r="K877" s="6">
        <v>1.9493698999999999E-4</v>
      </c>
      <c r="L877" s="8">
        <v>1.0162060000000001E-6</v>
      </c>
      <c r="M877" s="6">
        <v>2.2700429E-4</v>
      </c>
      <c r="N877" s="6">
        <v>1.15396804E-4</v>
      </c>
      <c r="O877" s="9">
        <v>5.989691E-6</v>
      </c>
      <c r="P877" s="3" t="s">
        <v>4111</v>
      </c>
      <c r="Q877" s="6"/>
    </row>
    <row r="878" spans="1:17" ht="85" hidden="1" x14ac:dyDescent="0.15">
      <c r="A878" s="27" t="s">
        <v>3293</v>
      </c>
      <c r="B878" s="15" t="s">
        <v>3294</v>
      </c>
      <c r="C878" s="5" t="s">
        <v>3295</v>
      </c>
      <c r="D878" s="6">
        <v>1</v>
      </c>
      <c r="E878" s="6">
        <v>11</v>
      </c>
      <c r="F878" s="7" t="str">
        <f>HYPERLINK("https://www.reddit.com/r/AskDocs/comments/ghzpec/covid_or_anxiety/")</f>
        <v>https://www.reddit.com/r/AskDocs/comments/ghzpec/covid_or_anxiety/</v>
      </c>
      <c r="G878" s="7" t="s">
        <v>3296</v>
      </c>
      <c r="H878" s="7" t="s">
        <v>12</v>
      </c>
      <c r="I878" s="6">
        <v>7.0396065999999997E-4</v>
      </c>
      <c r="J878" s="6">
        <v>0.99262609999999996</v>
      </c>
      <c r="K878" s="9">
        <v>3.2959110000000002E-5</v>
      </c>
      <c r="L878" s="8">
        <v>1.0074762999999999E-5</v>
      </c>
      <c r="M878" s="6">
        <v>1.2164712000000001E-3</v>
      </c>
      <c r="N878" s="6">
        <v>1.5757529999999999E-2</v>
      </c>
      <c r="O878" s="6">
        <v>1.0895431000000001E-2</v>
      </c>
      <c r="P878" s="3" t="s">
        <v>3758</v>
      </c>
      <c r="Q878" s="6"/>
    </row>
    <row r="879" spans="1:17" ht="153" hidden="1" x14ac:dyDescent="0.15">
      <c r="A879" s="27" t="s">
        <v>3297</v>
      </c>
      <c r="B879" s="15" t="s">
        <v>3298</v>
      </c>
      <c r="C879" s="5" t="s">
        <v>3983</v>
      </c>
      <c r="D879" s="6">
        <v>1</v>
      </c>
      <c r="E879" s="6">
        <v>7</v>
      </c>
      <c r="F879" s="7" t="str">
        <f>HYPERLINK("https://www.reddit.com/r/AskDocs/comments/ghzryi/unknown_rashskin_spots_now_spreading/")</f>
        <v>https://www.reddit.com/r/AskDocs/comments/ghzryi/unknown_rashskin_spots_now_spreading/</v>
      </c>
      <c r="G879" s="7" t="s">
        <v>3299</v>
      </c>
      <c r="H879" s="7" t="s">
        <v>12</v>
      </c>
      <c r="I879" s="9">
        <v>8.0122610000000005E-5</v>
      </c>
      <c r="J879" s="6">
        <v>6.6605210000000002E-4</v>
      </c>
      <c r="K879" s="9">
        <v>5.2690359999999997E-5</v>
      </c>
      <c r="L879" s="6">
        <v>7.6600910000000004E-4</v>
      </c>
      <c r="M879" s="6">
        <v>4.1776896000000002E-4</v>
      </c>
      <c r="N879" s="6">
        <v>1.2231450999999999E-4</v>
      </c>
      <c r="O879" s="6">
        <v>0.99594559999999999</v>
      </c>
      <c r="P879" s="3" t="s">
        <v>3763</v>
      </c>
      <c r="Q879" s="6"/>
    </row>
    <row r="880" spans="1:17" ht="68" hidden="1" x14ac:dyDescent="0.15">
      <c r="A880" s="27" t="s">
        <v>3300</v>
      </c>
      <c r="B880" s="15" t="s">
        <v>3301</v>
      </c>
      <c r="C880" s="5" t="s">
        <v>3984</v>
      </c>
      <c r="D880" s="6">
        <v>1</v>
      </c>
      <c r="E880" s="6">
        <v>6</v>
      </c>
      <c r="F880" s="7" t="str">
        <f>HYPERLINK("https://www.reddit.com/r/AskDocs/comments/ghzs7u/odd_bluegreen_skin_eruption/")</f>
        <v>https://www.reddit.com/r/AskDocs/comments/ghzs7u/odd_bluegreen_skin_eruption/</v>
      </c>
      <c r="G880" s="7" t="s">
        <v>3302</v>
      </c>
      <c r="H880" s="7" t="s">
        <v>12</v>
      </c>
      <c r="I880" s="6">
        <v>8.1778229999999993E-2</v>
      </c>
      <c r="J880" s="6">
        <v>5.2387357000000002E-2</v>
      </c>
      <c r="K880" s="6">
        <v>3.2218695000000002E-3</v>
      </c>
      <c r="L880" s="6">
        <v>1.01403E-2</v>
      </c>
      <c r="M880" s="6">
        <v>6.1123252000000003E-2</v>
      </c>
      <c r="N880" s="6">
        <v>1.1712909000000001E-3</v>
      </c>
      <c r="O880" s="6">
        <v>6.2426030000000002E-3</v>
      </c>
      <c r="P880" s="3" t="s">
        <v>4111</v>
      </c>
      <c r="Q880" s="6"/>
    </row>
    <row r="881" spans="1:17" ht="102" hidden="1" x14ac:dyDescent="0.15">
      <c r="A881" s="27" t="s">
        <v>3303</v>
      </c>
      <c r="B881" s="15" t="s">
        <v>3304</v>
      </c>
      <c r="C881" s="5" t="s">
        <v>3985</v>
      </c>
      <c r="D881" s="6">
        <v>2</v>
      </c>
      <c r="E881" s="6">
        <v>6</v>
      </c>
      <c r="F881" s="7" t="str">
        <f>HYPERLINK("https://www.reddit.com/r/AskDocs/comments/ghzuvt/possible_cancerous_growth_in_throat_please_help/")</f>
        <v>https://www.reddit.com/r/AskDocs/comments/ghzuvt/possible_cancerous_growth_in_throat_please_help/</v>
      </c>
      <c r="G881" s="7" t="s">
        <v>3305</v>
      </c>
      <c r="H881" s="7" t="s">
        <v>12</v>
      </c>
      <c r="I881" s="6">
        <v>0.94977069999999997</v>
      </c>
      <c r="J881" s="6">
        <v>2.7745664000000001E-3</v>
      </c>
      <c r="K881" s="9">
        <v>6.8586340000000004E-6</v>
      </c>
      <c r="L881" s="9">
        <v>9.8966620000000004E-5</v>
      </c>
      <c r="M881" s="6">
        <v>3.3155084000000001E-4</v>
      </c>
      <c r="N881" s="6">
        <v>2.3580492000000002E-3</v>
      </c>
      <c r="O881" s="6">
        <v>3.9550363999999996E-3</v>
      </c>
      <c r="P881" s="23" t="s">
        <v>3757</v>
      </c>
      <c r="Q881" s="6"/>
    </row>
    <row r="882" spans="1:17" ht="289" hidden="1" x14ac:dyDescent="0.15">
      <c r="A882" s="27" t="s">
        <v>3306</v>
      </c>
      <c r="B882" s="15" t="s">
        <v>3307</v>
      </c>
      <c r="C882" s="5" t="s">
        <v>3308</v>
      </c>
      <c r="D882" s="6">
        <v>1</v>
      </c>
      <c r="E882" s="6">
        <v>14</v>
      </c>
      <c r="F882" s="7" t="str">
        <f>HYPERLINK("https://www.reddit.com/r/AskDocs/comments/ghzv77/do_i_regularly_damage_my_head/")</f>
        <v>https://www.reddit.com/r/AskDocs/comments/ghzv77/do_i_regularly_damage_my_head/</v>
      </c>
      <c r="G882" s="7" t="s">
        <v>3309</v>
      </c>
      <c r="H882" s="7" t="s">
        <v>12</v>
      </c>
      <c r="I882" s="6">
        <v>2.1997154000000001E-2</v>
      </c>
      <c r="J882" s="6">
        <v>0.20303214</v>
      </c>
      <c r="K882" s="6">
        <v>1.1092752000000001E-2</v>
      </c>
      <c r="L882" s="6">
        <v>7.4588954000000002E-3</v>
      </c>
      <c r="M882" s="6">
        <v>9.4738300000000008E-3</v>
      </c>
      <c r="N882" s="6">
        <v>2.8084219000000001E-3</v>
      </c>
      <c r="O882" s="6">
        <v>3.246069E-4</v>
      </c>
      <c r="P882" s="3" t="s">
        <v>4111</v>
      </c>
      <c r="Q882" s="6"/>
    </row>
    <row r="883" spans="1:17" ht="68" hidden="1" x14ac:dyDescent="0.15">
      <c r="A883" s="27" t="s">
        <v>3310</v>
      </c>
      <c r="B883" s="15" t="s">
        <v>3311</v>
      </c>
      <c r="C883" s="5" t="s">
        <v>3312</v>
      </c>
      <c r="D883" s="6">
        <v>1</v>
      </c>
      <c r="E883" s="6">
        <v>6</v>
      </c>
      <c r="F883" s="7" t="str">
        <f>HYPERLINK("https://www.reddit.com/r/AskDocs/comments/gi00nk/22f_history_of_anxiety_i_have_been_anxiety/")</f>
        <v>https://www.reddit.com/r/AskDocs/comments/gi00nk/22f_history_of_anxiety_i_have_been_anxiety/</v>
      </c>
      <c r="G883" s="7" t="s">
        <v>3313</v>
      </c>
      <c r="H883" s="7" t="s">
        <v>12</v>
      </c>
      <c r="I883" s="6">
        <v>3.1605960000000002E-2</v>
      </c>
      <c r="J883" s="6">
        <v>0.19026815999999999</v>
      </c>
      <c r="K883" s="6">
        <v>1.006338E-2</v>
      </c>
      <c r="L883" s="6">
        <v>3.5497546E-4</v>
      </c>
      <c r="M883" s="6">
        <v>3.1355023000000001E-4</v>
      </c>
      <c r="N883" s="6">
        <v>0.95995617</v>
      </c>
      <c r="O883" s="6">
        <v>2.0611285999999999E-3</v>
      </c>
      <c r="P883" s="3" t="s">
        <v>4111</v>
      </c>
      <c r="Q883" s="6" t="s">
        <v>4027</v>
      </c>
    </row>
    <row r="884" spans="1:17" ht="187" hidden="1" x14ac:dyDescent="0.15">
      <c r="A884" s="27" t="s">
        <v>3314</v>
      </c>
      <c r="B884" s="15" t="s">
        <v>3315</v>
      </c>
      <c r="C884" s="5" t="s">
        <v>3986</v>
      </c>
      <c r="D884" s="6">
        <v>1</v>
      </c>
      <c r="E884" s="6">
        <v>5</v>
      </c>
      <c r="F884" s="7" t="str">
        <f>HYPERLINK("https://www.reddit.com/r/AskDocs/comments/gi171l/is_my_throat_okay/")</f>
        <v>https://www.reddit.com/r/AskDocs/comments/gi171l/is_my_throat_okay/</v>
      </c>
      <c r="G884" s="7" t="s">
        <v>3316</v>
      </c>
      <c r="H884" s="7" t="s">
        <v>12</v>
      </c>
      <c r="I884" s="9">
        <v>6.1115879999999994E-5</v>
      </c>
      <c r="J884" s="6">
        <v>6.7228079999999998E-4</v>
      </c>
      <c r="K884" s="6">
        <v>1.3968349E-4</v>
      </c>
      <c r="L884" s="6">
        <v>7.6779723000000002E-4</v>
      </c>
      <c r="M884" s="9">
        <v>2.7298249999999999E-5</v>
      </c>
      <c r="N884" s="6">
        <v>0.77487430000000002</v>
      </c>
      <c r="O884" s="8">
        <v>2.5568263999999999E-5</v>
      </c>
      <c r="P884" s="16" t="s">
        <v>3762</v>
      </c>
      <c r="Q884" s="6"/>
    </row>
    <row r="885" spans="1:17" ht="34" hidden="1" x14ac:dyDescent="0.15">
      <c r="A885" s="27" t="s">
        <v>3317</v>
      </c>
      <c r="B885" s="15" t="s">
        <v>3318</v>
      </c>
      <c r="C885" s="5" t="s">
        <v>3319</v>
      </c>
      <c r="D885" s="6">
        <v>1</v>
      </c>
      <c r="E885" s="6">
        <v>8</v>
      </c>
      <c r="F885" s="7" t="str">
        <f>HYPERLINK("https://www.reddit.com/r/AskDocs/comments/gi1d1p/abs_hurt_after_when_i_wake_up/")</f>
        <v>https://www.reddit.com/r/AskDocs/comments/gi1d1p/abs_hurt_after_when_i_wake_up/</v>
      </c>
      <c r="G885" s="7" t="s">
        <v>3320</v>
      </c>
      <c r="H885" s="7" t="s">
        <v>12</v>
      </c>
      <c r="I885" s="6">
        <v>4.5974195000000002E-2</v>
      </c>
      <c r="J885" s="6">
        <v>1.9197196E-2</v>
      </c>
      <c r="K885" s="6">
        <v>0.42624753999999998</v>
      </c>
      <c r="L885" s="6">
        <v>1.7846852999999999E-2</v>
      </c>
      <c r="M885" s="6">
        <v>3.1629204999999998E-3</v>
      </c>
      <c r="N885" s="6">
        <v>0.122060895</v>
      </c>
      <c r="O885" s="6">
        <v>0.32543927</v>
      </c>
      <c r="P885" s="3" t="s">
        <v>4111</v>
      </c>
      <c r="Q885" s="6"/>
    </row>
    <row r="886" spans="1:17" ht="204" hidden="1" x14ac:dyDescent="0.15">
      <c r="A886" s="27" t="s">
        <v>3321</v>
      </c>
      <c r="B886" s="15" t="s">
        <v>3322</v>
      </c>
      <c r="C886" s="5" t="s">
        <v>3323</v>
      </c>
      <c r="D886" s="6">
        <v>2</v>
      </c>
      <c r="E886" s="6">
        <v>9</v>
      </c>
      <c r="F886" s="7" t="str">
        <f>HYPERLINK("https://www.reddit.com/r/AskDocs/comments/gi1fon/vomiting_bug_or_something_more_sinister/")</f>
        <v>https://www.reddit.com/r/AskDocs/comments/gi1fon/vomiting_bug_or_something_more_sinister/</v>
      </c>
      <c r="G886" s="7" t="s">
        <v>3324</v>
      </c>
      <c r="H886" s="7" t="s">
        <v>12</v>
      </c>
      <c r="I886" s="6">
        <v>2.9448568999999999E-3</v>
      </c>
      <c r="J886" s="6">
        <v>0.30404818</v>
      </c>
      <c r="K886" s="6">
        <v>4.6336203999999999E-2</v>
      </c>
      <c r="L886" s="6">
        <v>1.4612079E-4</v>
      </c>
      <c r="M886" s="6">
        <v>1.3366342000000001E-4</v>
      </c>
      <c r="N886" s="6">
        <v>7.1394144999999999E-3</v>
      </c>
      <c r="O886" s="6">
        <v>2.0885468000000001E-4</v>
      </c>
      <c r="P886" s="3" t="s">
        <v>4111</v>
      </c>
      <c r="Q886" s="6"/>
    </row>
    <row r="887" spans="1:17" ht="85" hidden="1" x14ac:dyDescent="0.15">
      <c r="A887" s="27" t="s">
        <v>3325</v>
      </c>
      <c r="B887" s="15" t="s">
        <v>3326</v>
      </c>
      <c r="C887" s="5" t="s">
        <v>3327</v>
      </c>
      <c r="D887" s="6">
        <v>1</v>
      </c>
      <c r="E887" s="6">
        <v>6</v>
      </c>
      <c r="F887" s="7" t="str">
        <f>HYPERLINK("https://www.reddit.com/r/AskDocs/comments/gi1lap/22_female_right_side_facial_droop_with_facial/")</f>
        <v>https://www.reddit.com/r/AskDocs/comments/gi1lap/22_female_right_side_facial_droop_with_facial/</v>
      </c>
      <c r="G887" s="7" t="s">
        <v>3328</v>
      </c>
      <c r="H887" s="7" t="s">
        <v>12</v>
      </c>
      <c r="I887" s="6">
        <v>1.0505021000000001E-3</v>
      </c>
      <c r="J887" s="6">
        <v>9.4625680000000004E-2</v>
      </c>
      <c r="K887" s="6">
        <v>2.9812157E-3</v>
      </c>
      <c r="L887" s="6">
        <v>6.0136319999999997E-3</v>
      </c>
      <c r="M887" s="6">
        <v>0.58162950000000002</v>
      </c>
      <c r="N887" s="6">
        <v>4.4524670000000002E-4</v>
      </c>
      <c r="O887" s="10">
        <v>1.7373200000000002E-5</v>
      </c>
      <c r="P887" s="3" t="s">
        <v>4111</v>
      </c>
      <c r="Q887" s="6"/>
    </row>
    <row r="888" spans="1:17" ht="119" hidden="1" x14ac:dyDescent="0.15">
      <c r="A888" s="27" t="s">
        <v>3329</v>
      </c>
      <c r="B888" s="15" t="s">
        <v>3330</v>
      </c>
      <c r="C888" s="5" t="s">
        <v>3987</v>
      </c>
      <c r="D888" s="6">
        <v>1</v>
      </c>
      <c r="E888" s="6">
        <v>13</v>
      </c>
      <c r="F888" s="7" t="str">
        <f>HYPERLINK("https://www.reddit.com/r/AskDocs/comments/gi1q5k/do_i_need_stitches/")</f>
        <v>https://www.reddit.com/r/AskDocs/comments/gi1q5k/do_i_need_stitches/</v>
      </c>
      <c r="G888" s="7" t="s">
        <v>3331</v>
      </c>
      <c r="H888" s="7" t="s">
        <v>12</v>
      </c>
      <c r="I888" s="6">
        <v>1.829952E-2</v>
      </c>
      <c r="J888" s="6">
        <v>1.7237604E-2</v>
      </c>
      <c r="K888" s="6">
        <v>3.4590482999999998E-2</v>
      </c>
      <c r="L888" s="6">
        <v>5.3025274999999997E-2</v>
      </c>
      <c r="M888" s="6">
        <v>8.2905889999999993E-3</v>
      </c>
      <c r="N888" s="6">
        <v>3.4100710999999998E-3</v>
      </c>
      <c r="O888" s="6">
        <v>0.27428067</v>
      </c>
      <c r="P888" s="3" t="s">
        <v>4111</v>
      </c>
      <c r="Q888" s="6"/>
    </row>
    <row r="889" spans="1:17" ht="102" hidden="1" x14ac:dyDescent="0.15">
      <c r="A889" s="27" t="s">
        <v>3332</v>
      </c>
      <c r="B889" s="15" t="s">
        <v>3333</v>
      </c>
      <c r="C889" s="5" t="s">
        <v>3988</v>
      </c>
      <c r="D889" s="6">
        <v>1</v>
      </c>
      <c r="E889" s="6">
        <v>6</v>
      </c>
      <c r="F889" s="7" t="str">
        <f>HYPERLINK("https://www.reddit.com/r/AskDocs/comments/gi1tpx/will_my_finger_nail_be_okaygrow_back/")</f>
        <v>https://www.reddit.com/r/AskDocs/comments/gi1tpx/will_my_finger_nail_be_okaygrow_back/</v>
      </c>
      <c r="G889" s="7" t="s">
        <v>3334</v>
      </c>
      <c r="H889" s="7" t="s">
        <v>12</v>
      </c>
      <c r="I889" s="6">
        <v>5.6780874999999998E-3</v>
      </c>
      <c r="J889" s="6">
        <v>1.964283E-2</v>
      </c>
      <c r="K889" s="6">
        <v>1.9610226E-3</v>
      </c>
      <c r="L889" s="6">
        <v>5.2410779999999997E-2</v>
      </c>
      <c r="M889" s="6">
        <v>3.5750955000000001E-2</v>
      </c>
      <c r="N889" s="6">
        <v>4.1010079999999997E-3</v>
      </c>
      <c r="O889" s="6">
        <v>0.15153575</v>
      </c>
      <c r="P889" s="3" t="s">
        <v>4111</v>
      </c>
      <c r="Q889" s="6"/>
    </row>
    <row r="890" spans="1:17" ht="51" hidden="1" x14ac:dyDescent="0.15">
      <c r="A890" s="27" t="s">
        <v>3335</v>
      </c>
      <c r="B890" s="15" t="s">
        <v>3336</v>
      </c>
      <c r="C890" s="5" t="s">
        <v>3337</v>
      </c>
      <c r="D890" s="6">
        <v>1</v>
      </c>
      <c r="E890" s="6">
        <v>7</v>
      </c>
      <c r="F890" s="7" t="str">
        <f>HYPERLINK("https://www.reddit.com/r/AskDocs/comments/gi3dot/20m_are_you_immune_to_chlamydia_for_710_days/")</f>
        <v>https://www.reddit.com/r/AskDocs/comments/gi3dot/20m_are_you_immune_to_chlamydia_for_710_days/</v>
      </c>
      <c r="G890" s="7" t="s">
        <v>3338</v>
      </c>
      <c r="H890" s="7" t="s">
        <v>12</v>
      </c>
      <c r="I890" s="8">
        <v>6.3999985000000003E-5</v>
      </c>
      <c r="J890" s="9">
        <v>4.2242210000000001E-6</v>
      </c>
      <c r="K890" s="6">
        <v>4.7874449999999998E-4</v>
      </c>
      <c r="L890" s="6">
        <v>1.0938989E-4</v>
      </c>
      <c r="M890" s="8">
        <v>6.3799926000000003E-5</v>
      </c>
      <c r="N890" s="8">
        <v>2.4847232999999998E-5</v>
      </c>
      <c r="O890" s="6">
        <v>0.99911179999999999</v>
      </c>
      <c r="P890" s="3" t="s">
        <v>3763</v>
      </c>
      <c r="Q890" s="8"/>
    </row>
    <row r="891" spans="1:17" ht="187" hidden="1" x14ac:dyDescent="0.15">
      <c r="A891" s="27" t="s">
        <v>3339</v>
      </c>
      <c r="B891" s="15" t="s">
        <v>3340</v>
      </c>
      <c r="C891" s="5" t="s">
        <v>3341</v>
      </c>
      <c r="D891" s="6">
        <v>1</v>
      </c>
      <c r="E891" s="6">
        <v>2</v>
      </c>
      <c r="F891" s="7" t="str">
        <f>HYPERLINK("https://www.reddit.com/r/AskDocs/comments/gjnhf4/swelling_hands/")</f>
        <v>https://www.reddit.com/r/AskDocs/comments/gjnhf4/swelling_hands/</v>
      </c>
      <c r="G891" s="7" t="s">
        <v>3342</v>
      </c>
      <c r="H891" s="7" t="s">
        <v>12</v>
      </c>
      <c r="I891" s="6">
        <v>1.4833509999999999E-3</v>
      </c>
      <c r="J891" s="6">
        <v>8.6650160000000004E-2</v>
      </c>
      <c r="K891" s="6">
        <v>1.0576247999999999E-3</v>
      </c>
      <c r="L891" s="6">
        <v>0.10793376</v>
      </c>
      <c r="M891" s="6">
        <v>4.8412085000000002E-3</v>
      </c>
      <c r="N891" s="6">
        <v>1.5233457E-3</v>
      </c>
      <c r="O891" s="6">
        <v>6.7223906999999998E-3</v>
      </c>
      <c r="P891" s="3" t="s">
        <v>4111</v>
      </c>
      <c r="Q891" s="6"/>
    </row>
    <row r="892" spans="1:17" ht="255" hidden="1" x14ac:dyDescent="0.15">
      <c r="A892" s="27" t="s">
        <v>3343</v>
      </c>
      <c r="B892" s="15" t="s">
        <v>3344</v>
      </c>
      <c r="C892" s="5" t="s">
        <v>3989</v>
      </c>
      <c r="D892" s="6">
        <v>1</v>
      </c>
      <c r="E892" s="6">
        <v>7</v>
      </c>
      <c r="F892" s="7" t="str">
        <f>HYPERLINK("https://www.reddit.com/r/AskDocs/comments/gjnz31/petechial_rash_no_painno_itch/")</f>
        <v>https://www.reddit.com/r/AskDocs/comments/gjnz31/petechial_rash_no_painno_itch/</v>
      </c>
      <c r="G892" s="7" t="s">
        <v>3345</v>
      </c>
      <c r="H892" s="7" t="s">
        <v>12</v>
      </c>
      <c r="I892" s="6">
        <v>7.8070759999999996E-3</v>
      </c>
      <c r="J892" s="6">
        <v>5.0190567999999998E-2</v>
      </c>
      <c r="K892" s="6">
        <v>3.3695102000000001E-3</v>
      </c>
      <c r="L892" s="6">
        <v>8.2341104999999998E-2</v>
      </c>
      <c r="M892" s="6">
        <v>1.8713473999999999E-3</v>
      </c>
      <c r="N892" s="6">
        <v>5.9551000000000005E-4</v>
      </c>
      <c r="O892" s="6">
        <v>8.1936690000000006E-2</v>
      </c>
      <c r="P892" s="3" t="s">
        <v>4111</v>
      </c>
      <c r="Q892" s="6"/>
    </row>
    <row r="893" spans="1:17" ht="238" hidden="1" x14ac:dyDescent="0.15">
      <c r="A893" s="27" t="s">
        <v>3346</v>
      </c>
      <c r="B893" s="15" t="s">
        <v>3347</v>
      </c>
      <c r="C893" s="5" t="s">
        <v>3990</v>
      </c>
      <c r="D893" s="6">
        <v>1</v>
      </c>
      <c r="E893" s="6">
        <v>7</v>
      </c>
      <c r="F893" s="7" t="str">
        <f>HYPERLINK("https://www.reddit.com/r/AskDocs/comments/gjoamh/ringworm_infection_or_something_else/")</f>
        <v>https://www.reddit.com/r/AskDocs/comments/gjoamh/ringworm_infection_or_something_else/</v>
      </c>
      <c r="G893" s="7" t="s">
        <v>3348</v>
      </c>
      <c r="H893" s="7" t="s">
        <v>12</v>
      </c>
      <c r="I893" s="6">
        <v>6.8491699999999995E-4</v>
      </c>
      <c r="J893" s="6">
        <v>2.9867589999999999E-3</v>
      </c>
      <c r="K893" s="6">
        <v>1.3106166999999999E-3</v>
      </c>
      <c r="L893" s="6">
        <v>0.16321521999999999</v>
      </c>
      <c r="M893" s="6">
        <v>6.5572260000000002E-3</v>
      </c>
      <c r="N893" s="6">
        <v>4.0745735000000002E-4</v>
      </c>
      <c r="O893" s="6">
        <v>0.87388765999999996</v>
      </c>
      <c r="P893" s="3" t="s">
        <v>4111</v>
      </c>
      <c r="Q893" s="6" t="s">
        <v>4016</v>
      </c>
    </row>
    <row r="894" spans="1:17" ht="136" hidden="1" x14ac:dyDescent="0.15">
      <c r="A894" s="27" t="s">
        <v>3349</v>
      </c>
      <c r="B894" s="15" t="s">
        <v>3350</v>
      </c>
      <c r="C894" s="5" t="s">
        <v>3991</v>
      </c>
      <c r="D894" s="6">
        <v>1</v>
      </c>
      <c r="E894" s="6">
        <v>6</v>
      </c>
      <c r="F894" s="7" t="str">
        <f>HYPERLINK("https://www.reddit.com/r/AskDocs/comments/gjolyr/18m_worried_about_skin_cancer/")</f>
        <v>https://www.reddit.com/r/AskDocs/comments/gjolyr/18m_worried_about_skin_cancer/</v>
      </c>
      <c r="G894" s="7" t="s">
        <v>3351</v>
      </c>
      <c r="H894" s="7" t="s">
        <v>12</v>
      </c>
      <c r="I894" s="6">
        <v>0.98583419999999999</v>
      </c>
      <c r="J894" s="6">
        <v>2.0951033E-4</v>
      </c>
      <c r="K894" s="9">
        <v>2.8667449999999999E-5</v>
      </c>
      <c r="L894" s="6">
        <v>5.502224E-3</v>
      </c>
      <c r="M894" s="6">
        <v>4.8527122E-4</v>
      </c>
      <c r="N894" s="6">
        <v>1.7091632000000001E-4</v>
      </c>
      <c r="O894" s="6">
        <v>1.7720461000000001E-4</v>
      </c>
      <c r="P894" s="23" t="s">
        <v>3757</v>
      </c>
      <c r="Q894" s="6"/>
    </row>
    <row r="895" spans="1:17" ht="51" hidden="1" x14ac:dyDescent="0.15">
      <c r="A895" s="27" t="s">
        <v>3352</v>
      </c>
      <c r="B895" s="15" t="s">
        <v>3353</v>
      </c>
      <c r="C895" s="5" t="s">
        <v>3354</v>
      </c>
      <c r="D895" s="6">
        <v>1</v>
      </c>
      <c r="E895" s="6">
        <v>6</v>
      </c>
      <c r="F895" s="7" t="str">
        <f>HYPERLINK("https://www.reddit.com/r/AskDocs/comments/gjp76s/28f_low_bmi_but_still_have_regular_periods_normal/")</f>
        <v>https://www.reddit.com/r/AskDocs/comments/gjp76s/28f_low_bmi_but_still_have_regular_periods_normal/</v>
      </c>
      <c r="G895" s="7" t="s">
        <v>3355</v>
      </c>
      <c r="H895" s="7" t="s">
        <v>12</v>
      </c>
      <c r="I895" s="6">
        <v>1.0321021E-2</v>
      </c>
      <c r="J895" s="6">
        <v>0.19831207000000001</v>
      </c>
      <c r="K895" s="6">
        <v>0.34871802000000002</v>
      </c>
      <c r="L895" s="6">
        <v>1.7681718000000001E-3</v>
      </c>
      <c r="M895" s="6">
        <v>7.8606605999999996E-4</v>
      </c>
      <c r="N895" s="6">
        <v>3.130734E-3</v>
      </c>
      <c r="O895" s="6">
        <v>1.2457371000000001E-3</v>
      </c>
      <c r="P895" s="3" t="s">
        <v>4111</v>
      </c>
      <c r="Q895" s="6"/>
    </row>
    <row r="896" spans="1:17" ht="255" hidden="1" x14ac:dyDescent="0.15">
      <c r="A896" s="27" t="s">
        <v>3356</v>
      </c>
      <c r="B896" s="15" t="s">
        <v>3357</v>
      </c>
      <c r="C896" s="5" t="s">
        <v>3992</v>
      </c>
      <c r="D896" s="6">
        <v>1</v>
      </c>
      <c r="E896" s="6">
        <v>12</v>
      </c>
      <c r="F896" s="7" t="str">
        <f>HYPERLINK("https://www.reddit.com/r/AskDocs/comments/gjpiql/lab_interpretation/")</f>
        <v>https://www.reddit.com/r/AskDocs/comments/gjpiql/lab_interpretation/</v>
      </c>
      <c r="G896" s="7" t="s">
        <v>3358</v>
      </c>
      <c r="H896" s="7" t="s">
        <v>12</v>
      </c>
      <c r="I896" s="6">
        <v>7.0403814000000002E-3</v>
      </c>
      <c r="J896" s="6">
        <v>0.67786860000000004</v>
      </c>
      <c r="K896" s="6">
        <v>7.0691109999999999E-4</v>
      </c>
      <c r="L896" s="6">
        <v>6.9645404999999994E-2</v>
      </c>
      <c r="M896" s="6">
        <v>1.2124181000000001E-3</v>
      </c>
      <c r="N896" s="6">
        <v>2.6133656999999998E-4</v>
      </c>
      <c r="O896" s="6">
        <v>2.9012560000000001E-4</v>
      </c>
      <c r="P896" s="3" t="s">
        <v>3758</v>
      </c>
      <c r="Q896" s="6"/>
    </row>
    <row r="897" spans="1:17" ht="221" hidden="1" x14ac:dyDescent="0.15">
      <c r="A897" s="27" t="s">
        <v>3359</v>
      </c>
      <c r="B897" s="15" t="s">
        <v>3360</v>
      </c>
      <c r="C897" s="5" t="s">
        <v>3993</v>
      </c>
      <c r="D897" s="6">
        <v>1</v>
      </c>
      <c r="E897" s="6">
        <v>3</v>
      </c>
      <c r="F897" s="7" t="str">
        <f>HYPERLINK("https://www.reddit.com/r/AskDocs/comments/gjpn77/was_hoping_someone_could_take_a_look_at_my_dads/")</f>
        <v>https://www.reddit.com/r/AskDocs/comments/gjpn77/was_hoping_someone_could_take_a_look_at_my_dads/</v>
      </c>
      <c r="G897" s="7" t="s">
        <v>3361</v>
      </c>
      <c r="H897" s="7" t="s">
        <v>12</v>
      </c>
      <c r="I897" s="6">
        <v>1.5576869E-2</v>
      </c>
      <c r="J897" s="6">
        <v>0.35864912999999998</v>
      </c>
      <c r="K897" s="6">
        <v>1.1557937E-3</v>
      </c>
      <c r="L897" s="9">
        <v>9.9408649999999999E-5</v>
      </c>
      <c r="M897" s="6">
        <v>1.3343275E-2</v>
      </c>
      <c r="N897" s="6">
        <v>4.2031317999999998E-2</v>
      </c>
      <c r="O897" s="6">
        <v>3.1251907000000002E-3</v>
      </c>
      <c r="P897" s="3" t="s">
        <v>4111</v>
      </c>
      <c r="Q897" s="6"/>
    </row>
    <row r="898" spans="1:17" ht="102" hidden="1" x14ac:dyDescent="0.15">
      <c r="A898" s="27" t="s">
        <v>3362</v>
      </c>
      <c r="B898" s="15" t="s">
        <v>3363</v>
      </c>
      <c r="C898" s="5" t="s">
        <v>3364</v>
      </c>
      <c r="D898" s="6">
        <v>2</v>
      </c>
      <c r="E898" s="6">
        <v>21</v>
      </c>
      <c r="F898" s="7" t="str">
        <f>HYPERLINK("https://www.reddit.com/r/AskDocs/comments/gjpqd9/is_it_normal_for_a_4_year_old_kid_to_be/")</f>
        <v>https://www.reddit.com/r/AskDocs/comments/gjpqd9/is_it_normal_for_a_4_year_old_kid_to_be/</v>
      </c>
      <c r="G898" s="7" t="s">
        <v>3365</v>
      </c>
      <c r="H898" s="7" t="s">
        <v>12</v>
      </c>
      <c r="I898" s="6">
        <v>0.63554480000000002</v>
      </c>
      <c r="J898" s="6">
        <v>1.7217994E-2</v>
      </c>
      <c r="K898" s="6">
        <v>0.10148287</v>
      </c>
      <c r="L898" s="6">
        <v>5.3159832999999997E-2</v>
      </c>
      <c r="M898" s="6">
        <v>5.42444E-3</v>
      </c>
      <c r="N898" s="6">
        <v>1.5811324E-3</v>
      </c>
      <c r="O898" s="6">
        <v>2.8076768000000001E-3</v>
      </c>
      <c r="P898" s="3" t="s">
        <v>4111</v>
      </c>
      <c r="Q898" s="6" t="s">
        <v>4049</v>
      </c>
    </row>
    <row r="899" spans="1:17" ht="170" hidden="1" x14ac:dyDescent="0.15">
      <c r="A899" s="27" t="s">
        <v>3366</v>
      </c>
      <c r="B899" s="15" t="s">
        <v>3330</v>
      </c>
      <c r="C899" s="5" t="s">
        <v>3994</v>
      </c>
      <c r="D899" s="6">
        <v>1</v>
      </c>
      <c r="E899" s="6">
        <v>12</v>
      </c>
      <c r="F899" s="7" t="str">
        <f>HYPERLINK("https://www.reddit.com/r/AskDocs/comments/gjpzb7/do_i_need_stitches/")</f>
        <v>https://www.reddit.com/r/AskDocs/comments/gjpzb7/do_i_need_stitches/</v>
      </c>
      <c r="G899" s="7" t="s">
        <v>3367</v>
      </c>
      <c r="H899" s="7" t="s">
        <v>12</v>
      </c>
      <c r="I899" s="6">
        <v>1.984328E-3</v>
      </c>
      <c r="J899" s="6">
        <v>0.18643593999999999</v>
      </c>
      <c r="K899" s="6">
        <v>1.2458682E-2</v>
      </c>
      <c r="L899" s="6">
        <v>0.13950098</v>
      </c>
      <c r="M899" s="6">
        <v>1.01236105E-2</v>
      </c>
      <c r="N899" s="6">
        <v>1.5927403999999999E-2</v>
      </c>
      <c r="O899" s="6">
        <v>7.175687E-2</v>
      </c>
      <c r="P899" s="3" t="s">
        <v>4111</v>
      </c>
      <c r="Q899" s="6"/>
    </row>
    <row r="900" spans="1:17" ht="85" hidden="1" x14ac:dyDescent="0.15">
      <c r="A900" s="27" t="s">
        <v>3368</v>
      </c>
      <c r="B900" s="15" t="s">
        <v>3369</v>
      </c>
      <c r="C900" s="5" t="s">
        <v>3370</v>
      </c>
      <c r="D900" s="6">
        <v>1</v>
      </c>
      <c r="E900" s="6">
        <v>6</v>
      </c>
      <c r="F900" s="7" t="str">
        <f>HYPERLINK("https://www.reddit.com/r/AskDocs/comments/gjq4kk/please_help_took_my_clonazepam_shaking_it_worse/")</f>
        <v>https://www.reddit.com/r/AskDocs/comments/gjq4kk/please_help_took_my_clonazepam_shaking_it_worse/</v>
      </c>
      <c r="G900" s="7" t="s">
        <v>3371</v>
      </c>
      <c r="H900" s="7" t="s">
        <v>12</v>
      </c>
      <c r="I900" s="6">
        <v>5.6291223000000001E-2</v>
      </c>
      <c r="J900" s="6">
        <v>6.5948960000000001E-2</v>
      </c>
      <c r="K900" s="6">
        <v>1.1879742E-2</v>
      </c>
      <c r="L900" s="6">
        <v>2.1027446000000002E-2</v>
      </c>
      <c r="M900" s="6">
        <v>1.3666868E-2</v>
      </c>
      <c r="N900" s="6">
        <v>3.9554833999999997E-2</v>
      </c>
      <c r="O900" s="6">
        <v>4.3377876000000003E-3</v>
      </c>
      <c r="P900" s="3" t="s">
        <v>4111</v>
      </c>
      <c r="Q900" s="6"/>
    </row>
    <row r="901" spans="1:17" ht="34" hidden="1" x14ac:dyDescent="0.15">
      <c r="A901" s="27" t="s">
        <v>3372</v>
      </c>
      <c r="B901" s="15" t="s">
        <v>3373</v>
      </c>
      <c r="C901" s="5" t="s">
        <v>3374</v>
      </c>
      <c r="D901" s="6">
        <v>2</v>
      </c>
      <c r="E901" s="6">
        <v>28</v>
      </c>
      <c r="F901" s="7" t="str">
        <f>HYPERLINK("https://www.reddit.com/r/AskDocs/comments/gjqbhf/is_stopping_all_sexual_activity_bad/")</f>
        <v>https://www.reddit.com/r/AskDocs/comments/gjqbhf/is_stopping_all_sexual_activity_bad/</v>
      </c>
      <c r="G901" s="7" t="s">
        <v>3375</v>
      </c>
      <c r="H901" s="7" t="s">
        <v>12</v>
      </c>
      <c r="I901" s="6">
        <v>2.7195512999999998E-3</v>
      </c>
      <c r="J901" s="6">
        <v>1.1821091E-3</v>
      </c>
      <c r="K901" s="6">
        <v>1.3834953000000001E-2</v>
      </c>
      <c r="L901" s="6">
        <v>3.3628940000000001E-4</v>
      </c>
      <c r="M901" s="6">
        <v>2.6466846E-3</v>
      </c>
      <c r="N901" s="6">
        <v>3.4114718000000002E-4</v>
      </c>
      <c r="O901" s="6">
        <v>0.99342394000000001</v>
      </c>
      <c r="P901" s="3" t="s">
        <v>3763</v>
      </c>
      <c r="Q901" s="6"/>
    </row>
    <row r="902" spans="1:17" ht="153" hidden="1" x14ac:dyDescent="0.15">
      <c r="A902" s="27" t="s">
        <v>3376</v>
      </c>
      <c r="B902" s="15" t="s">
        <v>3377</v>
      </c>
      <c r="C902" s="5" t="s">
        <v>3378</v>
      </c>
      <c r="D902" s="6">
        <v>2</v>
      </c>
      <c r="E902" s="6">
        <v>8</v>
      </c>
      <c r="F902" s="7" t="str">
        <f>HYPERLINK("https://www.reddit.com/r/AskDocs/comments/gjqe4f/anorexia_recovery_query_menstruation_anyone_with/")</f>
        <v>https://www.reddit.com/r/AskDocs/comments/gjqe4f/anorexia_recovery_query_menstruation_anyone_with/</v>
      </c>
      <c r="G902" s="7" t="s">
        <v>3379</v>
      </c>
      <c r="H902" s="7" t="s">
        <v>12</v>
      </c>
      <c r="I902" s="6">
        <v>2.7044921999999999E-2</v>
      </c>
      <c r="J902" s="6">
        <v>5.4763109999999997E-2</v>
      </c>
      <c r="K902" s="6">
        <v>3.6927015000000001E-2</v>
      </c>
      <c r="L902" s="6">
        <v>6.6694019999999996E-3</v>
      </c>
      <c r="M902" s="6">
        <v>4.2878687E-3</v>
      </c>
      <c r="N902" s="6">
        <v>3.2758889999999999E-2</v>
      </c>
      <c r="O902" s="6">
        <v>2.5158823000000002E-3</v>
      </c>
      <c r="P902" s="3" t="s">
        <v>4111</v>
      </c>
      <c r="Q902" s="6"/>
    </row>
    <row r="903" spans="1:17" ht="68" hidden="1" x14ac:dyDescent="0.15">
      <c r="A903" s="27" t="s">
        <v>3380</v>
      </c>
      <c r="B903" s="15" t="s">
        <v>3381</v>
      </c>
      <c r="C903" s="5" t="s">
        <v>3382</v>
      </c>
      <c r="D903" s="6">
        <v>3</v>
      </c>
      <c r="E903" s="6">
        <v>6</v>
      </c>
      <c r="F903" s="7" t="str">
        <f>HYPERLINK("https://www.reddit.com/r/AskDocs/comments/gjrl9i/i_need_help/")</f>
        <v>https://www.reddit.com/r/AskDocs/comments/gjrl9i/i_need_help/</v>
      </c>
      <c r="G903" s="7" t="s">
        <v>3383</v>
      </c>
      <c r="H903" s="7" t="s">
        <v>12</v>
      </c>
      <c r="I903" s="6">
        <v>5.3600907000000003E-2</v>
      </c>
      <c r="J903" s="6">
        <v>0.17253067999999999</v>
      </c>
      <c r="K903" s="6">
        <v>2.0778120000000001E-2</v>
      </c>
      <c r="L903" s="6">
        <v>1.0479182E-2</v>
      </c>
      <c r="M903" s="6">
        <v>2.807641E-2</v>
      </c>
      <c r="N903" s="6">
        <v>5.2049460000000002E-3</v>
      </c>
      <c r="O903" s="6">
        <v>4.6630919999999999E-2</v>
      </c>
      <c r="P903" s="3" t="s">
        <v>4111</v>
      </c>
      <c r="Q903" s="6"/>
    </row>
    <row r="904" spans="1:17" ht="153" hidden="1" x14ac:dyDescent="0.15">
      <c r="A904" s="27" t="s">
        <v>3384</v>
      </c>
      <c r="B904" s="15" t="s">
        <v>3385</v>
      </c>
      <c r="C904" s="5" t="s">
        <v>3386</v>
      </c>
      <c r="D904" s="6">
        <v>2</v>
      </c>
      <c r="E904" s="6">
        <v>6</v>
      </c>
      <c r="F904" s="7" t="str">
        <f>HYPERLINK("https://www.reddit.com/r/AskDocs/comments/gjrma1/higher_than_normal_blood_pressure/")</f>
        <v>https://www.reddit.com/r/AskDocs/comments/gjrma1/higher_than_normal_blood_pressure/</v>
      </c>
      <c r="G904" s="7" t="s">
        <v>3387</v>
      </c>
      <c r="H904" s="7" t="s">
        <v>12</v>
      </c>
      <c r="I904" s="6">
        <v>1.1501521000000001E-2</v>
      </c>
      <c r="J904" s="6">
        <v>0.29371607</v>
      </c>
      <c r="K904" s="6">
        <v>0.42944949999999998</v>
      </c>
      <c r="L904" s="6">
        <v>3.3006668000000001E-3</v>
      </c>
      <c r="M904" s="6">
        <v>2.7517378E-3</v>
      </c>
      <c r="N904" s="6">
        <v>7.9811810000000004E-3</v>
      </c>
      <c r="O904" s="6">
        <v>1.9358992999999999E-3</v>
      </c>
      <c r="P904" s="3" t="s">
        <v>4111</v>
      </c>
      <c r="Q904" s="6"/>
    </row>
    <row r="905" spans="1:17" ht="17" hidden="1" x14ac:dyDescent="0.15">
      <c r="A905" s="27" t="s">
        <v>3388</v>
      </c>
      <c r="B905" s="15" t="s">
        <v>3389</v>
      </c>
      <c r="C905" s="5" t="s">
        <v>3390</v>
      </c>
      <c r="D905" s="6">
        <v>0</v>
      </c>
      <c r="E905" s="6">
        <v>11</v>
      </c>
      <c r="F905" s="7" t="str">
        <f>HYPERLINK("https://www.reddit.com/r/AskDocs/comments/gjscin/help/")</f>
        <v>https://www.reddit.com/r/AskDocs/comments/gjscin/help/</v>
      </c>
      <c r="G905" s="7" t="s">
        <v>3391</v>
      </c>
      <c r="H905" s="7" t="s">
        <v>12</v>
      </c>
      <c r="I905" s="6">
        <v>1.9011199999999999E-2</v>
      </c>
      <c r="J905" s="6">
        <v>0.10236892</v>
      </c>
      <c r="K905" s="6">
        <v>1.1723459E-2</v>
      </c>
      <c r="L905" s="6">
        <v>3.9816975999999997E-2</v>
      </c>
      <c r="M905" s="6">
        <v>4.838228E-3</v>
      </c>
      <c r="N905" s="6">
        <v>2.0195602999999999E-2</v>
      </c>
      <c r="O905" s="6">
        <v>0.23557958000000001</v>
      </c>
      <c r="P905" s="3" t="s">
        <v>4111</v>
      </c>
      <c r="Q905" s="6"/>
    </row>
    <row r="906" spans="1:17" ht="409.6" hidden="1" x14ac:dyDescent="0.15">
      <c r="A906" s="27" t="s">
        <v>3392</v>
      </c>
      <c r="B906" s="15" t="s">
        <v>3393</v>
      </c>
      <c r="C906" s="5" t="s">
        <v>3394</v>
      </c>
      <c r="D906" s="6">
        <v>2</v>
      </c>
      <c r="E906" s="6">
        <v>7</v>
      </c>
      <c r="F906" s="7" t="str">
        <f>HYPERLINK("https://www.reddit.com/r/AskDocs/comments/gjsusl/psychosis_due_to_alcohol_or_prolactinoma/")</f>
        <v>https://www.reddit.com/r/AskDocs/comments/gjsusl/psychosis_due_to_alcohol_or_prolactinoma/</v>
      </c>
      <c r="G906" s="7" t="s">
        <v>3395</v>
      </c>
      <c r="H906" s="7" t="s">
        <v>12</v>
      </c>
      <c r="I906" s="6">
        <v>0.99927549999999998</v>
      </c>
      <c r="J906" s="6">
        <v>1.7938524000000001E-2</v>
      </c>
      <c r="K906" s="6">
        <v>2.0688772E-4</v>
      </c>
      <c r="L906" s="6">
        <v>4.3883920000000002E-4</v>
      </c>
      <c r="M906" s="6">
        <v>1.7485319999999999E-3</v>
      </c>
      <c r="N906" s="6">
        <v>2.3403764000000001E-3</v>
      </c>
      <c r="O906" s="9">
        <v>8.0592679999999997E-5</v>
      </c>
      <c r="P906" s="3" t="s">
        <v>4111</v>
      </c>
      <c r="Q906" s="6" t="s">
        <v>4049</v>
      </c>
    </row>
    <row r="907" spans="1:17" ht="238" hidden="1" x14ac:dyDescent="0.15">
      <c r="A907" s="27" t="s">
        <v>3396</v>
      </c>
      <c r="B907" s="15" t="s">
        <v>3397</v>
      </c>
      <c r="C907" s="5" t="s">
        <v>3398</v>
      </c>
      <c r="D907" s="6">
        <v>3</v>
      </c>
      <c r="E907" s="6">
        <v>6</v>
      </c>
      <c r="F907" s="7" t="str">
        <f>HYPERLINK("https://www.reddit.com/r/AskDocs/comments/gjt7w5/half_my_face_doesnt_move_as_much_as_the_other/")</f>
        <v>https://www.reddit.com/r/AskDocs/comments/gjt7w5/half_my_face_doesnt_move_as_much_as_the_other/</v>
      </c>
      <c r="G907" s="7" t="s">
        <v>3399</v>
      </c>
      <c r="H907" s="7" t="s">
        <v>12</v>
      </c>
      <c r="I907" s="6">
        <v>5.433172E-3</v>
      </c>
      <c r="J907" s="6">
        <v>3.1732290000000003E-2</v>
      </c>
      <c r="K907" s="6">
        <v>5.7041050000000001E-3</v>
      </c>
      <c r="L907" s="6">
        <v>5.6270360000000002E-3</v>
      </c>
      <c r="M907" s="6">
        <v>0.52806339999999996</v>
      </c>
      <c r="N907" s="6">
        <v>1.4156400999999999E-3</v>
      </c>
      <c r="O907" s="6">
        <v>1.9705296000000001E-4</v>
      </c>
      <c r="P907" s="3" t="s">
        <v>4111</v>
      </c>
      <c r="Q907" s="6"/>
    </row>
    <row r="908" spans="1:17" ht="51" hidden="1" x14ac:dyDescent="0.15">
      <c r="A908" s="27" t="s">
        <v>3400</v>
      </c>
      <c r="B908" s="15" t="s">
        <v>3401</v>
      </c>
      <c r="C908" s="5" t="s">
        <v>3402</v>
      </c>
      <c r="D908" s="6">
        <v>3</v>
      </c>
      <c r="E908" s="6">
        <v>10</v>
      </c>
      <c r="F908" s="7" t="str">
        <f>HYPERLINK("https://www.reddit.com/r/AskDocs/comments/gjtskr/48f_my_mom_has_been_complaining_about_mosquito/")</f>
        <v>https://www.reddit.com/r/AskDocs/comments/gjtskr/48f_my_mom_has_been_complaining_about_mosquito/</v>
      </c>
      <c r="G908" s="7" t="s">
        <v>3403</v>
      </c>
      <c r="H908" s="7" t="s">
        <v>12</v>
      </c>
      <c r="I908" s="6">
        <v>2.7181088999999999E-2</v>
      </c>
      <c r="J908" s="6">
        <v>2.997315E-2</v>
      </c>
      <c r="K908" s="6">
        <v>1.0319918000000001E-2</v>
      </c>
      <c r="L908" s="6">
        <v>0.56729149999999995</v>
      </c>
      <c r="M908" s="6">
        <v>4.2122602E-4</v>
      </c>
      <c r="N908" s="6">
        <v>2.7701260000000003E-4</v>
      </c>
      <c r="O908" s="6">
        <v>1.2154847E-2</v>
      </c>
      <c r="P908" s="17" t="s">
        <v>3760</v>
      </c>
      <c r="Q908" s="6"/>
    </row>
    <row r="909" spans="1:17" ht="153" hidden="1" x14ac:dyDescent="0.15">
      <c r="A909" s="27" t="s">
        <v>3404</v>
      </c>
      <c r="B909" s="15" t="s">
        <v>3405</v>
      </c>
      <c r="C909" s="5" t="s">
        <v>3406</v>
      </c>
      <c r="D909" s="6">
        <v>1</v>
      </c>
      <c r="E909" s="6">
        <v>11</v>
      </c>
      <c r="F909" s="7" t="str">
        <f>HYPERLINK("https://www.reddit.com/r/AskDocs/comments/gjvj8c/sensory_issues/")</f>
        <v>https://www.reddit.com/r/AskDocs/comments/gjvj8c/sensory_issues/</v>
      </c>
      <c r="G909" s="7" t="s">
        <v>3407</v>
      </c>
      <c r="H909" s="7" t="s">
        <v>12</v>
      </c>
      <c r="I909" s="6">
        <v>0.21709919</v>
      </c>
      <c r="J909" s="6">
        <v>0.16963458000000001</v>
      </c>
      <c r="K909" s="6">
        <v>4.6361090000000002E-3</v>
      </c>
      <c r="L909" s="6">
        <v>1.2051225E-2</v>
      </c>
      <c r="M909" s="6">
        <v>1.6770779999999999E-2</v>
      </c>
      <c r="N909" s="6">
        <v>3.5594702E-3</v>
      </c>
      <c r="O909" s="6">
        <v>1.489222E-4</v>
      </c>
      <c r="P909" s="3" t="s">
        <v>4111</v>
      </c>
      <c r="Q909" s="6"/>
    </row>
    <row r="910" spans="1:17" ht="136" hidden="1" x14ac:dyDescent="0.15">
      <c r="A910" s="27" t="s">
        <v>3408</v>
      </c>
      <c r="B910" s="15" t="s">
        <v>3409</v>
      </c>
      <c r="C910" s="5" t="s">
        <v>3410</v>
      </c>
      <c r="D910" s="6">
        <v>2</v>
      </c>
      <c r="E910" s="6">
        <v>13</v>
      </c>
      <c r="F910" s="7" t="str">
        <f>HYPERLINK("https://www.reddit.com/r/AskDocs/comments/gjvjb1/calcium_level_103_mgdl/")</f>
        <v>https://www.reddit.com/r/AskDocs/comments/gjvjb1/calcium_level_103_mgdl/</v>
      </c>
      <c r="G910" s="7" t="s">
        <v>3411</v>
      </c>
      <c r="H910" s="7" t="s">
        <v>12</v>
      </c>
      <c r="I910" s="6">
        <v>1.4589697E-2</v>
      </c>
      <c r="J910" s="6">
        <v>6.5281930000000002E-2</v>
      </c>
      <c r="K910" s="6">
        <v>0.35628464999999998</v>
      </c>
      <c r="L910" s="6">
        <v>2.6049375999999999E-2</v>
      </c>
      <c r="M910" s="6">
        <v>2.693057E-3</v>
      </c>
      <c r="N910" s="6">
        <v>1.4683336E-2</v>
      </c>
      <c r="O910" s="6">
        <v>3.4757257000000001E-3</v>
      </c>
      <c r="P910" s="3" t="s">
        <v>4111</v>
      </c>
      <c r="Q910" s="6"/>
    </row>
    <row r="911" spans="1:17" ht="204" hidden="1" x14ac:dyDescent="0.15">
      <c r="A911" s="27" t="s">
        <v>3412</v>
      </c>
      <c r="B911" s="15" t="s">
        <v>3413</v>
      </c>
      <c r="C911" s="5" t="s">
        <v>3414</v>
      </c>
      <c r="D911" s="6">
        <v>1</v>
      </c>
      <c r="E911" s="6">
        <v>4</v>
      </c>
      <c r="F911" s="7" t="str">
        <f>HYPERLINK("https://www.reddit.com/r/AskDocs/comments/gjwzc8/the_er_found_legions_in_my_liver_what_could_this/")</f>
        <v>https://www.reddit.com/r/AskDocs/comments/gjwzc8/the_er_found_legions_in_my_liver_what_could_this/</v>
      </c>
      <c r="G911" s="7" t="s">
        <v>3415</v>
      </c>
      <c r="H911" s="7" t="s">
        <v>12</v>
      </c>
      <c r="I911" s="6">
        <v>0.9954982</v>
      </c>
      <c r="J911" s="6">
        <v>4.4477283999999999E-3</v>
      </c>
      <c r="K911" s="10">
        <v>3.1711100000000002E-5</v>
      </c>
      <c r="L911" s="9">
        <v>7.5237939999999996E-5</v>
      </c>
      <c r="M911" s="6">
        <v>3.1605362999999998E-4</v>
      </c>
      <c r="N911" s="6">
        <v>7.4878334999999995E-4</v>
      </c>
      <c r="O911" s="9">
        <v>6.6414569999999997E-6</v>
      </c>
      <c r="P911" s="23" t="s">
        <v>3757</v>
      </c>
      <c r="Q911" s="6"/>
    </row>
    <row r="912" spans="1:17" ht="204" hidden="1" x14ac:dyDescent="0.15">
      <c r="A912" s="27" t="s">
        <v>3416</v>
      </c>
      <c r="B912" s="15" t="s">
        <v>3417</v>
      </c>
      <c r="C912" s="5" t="s">
        <v>3418</v>
      </c>
      <c r="D912" s="6">
        <v>1</v>
      </c>
      <c r="E912" s="6">
        <v>6</v>
      </c>
      <c r="F912" s="7" t="str">
        <f>HYPERLINK("https://www.reddit.com/r/AskDocs/comments/gjymk0/i_have_a_i_think_lipoma_on_my_back_should_it_be/")</f>
        <v>https://www.reddit.com/r/AskDocs/comments/gjymk0/i_have_a_i_think_lipoma_on_my_back_should_it_be/</v>
      </c>
      <c r="G912" s="7" t="s">
        <v>3419</v>
      </c>
      <c r="H912" s="7" t="s">
        <v>12</v>
      </c>
      <c r="I912" s="6">
        <v>6.8968384999999993E-2</v>
      </c>
      <c r="J912" s="6">
        <v>4.9386144E-2</v>
      </c>
      <c r="K912" s="6">
        <v>0.72622549999999997</v>
      </c>
      <c r="L912" s="6">
        <v>9.7793339999999998E-4</v>
      </c>
      <c r="M912" s="6">
        <v>4.0120184000000001E-3</v>
      </c>
      <c r="N912" s="6">
        <v>3.1876117000000002E-2</v>
      </c>
      <c r="O912" s="6">
        <v>2.6406645999999998E-3</v>
      </c>
      <c r="P912" s="23" t="s">
        <v>3757</v>
      </c>
      <c r="Q912" s="6" t="s">
        <v>4099</v>
      </c>
    </row>
    <row r="913" spans="1:17" ht="409.6" hidden="1" x14ac:dyDescent="0.15">
      <c r="A913" s="27" t="s">
        <v>3420</v>
      </c>
      <c r="B913" s="15" t="s">
        <v>3421</v>
      </c>
      <c r="C913" s="5" t="s">
        <v>3422</v>
      </c>
      <c r="D913" s="6">
        <v>2</v>
      </c>
      <c r="E913" s="6">
        <v>8</v>
      </c>
      <c r="F913" s="7" t="str">
        <f>HYPERLINK("https://www.reddit.com/r/AskDocs/comments/gka7u5/m26_noticed_the_other_day_i_have_a_bright_white/")</f>
        <v>https://www.reddit.com/r/AskDocs/comments/gka7u5/m26_noticed_the_other_day_i_have_a_bright_white/</v>
      </c>
      <c r="G913" s="7" t="s">
        <v>3423</v>
      </c>
      <c r="H913" s="7" t="s">
        <v>12</v>
      </c>
      <c r="I913" s="6">
        <v>7.2881580000000001E-4</v>
      </c>
      <c r="J913" s="6">
        <v>3.6616920999999998E-3</v>
      </c>
      <c r="K913" s="6">
        <v>5.1680210000000005E-4</v>
      </c>
      <c r="L913" s="6">
        <v>7.3298809999999999E-4</v>
      </c>
      <c r="M913" s="6">
        <v>0.75765883999999994</v>
      </c>
      <c r="N913" s="6">
        <v>1.11674286E-4</v>
      </c>
      <c r="O913" s="6">
        <v>8.9054410000000001E-3</v>
      </c>
      <c r="P913" s="16" t="s">
        <v>3761</v>
      </c>
      <c r="Q913" s="6"/>
    </row>
    <row r="914" spans="1:17" ht="409.6" hidden="1" x14ac:dyDescent="0.15">
      <c r="A914" s="27" t="s">
        <v>3424</v>
      </c>
      <c r="B914" s="15" t="s">
        <v>3425</v>
      </c>
      <c r="C914" s="5" t="s">
        <v>3426</v>
      </c>
      <c r="D914" s="6">
        <v>7</v>
      </c>
      <c r="E914" s="6">
        <v>16</v>
      </c>
      <c r="F914" s="7" t="str">
        <f>HYPERLINK("https://www.reddit.com/r/AskDocs/comments/gkbdk3/16_and_ive_had_lyme_diease_for_3_years/")</f>
        <v>https://www.reddit.com/r/AskDocs/comments/gkbdk3/16_and_ive_had_lyme_diease_for_3_years/</v>
      </c>
      <c r="G914" s="7" t="s">
        <v>3427</v>
      </c>
      <c r="H914" s="7" t="s">
        <v>12</v>
      </c>
      <c r="I914" s="6">
        <v>1.4379352E-2</v>
      </c>
      <c r="J914" s="6">
        <v>0.97348259999999998</v>
      </c>
      <c r="K914" s="6">
        <v>2.2798777000000001E-4</v>
      </c>
      <c r="L914" s="6">
        <v>3.2800435999999998E-4</v>
      </c>
      <c r="M914" s="9">
        <v>9.5950650000000006E-5</v>
      </c>
      <c r="N914" s="6">
        <v>1.2020169E-4</v>
      </c>
      <c r="O914" s="6">
        <v>1.0026990999999999E-3</v>
      </c>
      <c r="P914" s="3" t="s">
        <v>4111</v>
      </c>
      <c r="Q914" s="6" t="s">
        <v>4040</v>
      </c>
    </row>
    <row r="915" spans="1:17" ht="238" hidden="1" x14ac:dyDescent="0.15">
      <c r="A915" s="27" t="s">
        <v>3428</v>
      </c>
      <c r="B915" s="15" t="s">
        <v>3429</v>
      </c>
      <c r="C915" s="5" t="s">
        <v>3430</v>
      </c>
      <c r="D915" s="6">
        <v>1</v>
      </c>
      <c r="E915" s="6">
        <v>3</v>
      </c>
      <c r="F915" s="7" t="str">
        <f>HYPERLINK("https://www.reddit.com/r/AskDocs/comments/gkbv33/i_think_im_27m_developing_some_kind_of_anxiety/")</f>
        <v>https://www.reddit.com/r/AskDocs/comments/gkbv33/i_think_im_27m_developing_some_kind_of_anxiety/</v>
      </c>
      <c r="G915" s="7" t="s">
        <v>3431</v>
      </c>
      <c r="H915" s="7" t="s">
        <v>12</v>
      </c>
      <c r="I915" s="6">
        <v>5.6775092999999999E-2</v>
      </c>
      <c r="J915" s="6">
        <v>4.4044197E-2</v>
      </c>
      <c r="K915" s="6">
        <v>2.3947477000000002E-2</v>
      </c>
      <c r="L915" s="6">
        <v>1.4527737999999999E-3</v>
      </c>
      <c r="M915" s="6">
        <v>6.2047539999999998E-3</v>
      </c>
      <c r="N915" s="6">
        <v>0.41506535</v>
      </c>
      <c r="O915" s="6">
        <v>1.7215907999999999E-3</v>
      </c>
      <c r="P915" s="3" t="s">
        <v>4111</v>
      </c>
      <c r="Q915" s="6"/>
    </row>
    <row r="916" spans="1:17" ht="153" hidden="1" x14ac:dyDescent="0.15">
      <c r="A916" s="27" t="s">
        <v>3432</v>
      </c>
      <c r="B916" s="15" t="s">
        <v>3433</v>
      </c>
      <c r="C916" s="5" t="s">
        <v>3434</v>
      </c>
      <c r="D916" s="6">
        <v>1</v>
      </c>
      <c r="E916" s="6">
        <v>2</v>
      </c>
      <c r="F916" s="7" t="str">
        <f>HYPERLINK("https://www.reddit.com/r/AskDocs/comments/gkby1o/19m_sunken_feeling_in_the_middle_of_my_chest_for/")</f>
        <v>https://www.reddit.com/r/AskDocs/comments/gkby1o/19m_sunken_feeling_in_the_middle_of_my_chest_for/</v>
      </c>
      <c r="G916" s="7" t="s">
        <v>3435</v>
      </c>
      <c r="H916" s="7" t="s">
        <v>12</v>
      </c>
      <c r="I916" s="6">
        <v>6.4458249999999996E-3</v>
      </c>
      <c r="J916" s="6">
        <v>0.61197524999999997</v>
      </c>
      <c r="K916" s="6">
        <v>1.7338990999999999E-3</v>
      </c>
      <c r="L916" s="6">
        <v>4.7460197999999999E-4</v>
      </c>
      <c r="M916" s="6">
        <v>2.0455718000000002E-3</v>
      </c>
      <c r="N916" s="6">
        <v>0.48453262000000002</v>
      </c>
      <c r="O916" s="6">
        <v>1.9121169999999999E-4</v>
      </c>
      <c r="P916" s="3" t="s">
        <v>3758</v>
      </c>
      <c r="Q916" s="6"/>
    </row>
    <row r="917" spans="1:17" ht="153" hidden="1" x14ac:dyDescent="0.15">
      <c r="A917" s="27" t="s">
        <v>3436</v>
      </c>
      <c r="B917" s="15" t="s">
        <v>3437</v>
      </c>
      <c r="C917" s="5" t="s">
        <v>3438</v>
      </c>
      <c r="D917" s="6">
        <v>1</v>
      </c>
      <c r="E917" s="6">
        <v>2</v>
      </c>
      <c r="F917" s="7" t="str">
        <f>HYPERLINK("https://www.reddit.com/r/AskDocs/comments/gkbyq6/loud_whooshing_sound_and_occasional_pain_in_one/")</f>
        <v>https://www.reddit.com/r/AskDocs/comments/gkbyq6/loud_whooshing_sound_and_occasional_pain_in_one/</v>
      </c>
      <c r="G917" s="7" t="s">
        <v>3439</v>
      </c>
      <c r="H917" s="7" t="s">
        <v>12</v>
      </c>
      <c r="I917" s="6">
        <v>0.20580482</v>
      </c>
      <c r="J917" s="6">
        <v>3.267467E-3</v>
      </c>
      <c r="K917" s="6">
        <v>2.1063417000000001E-2</v>
      </c>
      <c r="L917" s="6">
        <v>9.3948839999999996E-4</v>
      </c>
      <c r="M917" s="6">
        <v>2.3936510000000001E-2</v>
      </c>
      <c r="N917" s="6">
        <v>5.2370875999999997E-2</v>
      </c>
      <c r="O917" s="6">
        <v>8.573532E-4</v>
      </c>
      <c r="P917" s="3" t="s">
        <v>4111</v>
      </c>
      <c r="Q917" s="6"/>
    </row>
    <row r="918" spans="1:17" ht="170" hidden="1" x14ac:dyDescent="0.15">
      <c r="A918" s="27" t="s">
        <v>3440</v>
      </c>
      <c r="B918" s="15" t="s">
        <v>3441</v>
      </c>
      <c r="C918" s="5" t="s">
        <v>3442</v>
      </c>
      <c r="D918" s="6">
        <v>1</v>
      </c>
      <c r="E918" s="6">
        <v>6</v>
      </c>
      <c r="F918" s="7" t="str">
        <f>HYPERLINK("https://www.reddit.com/r/AskDocs/comments/gkbzk1/i_struggle_with_sleep_paralysis_any_tips_on_how_i/")</f>
        <v>https://www.reddit.com/r/AskDocs/comments/gkbzk1/i_struggle_with_sleep_paralysis_any_tips_on_how_i/</v>
      </c>
      <c r="G918" s="7" t="s">
        <v>3443</v>
      </c>
      <c r="H918" s="7" t="s">
        <v>12</v>
      </c>
      <c r="I918" s="6">
        <v>1.6795993E-3</v>
      </c>
      <c r="J918" s="6">
        <v>0.22989127000000001</v>
      </c>
      <c r="K918" s="6">
        <v>1.5163869E-2</v>
      </c>
      <c r="L918" s="6">
        <v>0.10181707</v>
      </c>
      <c r="M918" s="6">
        <v>2.0200610000000001E-3</v>
      </c>
      <c r="N918" s="6">
        <v>5.4077505999999996E-3</v>
      </c>
      <c r="O918" s="6">
        <v>2.0760297999999999E-3</v>
      </c>
      <c r="P918" s="3" t="s">
        <v>4111</v>
      </c>
      <c r="Q918" s="6"/>
    </row>
    <row r="919" spans="1:17" ht="187" hidden="1" x14ac:dyDescent="0.15">
      <c r="A919" s="27" t="s">
        <v>3444</v>
      </c>
      <c r="B919" s="15" t="s">
        <v>3445</v>
      </c>
      <c r="C919" s="5" t="s">
        <v>3446</v>
      </c>
      <c r="D919" s="6">
        <v>2</v>
      </c>
      <c r="E919" s="6">
        <v>5</v>
      </c>
      <c r="F919" s="7" t="str">
        <f>HYPERLINK("https://www.reddit.com/r/AskDocs/comments/gkc0yk/2l_of_water_per_day_or_not/")</f>
        <v>https://www.reddit.com/r/AskDocs/comments/gkc0yk/2l_of_water_per_day_or_not/</v>
      </c>
      <c r="G919" s="7" t="s">
        <v>3447</v>
      </c>
      <c r="H919" s="7" t="s">
        <v>12</v>
      </c>
      <c r="I919" s="6">
        <v>2.3535192000000002E-3</v>
      </c>
      <c r="J919" s="6">
        <v>8.7544800000000006E-2</v>
      </c>
      <c r="K919" s="6">
        <v>3.8662255E-2</v>
      </c>
      <c r="L919" s="6">
        <v>2.2875965E-3</v>
      </c>
      <c r="M919" s="6">
        <v>0.14695417999999999</v>
      </c>
      <c r="N919" s="6">
        <v>6.2867999999999995E-4</v>
      </c>
      <c r="O919" s="6">
        <v>9.7030069999999996E-2</v>
      </c>
      <c r="P919" s="3" t="s">
        <v>4111</v>
      </c>
      <c r="Q919" s="6"/>
    </row>
    <row r="920" spans="1:17" ht="102" hidden="1" x14ac:dyDescent="0.15">
      <c r="A920" s="27" t="s">
        <v>3448</v>
      </c>
      <c r="B920" s="15" t="s">
        <v>3449</v>
      </c>
      <c r="C920" s="5" t="s">
        <v>3450</v>
      </c>
      <c r="D920" s="6">
        <v>1</v>
      </c>
      <c r="E920" s="6">
        <v>3</v>
      </c>
      <c r="F920" s="7" t="str">
        <f>HYPERLINK("https://www.reddit.com/r/AskDocs/comments/gkdzgb/nerve_damage/")</f>
        <v>https://www.reddit.com/r/AskDocs/comments/gkdzgb/nerve_damage/</v>
      </c>
      <c r="G920" s="7" t="s">
        <v>3451</v>
      </c>
      <c r="H920" s="7" t="s">
        <v>12</v>
      </c>
      <c r="I920" s="6">
        <v>0.10885405500000001</v>
      </c>
      <c r="J920" s="6">
        <v>1.7259419E-3</v>
      </c>
      <c r="K920" s="6">
        <v>3.0320019E-2</v>
      </c>
      <c r="L920" s="6">
        <v>1.3567805000000001E-3</v>
      </c>
      <c r="M920" s="6">
        <v>8.9339910000000005E-3</v>
      </c>
      <c r="N920" s="6">
        <v>0.24368550999999999</v>
      </c>
      <c r="O920" s="6">
        <v>4.3284893000000002E-4</v>
      </c>
      <c r="P920" s="3" t="s">
        <v>4111</v>
      </c>
      <c r="Q920" s="6"/>
    </row>
    <row r="921" spans="1:17" ht="119" hidden="1" x14ac:dyDescent="0.15">
      <c r="A921" s="27" t="s">
        <v>3452</v>
      </c>
      <c r="B921" s="15" t="s">
        <v>3453</v>
      </c>
      <c r="C921" s="5" t="s">
        <v>3454</v>
      </c>
      <c r="D921" s="6">
        <v>2</v>
      </c>
      <c r="E921" s="6">
        <v>4</v>
      </c>
      <c r="F921" s="7" t="str">
        <f>HYPERLINK("https://www.reddit.com/r/AskDocs/comments/gkfgb4/after_my_grandma_had_the_stroke_she_has_bowel/")</f>
        <v>https://www.reddit.com/r/AskDocs/comments/gkfgb4/after_my_grandma_had_the_stroke_she_has_bowel/</v>
      </c>
      <c r="G921" s="7" t="s">
        <v>3455</v>
      </c>
      <c r="H921" s="7" t="s">
        <v>12</v>
      </c>
      <c r="I921" s="6">
        <v>0.55992054999999996</v>
      </c>
      <c r="J921" s="6">
        <v>0.21509913</v>
      </c>
      <c r="K921" s="6">
        <v>5.3715109999999998E-3</v>
      </c>
      <c r="L921" s="8">
        <v>3.3636103999999999E-5</v>
      </c>
      <c r="M921" s="6">
        <v>5.6937932999999996E-3</v>
      </c>
      <c r="N921" s="6">
        <v>5.3634077000000002E-2</v>
      </c>
      <c r="O921" s="6">
        <v>1.7511845E-3</v>
      </c>
      <c r="P921" s="23" t="s">
        <v>3757</v>
      </c>
      <c r="Q921" s="6"/>
    </row>
    <row r="922" spans="1:17" ht="102" hidden="1" x14ac:dyDescent="0.15">
      <c r="A922" s="27" t="s">
        <v>3456</v>
      </c>
      <c r="B922" s="15" t="s">
        <v>3457</v>
      </c>
      <c r="C922" s="5" t="s">
        <v>3458</v>
      </c>
      <c r="D922" s="6">
        <v>2</v>
      </c>
      <c r="E922" s="6">
        <v>4</v>
      </c>
      <c r="F922" s="7" t="str">
        <f>HYPERLINK("https://www.reddit.com/r/AskDocs/comments/gkg0vx/esophagus_ulcer/")</f>
        <v>https://www.reddit.com/r/AskDocs/comments/gkg0vx/esophagus_ulcer/</v>
      </c>
      <c r="G922" s="7" t="s">
        <v>3459</v>
      </c>
      <c r="H922" s="7" t="s">
        <v>12</v>
      </c>
      <c r="I922" s="6">
        <v>9.3948839999999996E-4</v>
      </c>
      <c r="J922" s="6">
        <v>6.4039230000000004E-4</v>
      </c>
      <c r="K922" s="12">
        <v>1.306E-5</v>
      </c>
      <c r="L922" s="9">
        <v>7.4682589999999996E-6</v>
      </c>
      <c r="M922" s="6">
        <v>2.0486115999999999E-4</v>
      </c>
      <c r="N922" s="6">
        <v>0.99988454999999998</v>
      </c>
      <c r="O922" s="9">
        <v>4.185929E-5</v>
      </c>
      <c r="P922" s="16" t="s">
        <v>3762</v>
      </c>
      <c r="Q922" s="6"/>
    </row>
    <row r="923" spans="1:17" ht="136" hidden="1" x14ac:dyDescent="0.15">
      <c r="A923" s="27" t="s">
        <v>3460</v>
      </c>
      <c r="B923" s="15" t="s">
        <v>3461</v>
      </c>
      <c r="C923" s="5" t="s">
        <v>3462</v>
      </c>
      <c r="D923" s="6">
        <v>3</v>
      </c>
      <c r="E923" s="6">
        <v>8</v>
      </c>
      <c r="F923" s="7" t="str">
        <f>HYPERLINK("https://www.reddit.com/r/AskDocs/comments/gkg56t/19mwhitei_think_im_around_55_to_60kg170m_tall/")</f>
        <v>https://www.reddit.com/r/AskDocs/comments/gkg56t/19mwhitei_think_im_around_55_to_60kg170m_tall/</v>
      </c>
      <c r="G923" s="7" t="s">
        <v>3463</v>
      </c>
      <c r="H923" s="7" t="s">
        <v>12</v>
      </c>
      <c r="I923" s="6">
        <v>2.1905899E-2</v>
      </c>
      <c r="J923" s="6">
        <v>0.67146289999999997</v>
      </c>
      <c r="K923" s="6">
        <v>5.3123533999999998E-3</v>
      </c>
      <c r="L923" s="6">
        <v>9.3549490000000002E-4</v>
      </c>
      <c r="M923" s="6">
        <v>1.7357468999999999E-3</v>
      </c>
      <c r="N923" s="6">
        <v>5.9962957999999997E-2</v>
      </c>
      <c r="O923" s="6">
        <v>2.0295978E-3</v>
      </c>
      <c r="P923" s="3" t="s">
        <v>4111</v>
      </c>
      <c r="Q923" s="6"/>
    </row>
    <row r="924" spans="1:17" ht="306" hidden="1" x14ac:dyDescent="0.15">
      <c r="A924" s="27" t="s">
        <v>3464</v>
      </c>
      <c r="B924" s="15" t="s">
        <v>3465</v>
      </c>
      <c r="C924" s="5" t="s">
        <v>3466</v>
      </c>
      <c r="D924" s="6">
        <v>2</v>
      </c>
      <c r="E924" s="6">
        <v>6</v>
      </c>
      <c r="F924" s="7" t="str">
        <f>HYPERLINK("https://www.reddit.com/r/AskDocs/comments/gkggcj/22f_59_145150_lbs_feeling_very_faint_every_time_i/")</f>
        <v>https://www.reddit.com/r/AskDocs/comments/gkggcj/22f_59_145150_lbs_feeling_very_faint_every_time_i/</v>
      </c>
      <c r="G924" s="7" t="s">
        <v>3467</v>
      </c>
      <c r="H924" s="7" t="s">
        <v>12</v>
      </c>
      <c r="I924" s="6">
        <v>2.4493784000000001E-2</v>
      </c>
      <c r="J924" s="6">
        <v>0.24182859000000001</v>
      </c>
      <c r="K924" s="6">
        <v>1.6841262999999999E-2</v>
      </c>
      <c r="L924" s="6">
        <v>2.0691156E-3</v>
      </c>
      <c r="M924" s="6">
        <v>4.4444203000000001E-4</v>
      </c>
      <c r="N924" s="6">
        <v>3.1662703E-2</v>
      </c>
      <c r="O924" s="6">
        <v>1.16473915E-4</v>
      </c>
      <c r="P924" s="3" t="s">
        <v>4111</v>
      </c>
      <c r="Q924" s="6"/>
    </row>
    <row r="925" spans="1:17" ht="34" hidden="1" x14ac:dyDescent="0.15">
      <c r="A925" s="27" t="s">
        <v>3468</v>
      </c>
      <c r="B925" s="15" t="s">
        <v>3469</v>
      </c>
      <c r="C925" s="5" t="s">
        <v>3470</v>
      </c>
      <c r="D925" s="6">
        <v>2</v>
      </c>
      <c r="E925" s="6">
        <v>4</v>
      </c>
      <c r="F925" s="7" t="str">
        <f>HYPERLINK("https://www.reddit.com/r/AskDocs/comments/gkgnx3/what_happens_when_you_go_over_max_heart_rate/")</f>
        <v>https://www.reddit.com/r/AskDocs/comments/gkgnx3/what_happens_when_you_go_over_max_heart_rate/</v>
      </c>
      <c r="G925" s="7" t="s">
        <v>3471</v>
      </c>
      <c r="H925" s="7" t="s">
        <v>12</v>
      </c>
      <c r="I925" s="6">
        <v>2.3502289999999999E-2</v>
      </c>
      <c r="J925" s="6">
        <v>0.62905599999999995</v>
      </c>
      <c r="K925" s="6">
        <v>0.22024652</v>
      </c>
      <c r="L925" s="6">
        <v>3.0367374E-3</v>
      </c>
      <c r="M925" s="6">
        <v>6.0599744000000002E-3</v>
      </c>
      <c r="N925" s="6">
        <v>1.9143223999999999E-3</v>
      </c>
      <c r="O925" s="6">
        <v>6.9783029999999999E-3</v>
      </c>
      <c r="P925" s="3" t="s">
        <v>4111</v>
      </c>
      <c r="Q925" s="6" t="s">
        <v>4060</v>
      </c>
    </row>
    <row r="926" spans="1:17" ht="238" hidden="1" x14ac:dyDescent="0.15">
      <c r="A926" s="27" t="s">
        <v>3472</v>
      </c>
      <c r="B926" s="15" t="s">
        <v>3473</v>
      </c>
      <c r="C926" s="5" t="s">
        <v>3474</v>
      </c>
      <c r="D926" s="6">
        <v>2</v>
      </c>
      <c r="E926" s="6">
        <v>25</v>
      </c>
      <c r="F926" s="7" t="str">
        <f>HYPERLINK("https://www.reddit.com/r/AskDocs/comments/gkgsoc/gallbladder_removal_recommended/")</f>
        <v>https://www.reddit.com/r/AskDocs/comments/gkgsoc/gallbladder_removal_recommended/</v>
      </c>
      <c r="G926" s="7" t="s">
        <v>3475</v>
      </c>
      <c r="H926" s="7" t="s">
        <v>12</v>
      </c>
      <c r="I926" s="6">
        <v>0.63231694999999999</v>
      </c>
      <c r="J926" s="6">
        <v>4.5924484999999996E-3</v>
      </c>
      <c r="K926" s="6">
        <v>7.1817636000000001E-3</v>
      </c>
      <c r="L926" s="6">
        <v>1.5166402E-4</v>
      </c>
      <c r="M926" s="6">
        <v>3.8750172000000002E-3</v>
      </c>
      <c r="N926" s="6">
        <v>0.37306935000000002</v>
      </c>
      <c r="O926" s="10">
        <v>5.2150900000000002E-5</v>
      </c>
      <c r="P926" s="3" t="s">
        <v>4111</v>
      </c>
      <c r="Q926" s="6" t="s">
        <v>4088</v>
      </c>
    </row>
    <row r="927" spans="1:17" ht="221" hidden="1" x14ac:dyDescent="0.15">
      <c r="A927" s="27" t="s">
        <v>3476</v>
      </c>
      <c r="B927" s="15" t="s">
        <v>3477</v>
      </c>
      <c r="C927" s="5" t="s">
        <v>3478</v>
      </c>
      <c r="D927" s="6">
        <v>1</v>
      </c>
      <c r="E927" s="6">
        <v>6</v>
      </c>
      <c r="F927" s="7" t="str">
        <f>HYPERLINK("https://www.reddit.com/r/AskDocs/comments/gkhm2t/im_worried_that_ive_ruined_my_future/")</f>
        <v>https://www.reddit.com/r/AskDocs/comments/gkhm2t/im_worried_that_ive_ruined_my_future/</v>
      </c>
      <c r="G927" s="7" t="s">
        <v>3479</v>
      </c>
      <c r="H927" s="7" t="s">
        <v>12</v>
      </c>
      <c r="I927" s="6">
        <v>1.8743068000000002E-2</v>
      </c>
      <c r="J927" s="6">
        <v>3.4710764999999999E-4</v>
      </c>
      <c r="K927" s="8">
        <v>5.8090289999999999E-6</v>
      </c>
      <c r="L927" s="8">
        <v>2.3330600000000001E-7</v>
      </c>
      <c r="M927" s="9">
        <v>9.2194169999999998E-7</v>
      </c>
      <c r="N927" s="8">
        <v>2.0033930000000002E-6</v>
      </c>
      <c r="O927" s="6">
        <v>0.97026913999999997</v>
      </c>
      <c r="P927" s="3" t="s">
        <v>3763</v>
      </c>
      <c r="Q927" s="8"/>
    </row>
    <row r="928" spans="1:17" ht="153" hidden="1" x14ac:dyDescent="0.15">
      <c r="A928" s="27" t="s">
        <v>3480</v>
      </c>
      <c r="B928" s="15" t="s">
        <v>3481</v>
      </c>
      <c r="C928" s="5" t="s">
        <v>3482</v>
      </c>
      <c r="D928" s="6">
        <v>1</v>
      </c>
      <c r="E928" s="6">
        <v>10</v>
      </c>
      <c r="F928" s="7" t="str">
        <f>HYPERLINK("https://www.reddit.com/r/AskDocs/comments/gkhm44/tramadol_doesnt_work/")</f>
        <v>https://www.reddit.com/r/AskDocs/comments/gkhm44/tramadol_doesnt_work/</v>
      </c>
      <c r="G928" s="7" t="s">
        <v>3483</v>
      </c>
      <c r="H928" s="7" t="s">
        <v>12</v>
      </c>
      <c r="I928" s="6">
        <v>0.12878522000000001</v>
      </c>
      <c r="J928" s="6">
        <v>4.9751221999999998E-2</v>
      </c>
      <c r="K928" s="6">
        <v>3.9809793000000003E-2</v>
      </c>
      <c r="L928" s="6">
        <v>9.0871960000000002E-2</v>
      </c>
      <c r="M928" s="6">
        <v>3.1572878000000002E-3</v>
      </c>
      <c r="N928" s="6">
        <v>8.5552539999999996E-2</v>
      </c>
      <c r="O928" s="6">
        <v>7.0909559999999998E-3</v>
      </c>
      <c r="P928" s="3" t="s">
        <v>4111</v>
      </c>
      <c r="Q928" s="6"/>
    </row>
    <row r="929" spans="1:17" ht="221" hidden="1" x14ac:dyDescent="0.15">
      <c r="A929" s="27" t="s">
        <v>3484</v>
      </c>
      <c r="B929" s="15" t="s">
        <v>3485</v>
      </c>
      <c r="C929" s="5" t="s">
        <v>3486</v>
      </c>
      <c r="D929" s="6">
        <v>1</v>
      </c>
      <c r="E929" s="6">
        <v>12</v>
      </c>
      <c r="F929" s="7" t="str">
        <f>HYPERLINK("https://www.reddit.com/r/AskDocs/comments/gkhn2d/heat_rash_everyday/")</f>
        <v>https://www.reddit.com/r/AskDocs/comments/gkhn2d/heat_rash_everyday/</v>
      </c>
      <c r="G929" s="7" t="s">
        <v>3487</v>
      </c>
      <c r="H929" s="7" t="s">
        <v>12</v>
      </c>
      <c r="I929" s="6">
        <v>9.3737244999999995E-4</v>
      </c>
      <c r="J929" s="6">
        <v>5.4708720000000002E-2</v>
      </c>
      <c r="K929" s="6">
        <v>9.0602040000000003E-4</v>
      </c>
      <c r="L929" s="6">
        <v>0.78151570000000004</v>
      </c>
      <c r="M929" s="9">
        <v>7.9916949999999997E-5</v>
      </c>
      <c r="N929" s="8">
        <v>5.2786527000000001E-5</v>
      </c>
      <c r="O929" s="6">
        <v>9.3343853999999999E-4</v>
      </c>
      <c r="P929" s="17" t="s">
        <v>3760</v>
      </c>
      <c r="Q929" s="8"/>
    </row>
    <row r="930" spans="1:17" ht="238" hidden="1" x14ac:dyDescent="0.15">
      <c r="A930" s="27" t="s">
        <v>3488</v>
      </c>
      <c r="B930" s="15" t="s">
        <v>3489</v>
      </c>
      <c r="C930" s="5" t="s">
        <v>3490</v>
      </c>
      <c r="D930" s="6">
        <v>1</v>
      </c>
      <c r="E930" s="6">
        <v>8</v>
      </c>
      <c r="F930" s="7" t="str">
        <f>HYPERLINK("https://www.reddit.com/r/AskDocs/comments/gki61l/how_to_help_my_27m_boyfriends_severe_allergic/")</f>
        <v>https://www.reddit.com/r/AskDocs/comments/gki61l/how_to_help_my_27m_boyfriends_severe_allergic/</v>
      </c>
      <c r="G930" s="7" t="s">
        <v>3491</v>
      </c>
      <c r="H930" s="7" t="s">
        <v>12</v>
      </c>
      <c r="I930" s="6">
        <v>8.7069869999999994E-3</v>
      </c>
      <c r="J930" s="6">
        <v>0.63043165000000001</v>
      </c>
      <c r="K930" s="6">
        <v>3.7270784000000001E-4</v>
      </c>
      <c r="L930" s="6">
        <v>4.1294514999999997E-2</v>
      </c>
      <c r="M930" s="6">
        <v>4.8997999999999999E-4</v>
      </c>
      <c r="N930" s="6">
        <v>2.9294490000000002E-3</v>
      </c>
      <c r="O930" s="6">
        <v>3.186375E-3</v>
      </c>
      <c r="P930" s="3" t="s">
        <v>4111</v>
      </c>
      <c r="Q930" s="6" t="s">
        <v>4061</v>
      </c>
    </row>
    <row r="931" spans="1:17" ht="68" hidden="1" x14ac:dyDescent="0.15">
      <c r="A931" s="27" t="s">
        <v>3492</v>
      </c>
      <c r="B931" s="15" t="s">
        <v>3493</v>
      </c>
      <c r="C931" s="5" t="s">
        <v>3494</v>
      </c>
      <c r="D931" s="6">
        <v>1</v>
      </c>
      <c r="E931" s="6">
        <v>7</v>
      </c>
      <c r="F931" s="7" t="str">
        <f>HYPERLINK("https://www.reddit.com/r/AskDocs/comments/gki7mz/should_i_get_a_colonoscopy/")</f>
        <v>https://www.reddit.com/r/AskDocs/comments/gki7mz/should_i_get_a_colonoscopy/</v>
      </c>
      <c r="G931" s="7" t="s">
        <v>3495</v>
      </c>
      <c r="H931" s="7" t="s">
        <v>12</v>
      </c>
      <c r="I931" s="6">
        <v>0.9988378</v>
      </c>
      <c r="J931" s="6">
        <v>1.0187029999999999E-3</v>
      </c>
      <c r="K931" s="8">
        <v>2.9744371E-5</v>
      </c>
      <c r="L931" s="8">
        <v>5.9887100000000004E-7</v>
      </c>
      <c r="M931" s="6">
        <v>5.4153800000000005E-4</v>
      </c>
      <c r="N931" s="9">
        <v>5.543509E-5</v>
      </c>
      <c r="O931" s="8">
        <v>1.0264391999999999E-5</v>
      </c>
      <c r="P931" s="23" t="s">
        <v>3757</v>
      </c>
      <c r="Q931" s="9"/>
    </row>
    <row r="932" spans="1:17" ht="187" hidden="1" x14ac:dyDescent="0.15">
      <c r="A932" s="27" t="s">
        <v>3496</v>
      </c>
      <c r="B932" s="15" t="s">
        <v>3497</v>
      </c>
      <c r="C932" s="5" t="s">
        <v>3498</v>
      </c>
      <c r="D932" s="6">
        <v>2</v>
      </c>
      <c r="E932" s="6">
        <v>19</v>
      </c>
      <c r="F932" s="7" t="str">
        <f>HYPERLINK("https://www.reddit.com/r/AskDocs/comments/gkic93/when_to_go_for_an_xray_or_ct_scan/")</f>
        <v>https://www.reddit.com/r/AskDocs/comments/gkic93/when_to_go_for_an_xray_or_ct_scan/</v>
      </c>
      <c r="G932" s="7" t="s">
        <v>3499</v>
      </c>
      <c r="H932" s="7" t="s">
        <v>12</v>
      </c>
      <c r="I932" s="6">
        <v>0.89911390000000002</v>
      </c>
      <c r="J932" s="6">
        <v>3.9948255000000002E-2</v>
      </c>
      <c r="K932" s="6">
        <v>0.11705270399999999</v>
      </c>
      <c r="L932" s="6">
        <v>1.9722283E-3</v>
      </c>
      <c r="M932" s="6">
        <v>0.11869687</v>
      </c>
      <c r="N932" s="6">
        <v>8.4366200000000006E-3</v>
      </c>
      <c r="O932" s="6">
        <v>1.5088618000000001E-3</v>
      </c>
      <c r="P932" s="23" t="s">
        <v>3757</v>
      </c>
      <c r="Q932" s="6"/>
    </row>
    <row r="933" spans="1:17" ht="34" hidden="1" x14ac:dyDescent="0.15">
      <c r="A933" s="27" t="s">
        <v>3500</v>
      </c>
      <c r="B933" s="15" t="s">
        <v>3501</v>
      </c>
      <c r="C933" s="5" t="s">
        <v>3502</v>
      </c>
      <c r="D933" s="6">
        <v>1</v>
      </c>
      <c r="E933" s="6">
        <v>4</v>
      </c>
      <c r="F933" s="7" t="str">
        <f>HYPERLINK("https://www.reddit.com/r/AskDocs/comments/gkixka/i_have_bumps_on_my_nose_they_are_filled_with_pus/")</f>
        <v>https://www.reddit.com/r/AskDocs/comments/gkixka/i_have_bumps_on_my_nose_they_are_filled_with_pus/</v>
      </c>
      <c r="G933" s="7" t="s">
        <v>3503</v>
      </c>
      <c r="H933" s="7" t="s">
        <v>12</v>
      </c>
      <c r="I933" s="6">
        <v>3.2215714E-3</v>
      </c>
      <c r="J933" s="6">
        <v>2.644676E-2</v>
      </c>
      <c r="K933" s="6">
        <v>3.3847690000000001E-3</v>
      </c>
      <c r="L933" s="6">
        <v>1.6050874999999999E-2</v>
      </c>
      <c r="M933" s="6">
        <v>6.642729E-3</v>
      </c>
      <c r="N933" s="6">
        <v>1.1276603E-3</v>
      </c>
      <c r="O933" s="6">
        <v>0.97195169999999997</v>
      </c>
      <c r="P933" s="3" t="s">
        <v>3763</v>
      </c>
      <c r="Q933" s="6" t="s">
        <v>4017</v>
      </c>
    </row>
    <row r="934" spans="1:17" ht="136" hidden="1" x14ac:dyDescent="0.15">
      <c r="A934" s="27" t="s">
        <v>3504</v>
      </c>
      <c r="B934" s="15" t="s">
        <v>3505</v>
      </c>
      <c r="C934" s="5" t="s">
        <v>3995</v>
      </c>
      <c r="D934" s="6">
        <v>1</v>
      </c>
      <c r="E934" s="6">
        <v>5</v>
      </c>
      <c r="F934" s="7" t="str">
        <f>HYPERLINK("https://www.reddit.com/r/AskDocs/comments/gkj09h/can_anyone_tell_me_what_this_is_on_my_husbands/")</f>
        <v>https://www.reddit.com/r/AskDocs/comments/gkj09h/can_anyone_tell_me_what_this_is_on_my_husbands/</v>
      </c>
      <c r="G934" s="7" t="s">
        <v>3506</v>
      </c>
      <c r="H934" s="7" t="s">
        <v>12</v>
      </c>
      <c r="I934" s="6">
        <v>1.4362066999999999E-2</v>
      </c>
      <c r="J934" s="6">
        <v>4.7495276000000003E-2</v>
      </c>
      <c r="K934" s="6">
        <v>4.2406649999999997E-2</v>
      </c>
      <c r="L934" s="6">
        <v>8.6708370000000007E-2</v>
      </c>
      <c r="M934" s="6">
        <v>8.9508294999999995E-4</v>
      </c>
      <c r="N934" s="9">
        <v>8.0417260000000004E-5</v>
      </c>
      <c r="O934" s="6">
        <v>3.8316339999999997E-2</v>
      </c>
      <c r="P934" s="3" t="s">
        <v>4111</v>
      </c>
      <c r="Q934" s="9"/>
    </row>
    <row r="935" spans="1:17" ht="34" hidden="1" x14ac:dyDescent="0.15">
      <c r="A935" s="27" t="s">
        <v>3507</v>
      </c>
      <c r="B935" s="15" t="s">
        <v>3508</v>
      </c>
      <c r="C935" s="5" t="s">
        <v>3509</v>
      </c>
      <c r="D935" s="6">
        <v>0</v>
      </c>
      <c r="E935" s="6">
        <v>5</v>
      </c>
      <c r="F935" s="7" t="str">
        <f>HYPERLINK("https://www.reddit.com/r/AskDocs/comments/gkk3pm/can_moldmildew_cause_a_uti_serious/")</f>
        <v>https://www.reddit.com/r/AskDocs/comments/gkk3pm/can_moldmildew_cause_a_uti_serious/</v>
      </c>
      <c r="G935" s="7" t="s">
        <v>3510</v>
      </c>
      <c r="H935" s="7" t="s">
        <v>12</v>
      </c>
      <c r="I935" s="6">
        <v>4.5102834999999998E-4</v>
      </c>
      <c r="J935" s="6">
        <v>1.3980270000000001E-4</v>
      </c>
      <c r="K935" s="6">
        <v>1.3696551E-3</v>
      </c>
      <c r="L935" s="6">
        <v>8.0719590000000001E-4</v>
      </c>
      <c r="M935" s="6">
        <v>2.1437704999999999E-3</v>
      </c>
      <c r="N935" s="6">
        <v>4.3308734999999998E-4</v>
      </c>
      <c r="O935" s="6">
        <v>0.99876297000000003</v>
      </c>
      <c r="P935" s="3" t="s">
        <v>3763</v>
      </c>
      <c r="Q935" s="6"/>
    </row>
    <row r="936" spans="1:17" ht="34" hidden="1" x14ac:dyDescent="0.15">
      <c r="A936" s="27" t="s">
        <v>3511</v>
      </c>
      <c r="B936" s="15" t="s">
        <v>3512</v>
      </c>
      <c r="C936" s="5" t="s">
        <v>3513</v>
      </c>
      <c r="D936" s="6">
        <v>1</v>
      </c>
      <c r="E936" s="6">
        <v>2</v>
      </c>
      <c r="F936" s="7" t="str">
        <f>HYPERLINK("https://www.reddit.com/r/AskDocs/comments/gkwvtz/19m_serious_can_you_have_melanoma_on_your_ballsack/")</f>
        <v>https://www.reddit.com/r/AskDocs/comments/gkwvtz/19m_serious_can_you_have_melanoma_on_your_ballsack/</v>
      </c>
      <c r="G936" s="7" t="s">
        <v>3514</v>
      </c>
      <c r="H936" s="7" t="s">
        <v>12</v>
      </c>
      <c r="I936" s="6">
        <v>0.90862509999999996</v>
      </c>
      <c r="J936" s="9">
        <v>9.9029079999999999E-6</v>
      </c>
      <c r="K936" s="6">
        <v>1.5518069E-4</v>
      </c>
      <c r="L936" s="6">
        <v>7.8752637000000002E-4</v>
      </c>
      <c r="M936" s="6">
        <v>7.1123240000000004E-4</v>
      </c>
      <c r="N936" s="6">
        <v>3.5327672999999998E-4</v>
      </c>
      <c r="O936" s="6">
        <v>5.9515239999999997E-4</v>
      </c>
      <c r="P936" s="23" t="s">
        <v>3757</v>
      </c>
      <c r="Q936" s="6"/>
    </row>
    <row r="937" spans="1:17" ht="68" hidden="1" x14ac:dyDescent="0.15">
      <c r="A937" s="27" t="s">
        <v>3515</v>
      </c>
      <c r="B937" s="15" t="s">
        <v>3516</v>
      </c>
      <c r="C937" s="5" t="s">
        <v>3517</v>
      </c>
      <c r="D937" s="6">
        <v>1</v>
      </c>
      <c r="E937" s="6">
        <v>4</v>
      </c>
      <c r="F937" s="7" t="str">
        <f>HYPERLINK("https://www.reddit.com/r/AskDocs/comments/gkx9pj/i_think_i_might_have_a_kidney_problem/")</f>
        <v>https://www.reddit.com/r/AskDocs/comments/gkx9pj/i_think_i_might_have_a_kidney_problem/</v>
      </c>
      <c r="G937" s="7" t="s">
        <v>3518</v>
      </c>
      <c r="H937" s="7" t="s">
        <v>12</v>
      </c>
      <c r="I937" s="6">
        <v>5.5149763999999997E-2</v>
      </c>
      <c r="J937" s="6">
        <v>7.0268929999999993E-2</v>
      </c>
      <c r="K937" s="6">
        <v>5.9477179999999998E-2</v>
      </c>
      <c r="L937" s="6">
        <v>2.0331144E-4</v>
      </c>
      <c r="M937" s="6">
        <v>2.4819374000000002E-3</v>
      </c>
      <c r="N937" s="6">
        <v>6.2692046000000001E-2</v>
      </c>
      <c r="O937" s="6">
        <v>8.1364809999999992E-3</v>
      </c>
      <c r="P937" s="3" t="s">
        <v>4111</v>
      </c>
      <c r="Q937" s="6"/>
    </row>
    <row r="938" spans="1:17" ht="68" hidden="1" x14ac:dyDescent="0.15">
      <c r="A938" s="27" t="s">
        <v>3519</v>
      </c>
      <c r="B938" s="15" t="s">
        <v>3520</v>
      </c>
      <c r="C938" s="5" t="s">
        <v>3521</v>
      </c>
      <c r="D938" s="6">
        <v>1</v>
      </c>
      <c r="E938" s="6">
        <v>9</v>
      </c>
      <c r="F938" s="7" t="str">
        <f>HYPERLINK("https://www.reddit.com/r/AskDocs/comments/gkx9qs/real_quick_how_do_i_use_this_saline_nasal_spray/")</f>
        <v>https://www.reddit.com/r/AskDocs/comments/gkx9qs/real_quick_how_do_i_use_this_saline_nasal_spray/</v>
      </c>
      <c r="G938" s="7" t="s">
        <v>3522</v>
      </c>
      <c r="H938" s="7" t="s">
        <v>12</v>
      </c>
      <c r="I938" s="6">
        <v>9.4785005000000006E-2</v>
      </c>
      <c r="J938" s="6">
        <v>0.25651494000000002</v>
      </c>
      <c r="K938" s="6">
        <v>1.2294948000000001E-3</v>
      </c>
      <c r="L938" s="6">
        <v>5.153805E-3</v>
      </c>
      <c r="M938" s="6">
        <v>1.0428816E-2</v>
      </c>
      <c r="N938" s="6">
        <v>2.7311444000000002E-3</v>
      </c>
      <c r="O938" s="6">
        <v>3.9256513000000002E-3</v>
      </c>
      <c r="P938" s="3" t="s">
        <v>4111</v>
      </c>
      <c r="Q938" s="6"/>
    </row>
    <row r="939" spans="1:17" ht="102" hidden="1" x14ac:dyDescent="0.15">
      <c r="A939" s="27" t="s">
        <v>3523</v>
      </c>
      <c r="B939" s="15" t="s">
        <v>3524</v>
      </c>
      <c r="C939" s="5" t="s">
        <v>3996</v>
      </c>
      <c r="D939" s="6">
        <v>2</v>
      </c>
      <c r="E939" s="6">
        <v>4</v>
      </c>
      <c r="F939" s="7" t="str">
        <f>HYPERLINK("https://www.reddit.com/r/AskDocs/comments/gkxaha/what_are_those_boogers_like_things_that_appear_on/")</f>
        <v>https://www.reddit.com/r/AskDocs/comments/gkxaha/what_are_those_boogers_like_things_that_appear_on/</v>
      </c>
      <c r="G939" s="7" t="s">
        <v>3525</v>
      </c>
      <c r="H939" s="7" t="s">
        <v>12</v>
      </c>
      <c r="I939" s="6">
        <v>5.6498646999999999E-3</v>
      </c>
      <c r="J939" s="6">
        <v>2.3603827000000001E-2</v>
      </c>
      <c r="K939" s="6">
        <v>2.9762983000000002E-3</v>
      </c>
      <c r="L939" s="6">
        <v>0.82735955999999999</v>
      </c>
      <c r="M939" s="6">
        <v>4.4760405999999999E-3</v>
      </c>
      <c r="N939" s="6">
        <v>8.9320540000000003E-4</v>
      </c>
      <c r="O939" s="6">
        <v>0.23929413999999999</v>
      </c>
      <c r="P939" s="17" t="s">
        <v>3760</v>
      </c>
      <c r="Q939" s="6"/>
    </row>
    <row r="940" spans="1:17" ht="409.6" hidden="1" x14ac:dyDescent="0.15">
      <c r="A940" s="27" t="s">
        <v>3526</v>
      </c>
      <c r="B940" s="15" t="s">
        <v>3527</v>
      </c>
      <c r="C940" s="5" t="s">
        <v>3997</v>
      </c>
      <c r="D940" s="6">
        <v>1</v>
      </c>
      <c r="E940" s="6">
        <v>7</v>
      </c>
      <c r="F940" s="7" t="str">
        <f>HYPERLINK("https://www.reddit.com/r/AskDocs/comments/gkxc9d/27m_high_bilirubin_content_unable_to_figure_it/")</f>
        <v>https://www.reddit.com/r/AskDocs/comments/gkxc9d/27m_high_bilirubin_content_unable_to_figure_it/</v>
      </c>
      <c r="G940" s="7" t="s">
        <v>3528</v>
      </c>
      <c r="H940" s="7" t="s">
        <v>12</v>
      </c>
      <c r="I940" s="6">
        <v>9.8023710000000007E-3</v>
      </c>
      <c r="J940" s="6">
        <v>0.13879699000000001</v>
      </c>
      <c r="K940" s="6">
        <v>0.10797512500000001</v>
      </c>
      <c r="L940" s="6">
        <v>1.680711E-2</v>
      </c>
      <c r="M940" s="6">
        <v>1.2342811E-2</v>
      </c>
      <c r="N940" s="6">
        <v>5.3119660000000004E-4</v>
      </c>
      <c r="O940" s="6">
        <v>7.0759654000000002E-4</v>
      </c>
      <c r="P940" s="3" t="s">
        <v>4111</v>
      </c>
      <c r="Q940" s="6"/>
    </row>
    <row r="941" spans="1:17" ht="102" hidden="1" x14ac:dyDescent="0.15">
      <c r="A941" s="27" t="s">
        <v>3529</v>
      </c>
      <c r="B941" s="15" t="s">
        <v>3530</v>
      </c>
      <c r="C941" s="5" t="s">
        <v>3531</v>
      </c>
      <c r="D941" s="6">
        <v>1</v>
      </c>
      <c r="E941" s="6">
        <v>5</v>
      </c>
      <c r="F941" s="7" t="str">
        <f>HYPERLINK("https://www.reddit.com/r/AskDocs/comments/gkxcco/my_heart_rate/")</f>
        <v>https://www.reddit.com/r/AskDocs/comments/gkxcco/my_heart_rate/</v>
      </c>
      <c r="G941" s="7" t="s">
        <v>3532</v>
      </c>
      <c r="H941" s="7" t="s">
        <v>12</v>
      </c>
      <c r="I941" s="6">
        <v>0.40240815000000002</v>
      </c>
      <c r="J941" s="6">
        <v>0.42713782</v>
      </c>
      <c r="K941" s="6">
        <v>5.0899624999999997E-2</v>
      </c>
      <c r="L941" s="6">
        <v>3.5343169999999999E-3</v>
      </c>
      <c r="M941" s="6">
        <v>9.2181562999999996E-4</v>
      </c>
      <c r="N941" s="6">
        <v>7.2458981999999998E-3</v>
      </c>
      <c r="O941" s="6">
        <v>6.1699750000000005E-4</v>
      </c>
      <c r="P941" s="3" t="s">
        <v>4111</v>
      </c>
      <c r="Q941" s="6"/>
    </row>
    <row r="942" spans="1:17" ht="68" hidden="1" x14ac:dyDescent="0.15">
      <c r="A942" s="27" t="s">
        <v>3533</v>
      </c>
      <c r="B942" s="15" t="s">
        <v>3534</v>
      </c>
      <c r="C942" s="5" t="s">
        <v>3535</v>
      </c>
      <c r="D942" s="6">
        <v>1</v>
      </c>
      <c r="E942" s="6">
        <v>7</v>
      </c>
      <c r="F942" s="7" t="str">
        <f>HYPERLINK("https://www.reddit.com/r/AskDocs/comments/gkxi22/22m_cracking_popping_sound_in_many_joints/")</f>
        <v>https://www.reddit.com/r/AskDocs/comments/gkxi22/22m_cracking_popping_sound_in_many_joints/</v>
      </c>
      <c r="G942" s="7" t="s">
        <v>3536</v>
      </c>
      <c r="H942" s="7" t="s">
        <v>12</v>
      </c>
      <c r="I942" s="6">
        <v>4.0266752000000003E-2</v>
      </c>
      <c r="J942" s="6">
        <v>9.0656459999999994E-2</v>
      </c>
      <c r="K942" s="6">
        <v>8.1084459999999997E-2</v>
      </c>
      <c r="L942" s="6">
        <v>9.2605800000000002E-2</v>
      </c>
      <c r="M942" s="6">
        <v>2.5665461999999999E-3</v>
      </c>
      <c r="N942" s="6">
        <v>5.4066926000000001E-2</v>
      </c>
      <c r="O942" s="6">
        <v>8.0763999999999992E-3</v>
      </c>
      <c r="P942" s="3" t="s">
        <v>4111</v>
      </c>
      <c r="Q942" s="6"/>
    </row>
    <row r="943" spans="1:17" ht="255" hidden="1" x14ac:dyDescent="0.15">
      <c r="A943" s="27" t="s">
        <v>3537</v>
      </c>
      <c r="B943" s="15" t="s">
        <v>3538</v>
      </c>
      <c r="C943" s="5" t="s">
        <v>3998</v>
      </c>
      <c r="D943" s="6">
        <v>1</v>
      </c>
      <c r="E943" s="6">
        <v>9</v>
      </c>
      <c r="F943" s="7" t="str">
        <f>HYPERLINK("https://www.reddit.com/r/AskDocs/comments/gkxlrc/having_trouble_reading_my_hiv_self_test_kit_is/")</f>
        <v>https://www.reddit.com/r/AskDocs/comments/gkxlrc/having_trouble_reading_my_hiv_self_test_kit_is/</v>
      </c>
      <c r="G943" s="7" t="s">
        <v>3539</v>
      </c>
      <c r="H943" s="7" t="s">
        <v>12</v>
      </c>
      <c r="I943" s="8">
        <v>1.3632986999999999E-5</v>
      </c>
      <c r="J943" s="6">
        <v>5.1063300000000003E-4</v>
      </c>
      <c r="K943" s="6">
        <v>1.1032701000000001E-2</v>
      </c>
      <c r="L943" s="9">
        <v>9.072196E-6</v>
      </c>
      <c r="M943" s="6">
        <v>2.5033949999999998E-4</v>
      </c>
      <c r="N943" s="10">
        <v>9.7057200000000006E-6</v>
      </c>
      <c r="O943" s="6">
        <v>0.69002450000000004</v>
      </c>
      <c r="P943" s="3" t="s">
        <v>3763</v>
      </c>
      <c r="Q943" s="10"/>
    </row>
    <row r="944" spans="1:17" ht="289" hidden="1" x14ac:dyDescent="0.15">
      <c r="A944" s="27" t="s">
        <v>3540</v>
      </c>
      <c r="B944" s="15" t="s">
        <v>3541</v>
      </c>
      <c r="C944" s="5" t="s">
        <v>3999</v>
      </c>
      <c r="D944" s="6">
        <v>2</v>
      </c>
      <c r="E944" s="6">
        <v>3</v>
      </c>
      <c r="F944" s="7" t="str">
        <f>HYPERLINK("https://www.reddit.com/r/AskDocs/comments/gky6db/full_head_of_white_hair_at_25/")</f>
        <v>https://www.reddit.com/r/AskDocs/comments/gky6db/full_head_of_white_hair_at_25/</v>
      </c>
      <c r="G944" s="7" t="s">
        <v>3542</v>
      </c>
      <c r="H944" s="7" t="s">
        <v>12</v>
      </c>
      <c r="I944" s="6">
        <v>2.1542847E-2</v>
      </c>
      <c r="J944" s="6">
        <v>2.7341664000000002E-2</v>
      </c>
      <c r="K944" s="6">
        <v>3.1052798E-2</v>
      </c>
      <c r="L944" s="6">
        <v>1.0080040000000001E-3</v>
      </c>
      <c r="M944" s="6">
        <v>8.4341169999999997E-3</v>
      </c>
      <c r="N944" s="6">
        <v>2.9188395E-4</v>
      </c>
      <c r="O944" s="6">
        <v>0.23579094</v>
      </c>
      <c r="P944" s="3" t="s">
        <v>4111</v>
      </c>
      <c r="Q944" s="6"/>
    </row>
    <row r="945" spans="1:17" ht="272" hidden="1" x14ac:dyDescent="0.15">
      <c r="A945" s="27" t="s">
        <v>3543</v>
      </c>
      <c r="B945" s="15" t="s">
        <v>3544</v>
      </c>
      <c r="C945" s="5" t="s">
        <v>4000</v>
      </c>
      <c r="D945" s="6">
        <v>1</v>
      </c>
      <c r="E945" s="6">
        <v>2</v>
      </c>
      <c r="F945" s="7" t="str">
        <f>HYPERLINK("https://www.reddit.com/r/AskDocs/comments/gkyj73/what_is_wrong_with_my_armpits/")</f>
        <v>https://www.reddit.com/r/AskDocs/comments/gkyj73/what_is_wrong_with_my_armpits/</v>
      </c>
      <c r="G945" s="7" t="s">
        <v>3545</v>
      </c>
      <c r="H945" s="7" t="s">
        <v>12</v>
      </c>
      <c r="I945" s="6">
        <v>1.8399954E-3</v>
      </c>
      <c r="J945" s="6">
        <v>2.0192713000000001E-2</v>
      </c>
      <c r="K945" s="6">
        <v>3.0720830000000002E-3</v>
      </c>
      <c r="L945" s="6">
        <v>0.70793693999999996</v>
      </c>
      <c r="M945" s="6">
        <v>2.8300583E-3</v>
      </c>
      <c r="N945" s="6">
        <v>3.8710237000000002E-3</v>
      </c>
      <c r="O945" s="6">
        <v>8.9190599999999995E-3</v>
      </c>
      <c r="P945" s="17" t="s">
        <v>3760</v>
      </c>
      <c r="Q945" s="6"/>
    </row>
    <row r="946" spans="1:17" ht="204" hidden="1" x14ac:dyDescent="0.15">
      <c r="A946" s="27" t="s">
        <v>3546</v>
      </c>
      <c r="B946" s="15" t="s">
        <v>3547</v>
      </c>
      <c r="C946" s="5" t="s">
        <v>4001</v>
      </c>
      <c r="D946" s="6">
        <v>1</v>
      </c>
      <c r="E946" s="6">
        <v>3</v>
      </c>
      <c r="F946" s="7" t="str">
        <f>HYPERLINK("https://www.reddit.com/r/AskDocs/comments/gkylzi/20f_help_raised_bumps_on_my_wrist_not_painful/")</f>
        <v>https://www.reddit.com/r/AskDocs/comments/gkylzi/20f_help_raised_bumps_on_my_wrist_not_painful/</v>
      </c>
      <c r="G946" s="7" t="s">
        <v>3548</v>
      </c>
      <c r="H946" s="7" t="s">
        <v>12</v>
      </c>
      <c r="I946" s="6">
        <v>1.6683727999999998E-2</v>
      </c>
      <c r="J946" s="6">
        <v>6.6520570000000003E-3</v>
      </c>
      <c r="K946" s="6">
        <v>2.7586222000000001E-3</v>
      </c>
      <c r="L946" s="6">
        <v>0.15744188000000001</v>
      </c>
      <c r="M946" s="6">
        <v>2.6547313000000001E-3</v>
      </c>
      <c r="N946" s="6">
        <v>8.4224343000000002E-4</v>
      </c>
      <c r="O946" s="6">
        <v>0.57082560000000004</v>
      </c>
      <c r="P946" s="3" t="s">
        <v>3763</v>
      </c>
      <c r="Q946" s="6"/>
    </row>
    <row r="947" spans="1:17" ht="388" hidden="1" x14ac:dyDescent="0.15">
      <c r="A947" s="27" t="s">
        <v>3549</v>
      </c>
      <c r="B947" s="15" t="s">
        <v>3550</v>
      </c>
      <c r="C947" s="5" t="s">
        <v>4002</v>
      </c>
      <c r="D947" s="6">
        <v>2</v>
      </c>
      <c r="E947" s="6">
        <v>3</v>
      </c>
      <c r="F947" s="7" t="str">
        <f>HYPERLINK("https://www.reddit.com/r/AskDocs/comments/gkyy5q/scabies_skin_rash_no_health_insurance/")</f>
        <v>https://www.reddit.com/r/AskDocs/comments/gkyy5q/scabies_skin_rash_no_health_insurance/</v>
      </c>
      <c r="G947" s="7" t="s">
        <v>3551</v>
      </c>
      <c r="H947" s="7" t="s">
        <v>12</v>
      </c>
      <c r="I947" s="8">
        <v>2.4581139000000001E-5</v>
      </c>
      <c r="J947" s="6">
        <v>4.7784745999999998E-3</v>
      </c>
      <c r="K947" s="8">
        <v>4.3258180000000002E-6</v>
      </c>
      <c r="L947" s="6">
        <v>0.99468049999999997</v>
      </c>
      <c r="M947" s="8">
        <v>1.1496702E-5</v>
      </c>
      <c r="N947" s="8">
        <v>1.4635339E-5</v>
      </c>
      <c r="O947" s="6">
        <v>2.1368264999999998E-3</v>
      </c>
      <c r="P947" s="17" t="s">
        <v>3760</v>
      </c>
      <c r="Q947" s="8"/>
    </row>
    <row r="948" spans="1:17" ht="289" x14ac:dyDescent="0.15">
      <c r="A948" s="27" t="s">
        <v>3552</v>
      </c>
      <c r="B948" s="15" t="s">
        <v>3553</v>
      </c>
      <c r="C948" s="5" t="s">
        <v>4003</v>
      </c>
      <c r="D948" s="6">
        <v>3</v>
      </c>
      <c r="E948" s="6">
        <v>7</v>
      </c>
      <c r="F948" s="7" t="str">
        <f>HYPERLINK("https://www.reddit.com/r/AskDocs/comments/gkz82r/dark_line_under_fingernail/")</f>
        <v>https://www.reddit.com/r/AskDocs/comments/gkz82r/dark_line_under_fingernail/</v>
      </c>
      <c r="G948" s="7" t="s">
        <v>3554</v>
      </c>
      <c r="H948" s="7" t="s">
        <v>12</v>
      </c>
      <c r="I948" s="6">
        <v>3.7792622999999999E-3</v>
      </c>
      <c r="J948" s="6">
        <v>1.808682E-2</v>
      </c>
      <c r="K948" s="6">
        <v>3.2908617999999998E-3</v>
      </c>
      <c r="L948" s="6">
        <v>2.0718336E-2</v>
      </c>
      <c r="M948" s="6">
        <v>7.6349974000000003E-3</v>
      </c>
      <c r="N948" s="10">
        <v>7.6669799999999996E-5</v>
      </c>
      <c r="O948" s="6">
        <v>0.15476787</v>
      </c>
      <c r="P948" s="6" t="s">
        <v>4111</v>
      </c>
      <c r="Q948" s="10"/>
    </row>
    <row r="949" spans="1:17" ht="255" hidden="1" x14ac:dyDescent="0.15">
      <c r="A949" s="27" t="s">
        <v>3555</v>
      </c>
      <c r="B949" s="15" t="s">
        <v>3556</v>
      </c>
      <c r="C949" s="5" t="s">
        <v>3557</v>
      </c>
      <c r="D949" s="6">
        <v>1</v>
      </c>
      <c r="E949" s="6">
        <v>6</v>
      </c>
      <c r="F949" s="7" t="str">
        <f>HYPERLINK("https://www.reddit.com/r/AskDocs/comments/gkzpng/bruises_down_leg/")</f>
        <v>https://www.reddit.com/r/AskDocs/comments/gkzpng/bruises_down_leg/</v>
      </c>
      <c r="G949" s="7" t="s">
        <v>3558</v>
      </c>
      <c r="H949" s="7" t="s">
        <v>12</v>
      </c>
      <c r="I949" s="6">
        <v>2.8703213E-3</v>
      </c>
      <c r="J949" s="6">
        <v>0.93143094000000004</v>
      </c>
      <c r="K949" s="6">
        <v>3.6867857E-3</v>
      </c>
      <c r="L949" s="6">
        <v>1.9233226999999999E-3</v>
      </c>
      <c r="M949" s="6">
        <v>2.1460056000000001E-3</v>
      </c>
      <c r="N949" s="6">
        <v>2.9428900000000001E-3</v>
      </c>
      <c r="O949" s="6">
        <v>8.5155070000000003E-3</v>
      </c>
      <c r="P949" s="3" t="s">
        <v>4111</v>
      </c>
      <c r="Q949" s="6" t="s">
        <v>4036</v>
      </c>
    </row>
    <row r="950" spans="1:17" ht="102" hidden="1" x14ac:dyDescent="0.15">
      <c r="A950" s="27" t="s">
        <v>3559</v>
      </c>
      <c r="B950" s="15" t="s">
        <v>3560</v>
      </c>
      <c r="C950" s="5" t="s">
        <v>3561</v>
      </c>
      <c r="D950" s="6">
        <v>1</v>
      </c>
      <c r="E950" s="6">
        <v>3</v>
      </c>
      <c r="F950" s="7" t="str">
        <f>HYPERLINK("https://www.reddit.com/r/AskDocs/comments/gl0mm8/19m_2_weeks_ago_i_got_stabbed_on_the_top_of_my/")</f>
        <v>https://www.reddit.com/r/AskDocs/comments/gl0mm8/19m_2_weeks_ago_i_got_stabbed_on_the_top_of_my/</v>
      </c>
      <c r="G950" s="7" t="s">
        <v>3562</v>
      </c>
      <c r="H950" s="7" t="s">
        <v>12</v>
      </c>
      <c r="I950" s="6">
        <v>1.5322238E-2</v>
      </c>
      <c r="J950" s="6">
        <v>4.3890774E-3</v>
      </c>
      <c r="K950" s="6">
        <v>6.9493649999999999E-3</v>
      </c>
      <c r="L950" s="6">
        <v>0.102840036</v>
      </c>
      <c r="M950" s="6">
        <v>7.5346828000000003E-3</v>
      </c>
      <c r="N950" s="6">
        <v>1.1919677E-2</v>
      </c>
      <c r="O950" s="6">
        <v>0.15475850999999999</v>
      </c>
      <c r="P950" s="3" t="s">
        <v>4111</v>
      </c>
      <c r="Q950" s="6"/>
    </row>
    <row r="951" spans="1:17" ht="409.6" hidden="1" x14ac:dyDescent="0.15">
      <c r="A951" s="27" t="s">
        <v>3563</v>
      </c>
      <c r="B951" s="15" t="s">
        <v>3564</v>
      </c>
      <c r="C951" s="5" t="s">
        <v>3565</v>
      </c>
      <c r="D951" s="6">
        <v>1</v>
      </c>
      <c r="E951" s="6">
        <v>8</v>
      </c>
      <c r="F951" s="7" t="str">
        <f>HYPERLINK("https://www.reddit.com/r/AskDocs/comments/gl0v2u/21m_ive_been_getting_strange_visual_disturbances/")</f>
        <v>https://www.reddit.com/r/AskDocs/comments/gl0v2u/21m_ive_been_getting_strange_visual_disturbances/</v>
      </c>
      <c r="G951" s="7" t="s">
        <v>3566</v>
      </c>
      <c r="H951" s="7" t="s">
        <v>12</v>
      </c>
      <c r="I951" s="6">
        <v>2.0490587000000001E-3</v>
      </c>
      <c r="J951" s="6">
        <v>2.4710268000000001E-2</v>
      </c>
      <c r="K951" s="6">
        <v>2.1164565999999999E-2</v>
      </c>
      <c r="L951" s="6">
        <v>3.3882259999999998E-3</v>
      </c>
      <c r="M951" s="6">
        <v>0.94022786999999997</v>
      </c>
      <c r="N951" s="6">
        <v>9.9056959999999994E-4</v>
      </c>
      <c r="O951" s="6">
        <v>5.5572390000000003E-4</v>
      </c>
      <c r="P951" s="16" t="s">
        <v>3761</v>
      </c>
      <c r="Q951" s="6"/>
    </row>
    <row r="952" spans="1:17" ht="204" hidden="1" x14ac:dyDescent="0.15">
      <c r="A952" s="27" t="s">
        <v>3567</v>
      </c>
      <c r="B952" s="15" t="s">
        <v>3568</v>
      </c>
      <c r="C952" s="5" t="s">
        <v>3569</v>
      </c>
      <c r="D952" s="6">
        <v>1</v>
      </c>
      <c r="E952" s="6">
        <v>7</v>
      </c>
      <c r="F952" s="7" t="str">
        <f>HYPERLINK("https://www.reddit.com/r/AskDocs/comments/gl0w52/does_this_sound_like_als/")</f>
        <v>https://www.reddit.com/r/AskDocs/comments/gl0w52/does_this_sound_like_als/</v>
      </c>
      <c r="G952" s="7" t="s">
        <v>3570</v>
      </c>
      <c r="H952" s="7" t="s">
        <v>12</v>
      </c>
      <c r="I952" s="6">
        <v>5.4383280000000001E-3</v>
      </c>
      <c r="J952" s="6">
        <v>2.495876E-2</v>
      </c>
      <c r="K952" s="6">
        <v>6.8518040000000002E-2</v>
      </c>
      <c r="L952" s="6">
        <v>3.232628E-3</v>
      </c>
      <c r="M952" s="6">
        <v>8.6970925000000004E-2</v>
      </c>
      <c r="N952" s="6">
        <v>2.8511881999999998E-4</v>
      </c>
      <c r="O952" s="6">
        <v>7.7787039999999998E-4</v>
      </c>
      <c r="P952" s="3" t="s">
        <v>4111</v>
      </c>
      <c r="Q952" s="6"/>
    </row>
    <row r="953" spans="1:17" ht="255" hidden="1" x14ac:dyDescent="0.15">
      <c r="A953" s="27" t="s">
        <v>3571</v>
      </c>
      <c r="B953" s="15" t="s">
        <v>3572</v>
      </c>
      <c r="C953" s="5" t="s">
        <v>3573</v>
      </c>
      <c r="D953" s="6">
        <v>18</v>
      </c>
      <c r="E953" s="6">
        <v>38</v>
      </c>
      <c r="F953" s="7" t="str">
        <f>HYPERLINK("https://www.reddit.com/r/AskDocs/comments/gl101k/did_i_harm_my_baby/")</f>
        <v>https://www.reddit.com/r/AskDocs/comments/gl101k/did_i_harm_my_baby/</v>
      </c>
      <c r="G953" s="7" t="s">
        <v>3574</v>
      </c>
      <c r="H953" s="7" t="s">
        <v>12</v>
      </c>
      <c r="I953" s="6">
        <v>0.10027259600000001</v>
      </c>
      <c r="J953" s="6">
        <v>2.0304053999999998E-2</v>
      </c>
      <c r="K953" s="6">
        <v>3.4657239999999999E-2</v>
      </c>
      <c r="L953" s="6">
        <v>3.4059583999999999E-3</v>
      </c>
      <c r="M953" s="6">
        <v>1.1620879000000001E-2</v>
      </c>
      <c r="N953" s="6">
        <v>8.2343820000000002E-3</v>
      </c>
      <c r="O953" s="6">
        <v>1.4166771999999999E-2</v>
      </c>
      <c r="P953" s="3" t="s">
        <v>4111</v>
      </c>
      <c r="Q953" s="6"/>
    </row>
    <row r="954" spans="1:17" ht="409.6" hidden="1" x14ac:dyDescent="0.15">
      <c r="A954" s="27" t="s">
        <v>3575</v>
      </c>
      <c r="B954" s="15" t="s">
        <v>3576</v>
      </c>
      <c r="C954" s="5" t="s">
        <v>3577</v>
      </c>
      <c r="D954" s="6">
        <v>10</v>
      </c>
      <c r="E954" s="6">
        <v>88</v>
      </c>
      <c r="F954" s="7" t="str">
        <f>HYPERLINK("https://www.reddit.com/r/AskDocs/comments/gl1cvv/incorrect_chemo_dosage/")</f>
        <v>https://www.reddit.com/r/AskDocs/comments/gl1cvv/incorrect_chemo_dosage/</v>
      </c>
      <c r="G954" s="7" t="s">
        <v>3578</v>
      </c>
      <c r="H954" s="7" t="s">
        <v>12</v>
      </c>
      <c r="I954" s="6">
        <v>0.99999700000000002</v>
      </c>
      <c r="J954" s="8">
        <v>7.9893325000000005E-5</v>
      </c>
      <c r="K954" s="6">
        <v>8.6349249999999995E-4</v>
      </c>
      <c r="L954" s="8">
        <v>4.7082700000000001E-7</v>
      </c>
      <c r="M954" s="6">
        <v>5.2672625000000002E-4</v>
      </c>
      <c r="N954" s="8">
        <v>1.760664E-6</v>
      </c>
      <c r="O954" s="11">
        <v>1.18193475E-5</v>
      </c>
      <c r="P954" s="23" t="s">
        <v>3757</v>
      </c>
      <c r="Q954" s="8"/>
    </row>
    <row r="955" spans="1:17" ht="272" hidden="1" x14ac:dyDescent="0.15">
      <c r="A955" s="27" t="s">
        <v>3579</v>
      </c>
      <c r="B955" s="15" t="s">
        <v>3580</v>
      </c>
      <c r="C955" s="5" t="s">
        <v>3581</v>
      </c>
      <c r="D955" s="6">
        <v>3</v>
      </c>
      <c r="E955" s="6">
        <v>2</v>
      </c>
      <c r="F955" s="7" t="str">
        <f>HYPERLINK("https://www.reddit.com/r/AskDocs/comments/gl1lii/i_cant_eat_please_help/")</f>
        <v>https://www.reddit.com/r/AskDocs/comments/gl1lii/i_cant_eat_please_help/</v>
      </c>
      <c r="G955" s="7" t="s">
        <v>3582</v>
      </c>
      <c r="H955" s="7" t="s">
        <v>12</v>
      </c>
      <c r="I955" s="6">
        <v>7.6451899999999996E-4</v>
      </c>
      <c r="J955" s="6">
        <v>9.5381469999999996E-2</v>
      </c>
      <c r="K955" s="6">
        <v>0.33397388</v>
      </c>
      <c r="L955" s="6">
        <v>6.0930849999999998E-4</v>
      </c>
      <c r="M955" s="8">
        <v>5.0804116000000001E-5</v>
      </c>
      <c r="N955" s="6">
        <v>0.12009606</v>
      </c>
      <c r="O955" s="8">
        <v>3.1791707000000002E-5</v>
      </c>
      <c r="P955" s="3" t="s">
        <v>4111</v>
      </c>
      <c r="Q955" s="6"/>
    </row>
    <row r="956" spans="1:17" ht="255" hidden="1" x14ac:dyDescent="0.15">
      <c r="A956" s="27" t="s">
        <v>3583</v>
      </c>
      <c r="B956" s="15" t="s">
        <v>3584</v>
      </c>
      <c r="C956" s="5" t="s">
        <v>3585</v>
      </c>
      <c r="D956" s="6">
        <v>1</v>
      </c>
      <c r="E956" s="6">
        <v>6</v>
      </c>
      <c r="F956" s="7" t="str">
        <f>HYPERLINK("https://www.reddit.com/r/AskDocs/comments/gl1tts/are_my_grf_and_thyroid_levels_too_low/")</f>
        <v>https://www.reddit.com/r/AskDocs/comments/gl1tts/are_my_grf_and_thyroid_levels_too_low/</v>
      </c>
      <c r="G956" s="7" t="s">
        <v>3586</v>
      </c>
      <c r="H956" s="7" t="s">
        <v>12</v>
      </c>
      <c r="I956" s="6">
        <v>9.8649259999999996E-3</v>
      </c>
      <c r="J956" s="6">
        <v>0.78475799999999996</v>
      </c>
      <c r="K956" s="6">
        <v>7.8064800000000002E-3</v>
      </c>
      <c r="L956" s="8">
        <v>4.8790184999999998E-5</v>
      </c>
      <c r="M956" s="6">
        <v>7.7745319999999996E-4</v>
      </c>
      <c r="N956" s="8">
        <v>4.1275612999999997E-5</v>
      </c>
      <c r="O956" s="6">
        <v>1.6703606000000001E-3</v>
      </c>
      <c r="P956" s="3" t="s">
        <v>4111</v>
      </c>
      <c r="Q956" s="8" t="s">
        <v>4076</v>
      </c>
    </row>
    <row r="957" spans="1:17" ht="68" hidden="1" x14ac:dyDescent="0.15">
      <c r="A957" s="27" t="s">
        <v>3587</v>
      </c>
      <c r="B957" s="15" t="s">
        <v>3588</v>
      </c>
      <c r="C957" s="5" t="s">
        <v>3589</v>
      </c>
      <c r="D957" s="6">
        <v>1</v>
      </c>
      <c r="E957" s="6">
        <v>7</v>
      </c>
      <c r="F957" s="7" t="str">
        <f>HYPERLINK("https://www.reddit.com/r/AskDocs/comments/gl2cfr/18f_what_are_the_side_effects_of_a_500kcal_diet/")</f>
        <v>https://www.reddit.com/r/AskDocs/comments/gl2cfr/18f_what_are_the_side_effects_of_a_500kcal_diet/</v>
      </c>
      <c r="G957" s="7" t="s">
        <v>3590</v>
      </c>
      <c r="H957" s="7" t="s">
        <v>12</v>
      </c>
      <c r="I957" s="6">
        <v>0.28132212000000001</v>
      </c>
      <c r="J957" s="6">
        <v>8.3244740000000001E-3</v>
      </c>
      <c r="K957" s="6">
        <v>5.2032024000000003E-2</v>
      </c>
      <c r="L957" s="6">
        <v>1.0518550999999999E-2</v>
      </c>
      <c r="M957" s="6">
        <v>1.0883808E-3</v>
      </c>
      <c r="N957" s="6">
        <v>0.10016614</v>
      </c>
      <c r="O957" s="6">
        <v>1.5538931000000001E-4</v>
      </c>
      <c r="P957" s="3" t="s">
        <v>4111</v>
      </c>
      <c r="Q957" s="6"/>
    </row>
    <row r="958" spans="1:17" ht="68" hidden="1" x14ac:dyDescent="0.15">
      <c r="A958" s="27" t="s">
        <v>3591</v>
      </c>
      <c r="B958" s="15" t="s">
        <v>3592</v>
      </c>
      <c r="C958" s="5" t="s">
        <v>4004</v>
      </c>
      <c r="D958" s="6">
        <v>1</v>
      </c>
      <c r="E958" s="6">
        <v>3</v>
      </c>
      <c r="F958" s="7" t="str">
        <f>HYPERLINK("https://www.reddit.com/r/AskDocs/comments/gl2rsn/what_is_this_bump_on_my_finger/")</f>
        <v>https://www.reddit.com/r/AskDocs/comments/gl2rsn/what_is_this_bump_on_my_finger/</v>
      </c>
      <c r="G958" s="7" t="s">
        <v>3593</v>
      </c>
      <c r="H958" s="7" t="s">
        <v>12</v>
      </c>
      <c r="I958" s="6">
        <v>6.7572296000000002E-3</v>
      </c>
      <c r="J958" s="6">
        <v>1.1112182999999999E-2</v>
      </c>
      <c r="K958" s="6">
        <v>9.5520910000000004E-3</v>
      </c>
      <c r="L958" s="6">
        <v>2.2650359999999998E-3</v>
      </c>
      <c r="M958" s="6">
        <v>0.14975359999999999</v>
      </c>
      <c r="N958" s="6">
        <v>9.1028213999999998E-4</v>
      </c>
      <c r="O958" s="6">
        <v>7.8563270000000004E-2</v>
      </c>
      <c r="P958" s="3" t="s">
        <v>4111</v>
      </c>
      <c r="Q958" s="6"/>
    </row>
    <row r="959" spans="1:17" ht="409.6" hidden="1" x14ac:dyDescent="0.15">
      <c r="A959" s="27" t="s">
        <v>3594</v>
      </c>
      <c r="B959" s="15" t="s">
        <v>3595</v>
      </c>
      <c r="C959" s="5" t="s">
        <v>4005</v>
      </c>
      <c r="D959" s="6">
        <v>1</v>
      </c>
      <c r="E959" s="6">
        <v>5</v>
      </c>
      <c r="F959" s="7" t="str">
        <f>HYPERLINK("https://www.reddit.com/r/AskDocs/comments/gl2yc4/with_pics_bruiselike_spots_on_calves_that_dont_go/")</f>
        <v>https://www.reddit.com/r/AskDocs/comments/gl2yc4/with_pics_bruiselike_spots_on_calves_that_dont_go/</v>
      </c>
      <c r="G959" s="7" t="s">
        <v>3596</v>
      </c>
      <c r="H959" s="7" t="s">
        <v>12</v>
      </c>
      <c r="I959" s="6">
        <v>3.4363568000000001E-3</v>
      </c>
      <c r="J959" s="6">
        <v>1.8261105E-2</v>
      </c>
      <c r="K959" s="6">
        <v>8.5348490000000006E-3</v>
      </c>
      <c r="L959" s="6">
        <v>0.15018308</v>
      </c>
      <c r="M959" s="6">
        <v>2.7965546000000001E-2</v>
      </c>
      <c r="N959" s="6">
        <v>9.6988680000000005E-4</v>
      </c>
      <c r="O959" s="6">
        <v>2.5138020000000001E-2</v>
      </c>
      <c r="P959" s="3" t="s">
        <v>4111</v>
      </c>
      <c r="Q959" s="6"/>
    </row>
    <row r="960" spans="1:17" ht="136" hidden="1" x14ac:dyDescent="0.15">
      <c r="A960" s="27" t="s">
        <v>3597</v>
      </c>
      <c r="B960" s="15" t="s">
        <v>3598</v>
      </c>
      <c r="C960" s="5" t="s">
        <v>3599</v>
      </c>
      <c r="D960" s="6">
        <v>2</v>
      </c>
      <c r="E960" s="6">
        <v>2</v>
      </c>
      <c r="F960" s="7" t="str">
        <f>HYPERLINK("https://www.reddit.com/r/AskDocs/comments/gl36xx/drank_milk_while_on_ciprofloxacin/")</f>
        <v>https://www.reddit.com/r/AskDocs/comments/gl36xx/drank_milk_while_on_ciprofloxacin/</v>
      </c>
      <c r="G960" s="7" t="s">
        <v>3600</v>
      </c>
      <c r="H960" s="7" t="s">
        <v>12</v>
      </c>
      <c r="I960" s="6">
        <v>2.400428E-3</v>
      </c>
      <c r="J960" s="6">
        <v>5.3599656000000002E-2</v>
      </c>
      <c r="K960" s="6">
        <v>1.6360699999999999E-2</v>
      </c>
      <c r="L960" s="6">
        <v>2.5893748E-3</v>
      </c>
      <c r="M960" s="6">
        <v>2.5597513E-3</v>
      </c>
      <c r="N960" s="6">
        <v>1.7435998000000001E-2</v>
      </c>
      <c r="O960" s="6">
        <v>0.12304598</v>
      </c>
      <c r="P960" s="3" t="s">
        <v>4111</v>
      </c>
      <c r="Q960" s="6"/>
    </row>
    <row r="961" spans="1:17" ht="85" hidden="1" x14ac:dyDescent="0.15">
      <c r="A961" s="27" t="s">
        <v>3601</v>
      </c>
      <c r="B961" s="15" t="s">
        <v>3602</v>
      </c>
      <c r="C961" s="5" t="s">
        <v>3603</v>
      </c>
      <c r="D961" s="6">
        <v>2</v>
      </c>
      <c r="E961" s="6">
        <v>8</v>
      </c>
      <c r="F961" s="7" t="str">
        <f>HYPERLINK("https://www.reddit.com/r/AskDocs/comments/gl39jo/will_i_get_tetanus_from_this/")</f>
        <v>https://www.reddit.com/r/AskDocs/comments/gl39jo/will_i_get_tetanus_from_this/</v>
      </c>
      <c r="G961" s="7" t="s">
        <v>3604</v>
      </c>
      <c r="H961" s="7" t="s">
        <v>12</v>
      </c>
      <c r="I961" s="6">
        <v>3.1805038000000001E-4</v>
      </c>
      <c r="J961" s="6">
        <v>8.2543489999999998E-4</v>
      </c>
      <c r="K961" s="6">
        <v>5.8504939999999995E-4</v>
      </c>
      <c r="L961" s="6">
        <v>0.79343843000000003</v>
      </c>
      <c r="M961" s="6">
        <v>1.5231966999999999E-3</v>
      </c>
      <c r="N961" s="6">
        <v>1.8835067999999999E-4</v>
      </c>
      <c r="O961" s="6">
        <v>0.45094440000000002</v>
      </c>
      <c r="P961" s="3" t="s">
        <v>4111</v>
      </c>
      <c r="Q961" s="6" t="s">
        <v>4100</v>
      </c>
    </row>
    <row r="962" spans="1:17" ht="187" hidden="1" x14ac:dyDescent="0.15">
      <c r="A962" s="27" t="s">
        <v>3605</v>
      </c>
      <c r="B962" s="15" t="s">
        <v>3606</v>
      </c>
      <c r="C962" s="5" t="s">
        <v>3607</v>
      </c>
      <c r="D962" s="6">
        <v>2</v>
      </c>
      <c r="E962" s="6">
        <v>5</v>
      </c>
      <c r="F962" s="7" t="str">
        <f>HYPERLINK("https://www.reddit.com/r/AskDocs/comments/gl3apo/normal_bowel_movements/")</f>
        <v>https://www.reddit.com/r/AskDocs/comments/gl3apo/normal_bowel_movements/</v>
      </c>
      <c r="G962" s="7" t="s">
        <v>3608</v>
      </c>
      <c r="H962" s="7" t="s">
        <v>12</v>
      </c>
      <c r="I962" s="6">
        <v>4.7485232000000002E-3</v>
      </c>
      <c r="J962" s="6">
        <v>6.5268279999999998E-2</v>
      </c>
      <c r="K962" s="6">
        <v>7.1399510000000003E-3</v>
      </c>
      <c r="L962" s="6">
        <v>2.9030442000000002E-4</v>
      </c>
      <c r="M962" s="6">
        <v>2.7622282999999999E-3</v>
      </c>
      <c r="N962" s="6">
        <v>0.89820940000000005</v>
      </c>
      <c r="O962" s="6">
        <v>2.2497773000000002E-3</v>
      </c>
      <c r="P962" s="3" t="s">
        <v>4111</v>
      </c>
      <c r="Q962" s="6"/>
    </row>
    <row r="963" spans="1:17" ht="388" hidden="1" x14ac:dyDescent="0.15">
      <c r="A963" s="27" t="s">
        <v>3609</v>
      </c>
      <c r="B963" s="15" t="s">
        <v>3610</v>
      </c>
      <c r="C963" s="5" t="s">
        <v>3611</v>
      </c>
      <c r="D963" s="6">
        <v>2</v>
      </c>
      <c r="E963" s="6">
        <v>5</v>
      </c>
      <c r="F963" s="7" t="str">
        <f>HYPERLINK("https://www.reddit.com/r/AskDocs/comments/gl3ck3/i_think_im_neurodiverse_and_i_dont_know_what_to/")</f>
        <v>https://www.reddit.com/r/AskDocs/comments/gl3ck3/i_think_im_neurodiverse_and_i_dont_know_what_to/</v>
      </c>
      <c r="G963" s="7" t="s">
        <v>3612</v>
      </c>
      <c r="H963" s="7" t="s">
        <v>12</v>
      </c>
      <c r="I963" s="6">
        <v>0.14987853000000001</v>
      </c>
      <c r="J963" s="6">
        <v>2.7610809E-2</v>
      </c>
      <c r="K963" s="6">
        <v>2.8207332000000002E-2</v>
      </c>
      <c r="L963" s="6">
        <v>5.4169505999999999E-2</v>
      </c>
      <c r="M963" s="6">
        <v>4.566461E-3</v>
      </c>
      <c r="N963" s="6">
        <v>1.2836158E-2</v>
      </c>
      <c r="O963" s="9">
        <v>7.0843959999999999E-5</v>
      </c>
      <c r="P963" s="3" t="s">
        <v>4111</v>
      </c>
      <c r="Q963" s="6"/>
    </row>
    <row r="964" spans="1:17" ht="306" hidden="1" x14ac:dyDescent="0.15">
      <c r="A964" s="27" t="s">
        <v>3613</v>
      </c>
      <c r="B964" s="15" t="s">
        <v>3614</v>
      </c>
      <c r="C964" s="5" t="s">
        <v>3615</v>
      </c>
      <c r="D964" s="6">
        <v>2</v>
      </c>
      <c r="E964" s="6">
        <v>10</v>
      </c>
      <c r="F964" s="7" t="str">
        <f>HYPERLINK("https://www.reddit.com/r/AskDocs/comments/gl3kuu/every_member_of_the_household_has_an_extremely/")</f>
        <v>https://www.reddit.com/r/AskDocs/comments/gl3kuu/every_member_of_the_household_has_an_extremely/</v>
      </c>
      <c r="G964" s="7" t="s">
        <v>3616</v>
      </c>
      <c r="H964" s="7" t="s">
        <v>12</v>
      </c>
      <c r="I964" s="6">
        <v>3.0237854000000002E-2</v>
      </c>
      <c r="J964" s="6">
        <v>0.98451316</v>
      </c>
      <c r="K964" s="6">
        <v>3.1191825999999999E-2</v>
      </c>
      <c r="L964" s="6">
        <v>6.1026215999999999E-4</v>
      </c>
      <c r="M964" s="6">
        <v>1.3608336000000001E-3</v>
      </c>
      <c r="N964" s="8">
        <v>4.0118596999999997E-5</v>
      </c>
      <c r="O964" s="6">
        <v>1.4904141E-4</v>
      </c>
      <c r="P964" s="3" t="s">
        <v>3758</v>
      </c>
      <c r="Q964" s="8"/>
    </row>
    <row r="965" spans="1:17" ht="409.6" hidden="1" x14ac:dyDescent="0.15">
      <c r="A965" s="27" t="s">
        <v>3617</v>
      </c>
      <c r="B965" s="15" t="s">
        <v>3618</v>
      </c>
      <c r="C965" s="5" t="s">
        <v>3619</v>
      </c>
      <c r="D965" s="6">
        <v>2</v>
      </c>
      <c r="E965" s="6">
        <v>4</v>
      </c>
      <c r="F965" s="7" t="str">
        <f>HYPERLINK("https://www.reddit.com/r/AskDocs/comments/gl3qbc/have_i_developed_chrons_disease_or_some_other/")</f>
        <v>https://www.reddit.com/r/AskDocs/comments/gl3qbc/have_i_developed_chrons_disease_or_some_other/</v>
      </c>
      <c r="G965" s="7" t="s">
        <v>3620</v>
      </c>
      <c r="H965" s="7" t="s">
        <v>12</v>
      </c>
      <c r="I965" s="6">
        <v>1.5029967E-2</v>
      </c>
      <c r="J965" s="6">
        <v>0.40682604999999999</v>
      </c>
      <c r="K965" s="6">
        <v>4.9995183999999998E-3</v>
      </c>
      <c r="L965" s="9">
        <v>5.2553609999999998E-5</v>
      </c>
      <c r="M965" s="6">
        <v>2.9781460000000002E-4</v>
      </c>
      <c r="N965" s="6">
        <v>0.4258863</v>
      </c>
      <c r="O965" s="6">
        <v>6.8345666E-4</v>
      </c>
      <c r="P965" s="3" t="s">
        <v>4111</v>
      </c>
      <c r="Q965" s="6"/>
    </row>
    <row r="966" spans="1:17" ht="404" hidden="1" x14ac:dyDescent="0.15">
      <c r="A966" s="27" t="s">
        <v>3621</v>
      </c>
      <c r="B966" s="15" t="s">
        <v>3622</v>
      </c>
      <c r="C966" s="5" t="s">
        <v>4006</v>
      </c>
      <c r="D966" s="6">
        <v>1</v>
      </c>
      <c r="E966" s="6">
        <v>6</v>
      </c>
      <c r="F966" s="7" t="str">
        <f>HYPERLINK("https://www.reddit.com/r/AskDocs/comments/gl3vhr/chapped_lips_my_entire_life_derma_wants_to_do_an/")</f>
        <v>https://www.reddit.com/r/AskDocs/comments/gl3vhr/chapped_lips_my_entire_life_derma_wants_to_do_an/</v>
      </c>
      <c r="G966" s="7" t="s">
        <v>3623</v>
      </c>
      <c r="H966" s="7" t="s">
        <v>12</v>
      </c>
      <c r="I966" s="6">
        <v>0.13611126000000001</v>
      </c>
      <c r="J966" s="6">
        <v>1.0812855E-4</v>
      </c>
      <c r="K966" s="9">
        <v>3.7503570000000003E-5</v>
      </c>
      <c r="L966" s="6">
        <v>0.95339613999999995</v>
      </c>
      <c r="M966" s="6">
        <v>3.0557215000000001E-3</v>
      </c>
      <c r="N966" s="6">
        <v>1.4433265E-4</v>
      </c>
      <c r="O966" s="6">
        <v>4.3237210000000002E-4</v>
      </c>
      <c r="P966" s="3" t="s">
        <v>4111</v>
      </c>
      <c r="Q966" s="6"/>
    </row>
    <row r="967" spans="1:17" ht="187" hidden="1" x14ac:dyDescent="0.15">
      <c r="A967" s="27" t="s">
        <v>3624</v>
      </c>
      <c r="B967" s="15" t="s">
        <v>3625</v>
      </c>
      <c r="C967" s="5" t="s">
        <v>3626</v>
      </c>
      <c r="D967" s="6">
        <v>2</v>
      </c>
      <c r="E967" s="6">
        <v>2</v>
      </c>
      <c r="F967" s="7" t="str">
        <f>HYPERLINK("https://www.reddit.com/r/AskDocs/comments/gl3wwk/worried_about_ppd/")</f>
        <v>https://www.reddit.com/r/AskDocs/comments/gl3wwk/worried_about_ppd/</v>
      </c>
      <c r="G967" s="7" t="s">
        <v>3627</v>
      </c>
      <c r="H967" s="7" t="s">
        <v>12</v>
      </c>
      <c r="I967" s="6">
        <v>0.87629290000000004</v>
      </c>
      <c r="J967" s="6">
        <v>0.20737067000000001</v>
      </c>
      <c r="K967" s="6">
        <v>1.0097920999999999E-2</v>
      </c>
      <c r="L967" s="6">
        <v>5.599171E-3</v>
      </c>
      <c r="M967" s="6">
        <v>2.1848380000000001E-3</v>
      </c>
      <c r="N967" s="6">
        <v>1.2893975E-3</v>
      </c>
      <c r="O967" s="6">
        <v>1.7025471E-3</v>
      </c>
      <c r="P967" s="3" t="s">
        <v>4111</v>
      </c>
      <c r="Q967" s="6"/>
    </row>
    <row r="968" spans="1:17" ht="255" hidden="1" x14ac:dyDescent="0.15">
      <c r="A968" s="27" t="s">
        <v>3628</v>
      </c>
      <c r="B968" s="15" t="s">
        <v>3629</v>
      </c>
      <c r="C968" s="5" t="s">
        <v>3630</v>
      </c>
      <c r="D968" s="6">
        <v>3</v>
      </c>
      <c r="E968" s="6">
        <v>10</v>
      </c>
      <c r="F968" s="7" t="str">
        <f>HYPERLINK("https://www.reddit.com/r/AskDocs/comments/gl3xj4/found_ulcer_like_sores_inside_lips_of_my_vulva/")</f>
        <v>https://www.reddit.com/r/AskDocs/comments/gl3xj4/found_ulcer_like_sores_inside_lips_of_my_vulva/</v>
      </c>
      <c r="G968" s="7" t="s">
        <v>3631</v>
      </c>
      <c r="H968" s="7" t="s">
        <v>12</v>
      </c>
      <c r="I968" s="6">
        <v>4.198462E-3</v>
      </c>
      <c r="J968" s="6">
        <v>5.0872564000000002E-3</v>
      </c>
      <c r="K968" s="8">
        <v>2.2369902999999999E-5</v>
      </c>
      <c r="L968" s="6">
        <v>1.0745727E-4</v>
      </c>
      <c r="M968" s="6">
        <v>1.7970799999999999E-4</v>
      </c>
      <c r="N968" s="6">
        <v>5.3060054999999997E-4</v>
      </c>
      <c r="O968" s="6">
        <v>0.88779019999999997</v>
      </c>
      <c r="P968" s="3" t="s">
        <v>3763</v>
      </c>
      <c r="Q968" s="6"/>
    </row>
    <row r="969" spans="1:17" ht="102" hidden="1" x14ac:dyDescent="0.15">
      <c r="A969" s="27" t="s">
        <v>3632</v>
      </c>
      <c r="B969" s="15" t="s">
        <v>3633</v>
      </c>
      <c r="C969" s="5" t="s">
        <v>4007</v>
      </c>
      <c r="D969" s="6">
        <v>1</v>
      </c>
      <c r="E969" s="6">
        <v>3</v>
      </c>
      <c r="F969" s="7" t="str">
        <f>HYPERLINK("https://www.reddit.com/r/AskDocs/comments/gl48iu/question_about_a_rash/")</f>
        <v>https://www.reddit.com/r/AskDocs/comments/gl48iu/question_about_a_rash/</v>
      </c>
      <c r="G969" s="7" t="s">
        <v>3634</v>
      </c>
      <c r="H969" s="7" t="s">
        <v>12</v>
      </c>
      <c r="I969" s="9">
        <v>9.8875869999999998E-5</v>
      </c>
      <c r="J969" s="6">
        <v>1.6004859999999999E-2</v>
      </c>
      <c r="K969" s="6">
        <v>2.7218759999999998E-3</v>
      </c>
      <c r="L969" s="6">
        <v>0.66478179999999998</v>
      </c>
      <c r="M969" s="6">
        <v>3.1843780999999999E-3</v>
      </c>
      <c r="N969" s="6">
        <v>4.2852759999999999E-4</v>
      </c>
      <c r="O969" s="6">
        <v>0.36316225000000002</v>
      </c>
      <c r="P969" s="17" t="s">
        <v>3760</v>
      </c>
      <c r="Q969" s="6"/>
    </row>
    <row r="970" spans="1:17" ht="187" hidden="1" x14ac:dyDescent="0.15">
      <c r="A970" s="27" t="s">
        <v>3635</v>
      </c>
      <c r="B970" s="15" t="s">
        <v>3636</v>
      </c>
      <c r="C970" s="5" t="s">
        <v>3637</v>
      </c>
      <c r="D970" s="6">
        <v>1</v>
      </c>
      <c r="E970" s="6">
        <v>3</v>
      </c>
      <c r="F970" s="7" t="str">
        <f>HYPERLINK("https://www.reddit.com/r/AskDocs/comments/gl4gtk/22f_pelvic_pain_discomfort_and_unusual_discharge/")</f>
        <v>https://www.reddit.com/r/AskDocs/comments/gl4gtk/22f_pelvic_pain_discomfort_and_unusual_discharge/</v>
      </c>
      <c r="G970" s="7" t="s">
        <v>3638</v>
      </c>
      <c r="H970" s="7" t="s">
        <v>12</v>
      </c>
      <c r="I970" s="6">
        <v>1.8350482E-3</v>
      </c>
      <c r="J970" s="6">
        <v>3.1554700000000001E-4</v>
      </c>
      <c r="K970" s="6">
        <v>1.6352534E-4</v>
      </c>
      <c r="L970" s="6">
        <v>1.0546461999999999E-4</v>
      </c>
      <c r="M970" s="6">
        <v>1.0801554000000001E-3</v>
      </c>
      <c r="N970" s="6">
        <v>1.3414024999999999E-4</v>
      </c>
      <c r="O970" s="6">
        <v>0.99970466000000002</v>
      </c>
      <c r="P970" s="3" t="s">
        <v>3763</v>
      </c>
      <c r="Q970" s="6"/>
    </row>
    <row r="971" spans="1:17" ht="51" hidden="1" x14ac:dyDescent="0.15">
      <c r="A971" s="27" t="s">
        <v>3639</v>
      </c>
      <c r="B971" s="15" t="s">
        <v>3640</v>
      </c>
      <c r="C971" s="5" t="s">
        <v>3641</v>
      </c>
      <c r="D971" s="6">
        <v>3</v>
      </c>
      <c r="E971" s="6">
        <v>4</v>
      </c>
      <c r="F971" s="7" t="str">
        <f>HYPERLINK("https://www.reddit.com/r/AskDocs/comments/gl5dt1/is_it_safe_for_me_to_wear_a_chest_binder/")</f>
        <v>https://www.reddit.com/r/AskDocs/comments/gl5dt1/is_it_safe_for_me_to_wear_a_chest_binder/</v>
      </c>
      <c r="G971" s="7" t="s">
        <v>3642</v>
      </c>
      <c r="H971" s="7" t="s">
        <v>12</v>
      </c>
      <c r="I971" s="6">
        <v>0.97893476000000001</v>
      </c>
      <c r="J971" s="6">
        <v>1.4847218999999999E-3</v>
      </c>
      <c r="K971" s="6">
        <v>2.3577212999999998E-3</v>
      </c>
      <c r="L971" s="6">
        <v>2.9852985999999999E-4</v>
      </c>
      <c r="M971" s="6">
        <v>9.6583366E-4</v>
      </c>
      <c r="N971" s="6">
        <v>5.0428510000000001E-3</v>
      </c>
      <c r="O971" s="6">
        <v>6.4849853999999997E-4</v>
      </c>
      <c r="P971" s="23" t="s">
        <v>3757</v>
      </c>
      <c r="Q971" s="6"/>
    </row>
    <row r="972" spans="1:17" ht="153" hidden="1" x14ac:dyDescent="0.15">
      <c r="A972" s="27" t="s">
        <v>3643</v>
      </c>
      <c r="B972" s="15" t="s">
        <v>3644</v>
      </c>
      <c r="C972" s="5" t="s">
        <v>3645</v>
      </c>
      <c r="D972" s="6">
        <v>4</v>
      </c>
      <c r="E972" s="6">
        <v>7</v>
      </c>
      <c r="F972" s="7" t="str">
        <f>HYPERLINK("https://www.reddit.com/r/AskDocs/comments/gl5epb/can_peg_tube_feeding_cause_elevated_bun_levels/")</f>
        <v>https://www.reddit.com/r/AskDocs/comments/gl5epb/can_peg_tube_feeding_cause_elevated_bun_levels/</v>
      </c>
      <c r="G972" s="7" t="s">
        <v>3646</v>
      </c>
      <c r="H972" s="7" t="s">
        <v>12</v>
      </c>
      <c r="I972" s="6">
        <v>4.0350259999999997E-3</v>
      </c>
      <c r="J972" s="6">
        <v>0.6907375</v>
      </c>
      <c r="K972" s="6">
        <v>0.52696270000000001</v>
      </c>
      <c r="L972" s="8">
        <v>2.0162646000000002E-5</v>
      </c>
      <c r="M972" s="6">
        <v>1.2156962999999999E-3</v>
      </c>
      <c r="N972" s="6">
        <v>2.798438E-4</v>
      </c>
      <c r="O972" s="6">
        <v>1.18884025E-4</v>
      </c>
      <c r="P972" s="3" t="s">
        <v>3758</v>
      </c>
      <c r="Q972" s="6"/>
    </row>
    <row r="973" spans="1:17" ht="51" hidden="1" x14ac:dyDescent="0.15">
      <c r="A973" s="27" t="s">
        <v>3647</v>
      </c>
      <c r="B973" s="15" t="s">
        <v>3648</v>
      </c>
      <c r="C973" s="5" t="s">
        <v>4008</v>
      </c>
      <c r="D973" s="6">
        <v>5</v>
      </c>
      <c r="E973" s="6">
        <v>13</v>
      </c>
      <c r="F973" s="7" t="str">
        <f>HYPERLINK("https://www.reddit.com/r/AskDocs/comments/gl5ffh/are_these_just_my_ovaries_and_is_it_okay_to_be/")</f>
        <v>https://www.reddit.com/r/AskDocs/comments/gl5ffh/are_these_just_my_ovaries_and_is_it_okay_to_be/</v>
      </c>
      <c r="G973" s="7" t="s">
        <v>3649</v>
      </c>
      <c r="H973" s="7" t="s">
        <v>12</v>
      </c>
      <c r="I973" s="6">
        <v>5.7238847000000002E-2</v>
      </c>
      <c r="J973" s="6">
        <v>8.1720950000000001E-4</v>
      </c>
      <c r="K973" s="6">
        <v>1.4568567000000001E-3</v>
      </c>
      <c r="L973" s="6">
        <v>9.2020630000000001E-4</v>
      </c>
      <c r="M973" s="6">
        <v>2.2658825E-2</v>
      </c>
      <c r="N973" s="6">
        <v>6.2349440000000001E-3</v>
      </c>
      <c r="O973" s="6">
        <v>0.52357659999999995</v>
      </c>
      <c r="P973" s="3" t="s">
        <v>3763</v>
      </c>
      <c r="Q973" s="6"/>
    </row>
    <row r="974" spans="1:17" ht="119" hidden="1" x14ac:dyDescent="0.15">
      <c r="A974" s="27" t="s">
        <v>3650</v>
      </c>
      <c r="B974" s="15" t="s">
        <v>3651</v>
      </c>
      <c r="C974" s="5" t="s">
        <v>3652</v>
      </c>
      <c r="D974" s="6">
        <v>2</v>
      </c>
      <c r="E974" s="6">
        <v>14</v>
      </c>
      <c r="F974" s="7" t="str">
        <f>HYPERLINK("https://www.reddit.com/r/AskDocs/comments/gl64bw/addicted_to_antidepressant_and_only_have_one_pill/")</f>
        <v>https://www.reddit.com/r/AskDocs/comments/gl64bw/addicted_to_antidepressant_and_only_have_one_pill/</v>
      </c>
      <c r="G974" s="7" t="s">
        <v>3653</v>
      </c>
      <c r="H974" s="7" t="s">
        <v>12</v>
      </c>
      <c r="I974" s="6">
        <v>2.0618081E-2</v>
      </c>
      <c r="J974" s="6">
        <v>3.108263E-2</v>
      </c>
      <c r="K974" s="6">
        <v>2.2989213000000001E-2</v>
      </c>
      <c r="L974" s="6">
        <v>5.6053190000000003E-2</v>
      </c>
      <c r="M974" s="6">
        <v>4.0793419999999997E-3</v>
      </c>
      <c r="N974" s="6">
        <v>1.6028701999999999E-2</v>
      </c>
      <c r="O974" s="6">
        <v>3.5561530000000001E-2</v>
      </c>
      <c r="P974" s="3" t="s">
        <v>4111</v>
      </c>
      <c r="Q974" s="6"/>
    </row>
    <row r="975" spans="1:17" ht="221" hidden="1" x14ac:dyDescent="0.15">
      <c r="A975" s="27" t="s">
        <v>3654</v>
      </c>
      <c r="B975" s="15" t="s">
        <v>3655</v>
      </c>
      <c r="C975" s="5" t="s">
        <v>3656</v>
      </c>
      <c r="D975" s="6">
        <v>2</v>
      </c>
      <c r="E975" s="6">
        <v>3</v>
      </c>
      <c r="F975" s="7" t="str">
        <f>HYPERLINK("https://www.reddit.com/r/AskDocs/comments/gl66nx/accidentally_mixed_ativan_and_alcohol_should_i_be/")</f>
        <v>https://www.reddit.com/r/AskDocs/comments/gl66nx/accidentally_mixed_ativan_and_alcohol_should_i_be/</v>
      </c>
      <c r="G975" s="7" t="s">
        <v>3657</v>
      </c>
      <c r="H975" s="7" t="s">
        <v>12</v>
      </c>
      <c r="I975" s="6">
        <v>1.5962124000000001E-2</v>
      </c>
      <c r="J975" s="6">
        <v>0.29519405999999998</v>
      </c>
      <c r="K975" s="6">
        <v>6.0632556999999997E-2</v>
      </c>
      <c r="L975" s="6">
        <v>2.9704273E-3</v>
      </c>
      <c r="M975" s="6">
        <v>6.0884952999999999E-3</v>
      </c>
      <c r="N975" s="6">
        <v>6.3053129999999999E-2</v>
      </c>
      <c r="O975" s="6">
        <v>3.8051604999999998E-4</v>
      </c>
      <c r="P975" s="3" t="s">
        <v>4111</v>
      </c>
      <c r="Q975" s="6"/>
    </row>
    <row r="976" spans="1:17" ht="136" hidden="1" x14ac:dyDescent="0.15">
      <c r="A976" s="27" t="s">
        <v>3658</v>
      </c>
      <c r="B976" s="15" t="s">
        <v>3659</v>
      </c>
      <c r="C976" s="5" t="s">
        <v>3660</v>
      </c>
      <c r="D976" s="6">
        <v>1</v>
      </c>
      <c r="E976" s="6">
        <v>5</v>
      </c>
      <c r="F976" s="7" t="str">
        <f>HYPERLINK("https://www.reddit.com/r/AskDocs/comments/gl6oe9/i_literally_cant_walk_on_my_ankle/")</f>
        <v>https://www.reddit.com/r/AskDocs/comments/gl6oe9/i_literally_cant_walk_on_my_ankle/</v>
      </c>
      <c r="G976" s="7" t="s">
        <v>3661</v>
      </c>
      <c r="H976" s="7" t="s">
        <v>12</v>
      </c>
      <c r="I976" s="6">
        <v>9.4799579999999994E-2</v>
      </c>
      <c r="J976" s="6">
        <v>0.13673836</v>
      </c>
      <c r="K976" s="6">
        <v>9.4124379999999994E-2</v>
      </c>
      <c r="L976" s="6">
        <v>0.10711911</v>
      </c>
      <c r="M976" s="6">
        <v>3.5966635000000001E-3</v>
      </c>
      <c r="N976" s="6">
        <v>1.6387641000000001E-2</v>
      </c>
      <c r="O976" s="6">
        <v>8.9965759999999992E-3</v>
      </c>
      <c r="P976" s="3" t="s">
        <v>4111</v>
      </c>
      <c r="Q976" s="6"/>
    </row>
    <row r="977" spans="1:17" ht="119" hidden="1" x14ac:dyDescent="0.15">
      <c r="A977" s="27" t="s">
        <v>3662</v>
      </c>
      <c r="B977" s="15" t="s">
        <v>3663</v>
      </c>
      <c r="C977" s="5" t="s">
        <v>3664</v>
      </c>
      <c r="D977" s="6">
        <v>1</v>
      </c>
      <c r="E977" s="6">
        <v>4</v>
      </c>
      <c r="F977" s="7" t="str">
        <f>HYPERLINK("https://www.reddit.com/r/AskDocs/comments/gl722h/swollen_glandstrouble_swallowinglump_in_throat/")</f>
        <v>https://www.reddit.com/r/AskDocs/comments/gl722h/swollen_glandstrouble_swallowinglump_in_throat/</v>
      </c>
      <c r="G977" s="7" t="s">
        <v>3665</v>
      </c>
      <c r="H977" s="7" t="s">
        <v>12</v>
      </c>
      <c r="I977" s="6">
        <v>3.4293294000000002E-2</v>
      </c>
      <c r="J977" s="6">
        <v>1.4417170999999999E-3</v>
      </c>
      <c r="K977" s="8">
        <v>3.6660945999999999E-5</v>
      </c>
      <c r="L977" s="8">
        <v>4.5236862000000003E-5</v>
      </c>
      <c r="M977" s="6">
        <v>2.2351742000000001E-4</v>
      </c>
      <c r="N977" s="6">
        <v>0.9631769</v>
      </c>
      <c r="O977" s="8">
        <v>8.5148495000000006E-5</v>
      </c>
      <c r="P977" s="16" t="s">
        <v>3762</v>
      </c>
      <c r="Q977" s="6"/>
    </row>
    <row r="978" spans="1:17" ht="51" hidden="1" x14ac:dyDescent="0.15">
      <c r="A978" s="27" t="s">
        <v>3666</v>
      </c>
      <c r="B978" s="15" t="s">
        <v>3667</v>
      </c>
      <c r="C978" s="5" t="s">
        <v>3668</v>
      </c>
      <c r="D978" s="6">
        <v>1</v>
      </c>
      <c r="E978" s="6">
        <v>6</v>
      </c>
      <c r="F978" s="7" t="str">
        <f>HYPERLINK("https://www.reddit.com/r/AskDocs/comments/gl76hz/16m_my_parent_wont_take_me_seriously/")</f>
        <v>https://www.reddit.com/r/AskDocs/comments/gl76hz/16m_my_parent_wont_take_me_seriously/</v>
      </c>
      <c r="G978" s="7" t="s">
        <v>3669</v>
      </c>
      <c r="H978" s="7" t="s">
        <v>12</v>
      </c>
      <c r="I978" s="6">
        <v>0.29825485000000002</v>
      </c>
      <c r="J978" s="6">
        <v>4.5315444000000003E-2</v>
      </c>
      <c r="K978" s="6">
        <v>2.8583853999999999E-2</v>
      </c>
      <c r="L978" s="6">
        <v>3.9220659999999997E-2</v>
      </c>
      <c r="M978" s="6">
        <v>8.6289639999999994E-3</v>
      </c>
      <c r="N978" s="6">
        <v>0.30582014000000002</v>
      </c>
      <c r="O978" s="6">
        <v>9.6193249999999998E-3</v>
      </c>
      <c r="P978" s="3" t="s">
        <v>4111</v>
      </c>
      <c r="Q978" s="6"/>
    </row>
    <row r="979" spans="1:17" ht="289" hidden="1" x14ac:dyDescent="0.15">
      <c r="A979" s="27" t="s">
        <v>3670</v>
      </c>
      <c r="B979" s="15" t="s">
        <v>3671</v>
      </c>
      <c r="C979" s="5" t="s">
        <v>3672</v>
      </c>
      <c r="D979" s="6">
        <v>1</v>
      </c>
      <c r="E979" s="6">
        <v>3</v>
      </c>
      <c r="F979" s="7" t="str">
        <f>HYPERLINK("https://www.reddit.com/r/AskDocs/comments/gl7ezr/my_father_49m_has_just_been_took_to_the_er/")</f>
        <v>https://www.reddit.com/r/AskDocs/comments/gl7ezr/my_father_49m_has_just_been_took_to_the_er/</v>
      </c>
      <c r="G979" s="7" t="s">
        <v>3673</v>
      </c>
      <c r="H979" s="7" t="s">
        <v>12</v>
      </c>
      <c r="I979" s="6">
        <v>0.32298665999999998</v>
      </c>
      <c r="J979" s="6">
        <v>0.93072180000000004</v>
      </c>
      <c r="K979" s="6">
        <v>3.6116660000000002E-2</v>
      </c>
      <c r="L979" s="6">
        <v>3.5366416000000002E-4</v>
      </c>
      <c r="M979" s="6">
        <v>9.0268254000000004E-4</v>
      </c>
      <c r="N979" s="6">
        <v>3.5117865E-3</v>
      </c>
      <c r="O979" s="6">
        <v>6.5505505E-4</v>
      </c>
      <c r="P979" s="3" t="s">
        <v>3758</v>
      </c>
      <c r="Q979" s="6"/>
    </row>
    <row r="980" spans="1:17" ht="68" hidden="1" x14ac:dyDescent="0.15">
      <c r="A980" s="27" t="s">
        <v>3674</v>
      </c>
      <c r="B980" s="15" t="s">
        <v>3675</v>
      </c>
      <c r="C980" s="5" t="s">
        <v>3676</v>
      </c>
      <c r="D980" s="6">
        <v>1</v>
      </c>
      <c r="E980" s="6">
        <v>21</v>
      </c>
      <c r="F980" s="7" t="str">
        <f>HYPERLINK("https://www.reddit.com/r/AskDocs/comments/gl7ktj/if_there_was_an_issue_with_bloodwork_would_they/")</f>
        <v>https://www.reddit.com/r/AskDocs/comments/gl7ktj/if_there_was_an_issue_with_bloodwork_would_they/</v>
      </c>
      <c r="G980" s="7" t="s">
        <v>3677</v>
      </c>
      <c r="H980" s="7" t="s">
        <v>12</v>
      </c>
      <c r="I980" s="6">
        <v>1.6944676999999998E-2</v>
      </c>
      <c r="J980" s="6">
        <v>0.11075452</v>
      </c>
      <c r="K980" s="6">
        <v>2.4171978E-2</v>
      </c>
      <c r="L980" s="6">
        <v>3.7768185000000001E-3</v>
      </c>
      <c r="M980" s="6">
        <v>8.588821E-3</v>
      </c>
      <c r="N980" s="6">
        <v>1.2813181E-2</v>
      </c>
      <c r="O980" s="6">
        <v>7.2640480000000004E-3</v>
      </c>
      <c r="P980" s="3" t="s">
        <v>4111</v>
      </c>
      <c r="Q980" s="6"/>
    </row>
    <row r="981" spans="1:17" ht="272" hidden="1" x14ac:dyDescent="0.15">
      <c r="A981" s="27" t="s">
        <v>3678</v>
      </c>
      <c r="B981" s="15" t="s">
        <v>3679</v>
      </c>
      <c r="C981" s="5" t="s">
        <v>3680</v>
      </c>
      <c r="D981" s="6">
        <v>1</v>
      </c>
      <c r="E981" s="6">
        <v>3</v>
      </c>
      <c r="F981" s="7" t="str">
        <f>HYPERLINK("https://www.reddit.com/r/AskDocs/comments/gl80yt/14m_i_am_never_hungry_and_dont_eat_a_lot_is_this/")</f>
        <v>https://www.reddit.com/r/AskDocs/comments/gl80yt/14m_i_am_never_hungry_and_dont_eat_a_lot_is_this/</v>
      </c>
      <c r="G981" s="7" t="s">
        <v>3681</v>
      </c>
      <c r="H981" s="7" t="s">
        <v>12</v>
      </c>
      <c r="I981" s="6">
        <v>3.8564920000000003E-2</v>
      </c>
      <c r="J981" s="6">
        <v>0.14499687999999999</v>
      </c>
      <c r="K981" s="6">
        <v>8.7706149999999997E-2</v>
      </c>
      <c r="L981" s="6">
        <v>1.8396675999999999E-3</v>
      </c>
      <c r="M981" s="6">
        <v>1.1021494999999999E-3</v>
      </c>
      <c r="N981" s="6">
        <v>0.13465631</v>
      </c>
      <c r="O981" s="6">
        <v>1.6081333E-3</v>
      </c>
      <c r="P981" s="3" t="s">
        <v>4111</v>
      </c>
      <c r="Q981" s="6"/>
    </row>
    <row r="982" spans="1:17" ht="85" hidden="1" x14ac:dyDescent="0.15">
      <c r="A982" s="27" t="s">
        <v>3682</v>
      </c>
      <c r="B982" s="15" t="s">
        <v>3683</v>
      </c>
      <c r="C982" s="5" t="s">
        <v>3684</v>
      </c>
      <c r="D982" s="6">
        <v>1</v>
      </c>
      <c r="E982" s="6">
        <v>8</v>
      </c>
      <c r="F982" s="7" t="str">
        <f>HYPERLINK("https://www.reddit.com/r/AskDocs/comments/gl8fjc/isotretinoin/")</f>
        <v>https://www.reddit.com/r/AskDocs/comments/gl8fjc/isotretinoin/</v>
      </c>
      <c r="G982" s="7" t="s">
        <v>3685</v>
      </c>
      <c r="H982" s="7" t="s">
        <v>12</v>
      </c>
      <c r="I982" s="6">
        <v>3.4566224E-3</v>
      </c>
      <c r="J982" s="6">
        <v>4.1550517000000002E-2</v>
      </c>
      <c r="K982" s="6">
        <v>5.9928000000000004E-3</v>
      </c>
      <c r="L982" s="6">
        <v>0.89408016000000001</v>
      </c>
      <c r="M982" s="6">
        <v>4.8956573E-3</v>
      </c>
      <c r="N982" s="6">
        <v>2.2274255999999999E-4</v>
      </c>
      <c r="O982" s="6">
        <v>1.61919E-3</v>
      </c>
      <c r="P982" s="17" t="s">
        <v>3760</v>
      </c>
      <c r="Q982" s="6"/>
    </row>
    <row r="983" spans="1:17" ht="51" hidden="1" x14ac:dyDescent="0.15">
      <c r="A983" s="27" t="s">
        <v>3686</v>
      </c>
      <c r="B983" s="15" t="s">
        <v>3687</v>
      </c>
      <c r="C983" s="5" t="s">
        <v>3688</v>
      </c>
      <c r="D983" s="6">
        <v>1</v>
      </c>
      <c r="E983" s="6">
        <v>2</v>
      </c>
      <c r="F983" s="7" t="str">
        <f>HYPERLINK("https://www.reddit.com/r/AskDocs/comments/gmq42d/both_me_32m_102kg_5ft_11inch_and_my_wife_28f_62kg/")</f>
        <v>https://www.reddit.com/r/AskDocs/comments/gmq42d/both_me_32m_102kg_5ft_11inch_and_my_wife_28f_62kg/</v>
      </c>
      <c r="G983" s="7" t="s">
        <v>3689</v>
      </c>
      <c r="H983" s="7" t="s">
        <v>12</v>
      </c>
      <c r="I983" s="6">
        <v>0.17997447</v>
      </c>
      <c r="J983" s="6">
        <v>2.7224272000000001E-2</v>
      </c>
      <c r="K983" s="6">
        <v>4.6231300000000003E-2</v>
      </c>
      <c r="L983" s="6">
        <v>9.8402920000000005E-2</v>
      </c>
      <c r="M983" s="6">
        <v>5.0341487000000002E-3</v>
      </c>
      <c r="N983" s="6">
        <v>2.8424830000000002E-2</v>
      </c>
      <c r="O983" s="6">
        <v>4.9904080000000003E-2</v>
      </c>
      <c r="P983" s="3" t="s">
        <v>4111</v>
      </c>
      <c r="Q983" s="6"/>
    </row>
    <row r="984" spans="1:17" ht="68" hidden="1" x14ac:dyDescent="0.15">
      <c r="A984" s="27" t="s">
        <v>3690</v>
      </c>
      <c r="B984" s="15" t="s">
        <v>3691</v>
      </c>
      <c r="C984" s="5" t="s">
        <v>3692</v>
      </c>
      <c r="D984" s="6">
        <v>2</v>
      </c>
      <c r="E984" s="6">
        <v>7</v>
      </c>
      <c r="F984" s="7" t="str">
        <f>HYPERLINK("https://www.reddit.com/r/AskDocs/comments/gmqrv5/np_said_to_take_miralax_everyday_the_bottle_says/")</f>
        <v>https://www.reddit.com/r/AskDocs/comments/gmqrv5/np_said_to_take_miralax_everyday_the_bottle_says/</v>
      </c>
      <c r="G984" s="7" t="s">
        <v>3693</v>
      </c>
      <c r="H984" s="7" t="s">
        <v>12</v>
      </c>
      <c r="I984" s="6">
        <v>0.19364529999999999</v>
      </c>
      <c r="J984" s="6">
        <v>7.7039750000000004E-2</v>
      </c>
      <c r="K984" s="6">
        <v>3.2691360000000002E-3</v>
      </c>
      <c r="L984" s="6">
        <v>3.0631124999999999E-3</v>
      </c>
      <c r="M984" s="6">
        <v>1.3358742E-2</v>
      </c>
      <c r="N984" s="6">
        <v>1.4881640999999999E-2</v>
      </c>
      <c r="O984" s="6">
        <v>2.4982095000000001E-3</v>
      </c>
      <c r="P984" s="3" t="s">
        <v>4111</v>
      </c>
      <c r="Q984" s="6"/>
    </row>
    <row r="985" spans="1:17" ht="409.6" hidden="1" x14ac:dyDescent="0.15">
      <c r="A985" s="27" t="s">
        <v>3694</v>
      </c>
      <c r="B985" s="15" t="s">
        <v>3695</v>
      </c>
      <c r="C985" s="5" t="s">
        <v>4009</v>
      </c>
      <c r="D985" s="6">
        <v>1</v>
      </c>
      <c r="E985" s="6">
        <v>2</v>
      </c>
      <c r="F985" s="7" t="str">
        <f>HYPERLINK("https://www.reddit.com/r/AskDocs/comments/gmr59q/left_knee_pain_while_jogging_provided_mri_pictures/")</f>
        <v>https://www.reddit.com/r/AskDocs/comments/gmr59q/left_knee_pain_while_jogging_provided_mri_pictures/</v>
      </c>
      <c r="G985" s="7" t="s">
        <v>3696</v>
      </c>
      <c r="H985" s="7" t="s">
        <v>12</v>
      </c>
      <c r="I985" s="6">
        <v>0.80491400000000002</v>
      </c>
      <c r="J985" s="6">
        <v>1.5611738E-2</v>
      </c>
      <c r="K985" s="6">
        <v>2.100867E-2</v>
      </c>
      <c r="L985" s="6">
        <v>1.2371540000000001E-3</v>
      </c>
      <c r="M985" s="6">
        <v>5.6046903000000002E-2</v>
      </c>
      <c r="N985" s="6">
        <v>3.1383335999999999E-3</v>
      </c>
      <c r="O985" s="6">
        <v>3.116727E-4</v>
      </c>
      <c r="P985" s="3" t="s">
        <v>4111</v>
      </c>
      <c r="Q985" s="6" t="s">
        <v>4093</v>
      </c>
    </row>
    <row r="986" spans="1:17" ht="170" hidden="1" x14ac:dyDescent="0.15">
      <c r="A986" s="27" t="s">
        <v>3697</v>
      </c>
      <c r="B986" s="15" t="s">
        <v>3698</v>
      </c>
      <c r="C986" s="5" t="s">
        <v>3699</v>
      </c>
      <c r="D986" s="6">
        <v>2</v>
      </c>
      <c r="E986" s="6">
        <v>5</v>
      </c>
      <c r="F986" s="7" t="str">
        <f>HYPERLINK("https://www.reddit.com/r/AskDocs/comments/gmrgo3/headache_fever_fatigue/")</f>
        <v>https://www.reddit.com/r/AskDocs/comments/gmrgo3/headache_fever_fatigue/</v>
      </c>
      <c r="G986" s="7" t="s">
        <v>3700</v>
      </c>
      <c r="H986" s="7" t="s">
        <v>12</v>
      </c>
      <c r="I986" s="6">
        <v>4.5187056000000003E-2</v>
      </c>
      <c r="J986" s="6">
        <v>0.98706733999999996</v>
      </c>
      <c r="K986" s="6">
        <v>4.0245055999999996E-3</v>
      </c>
      <c r="L986" s="6">
        <v>2.2502244E-3</v>
      </c>
      <c r="M986" s="6">
        <v>7.8865885999999995E-4</v>
      </c>
      <c r="N986" s="6">
        <v>6.8500639999999997E-4</v>
      </c>
      <c r="O986" s="6">
        <v>2.2235513E-4</v>
      </c>
      <c r="P986" s="3" t="s">
        <v>3758</v>
      </c>
      <c r="Q986" s="6"/>
    </row>
    <row r="987" spans="1:17" ht="323" hidden="1" x14ac:dyDescent="0.15">
      <c r="A987" s="27" t="s">
        <v>3701</v>
      </c>
      <c r="B987" s="15" t="s">
        <v>3702</v>
      </c>
      <c r="C987" s="5" t="s">
        <v>3703</v>
      </c>
      <c r="D987" s="6">
        <v>1</v>
      </c>
      <c r="E987" s="6">
        <v>5</v>
      </c>
      <c r="F987" s="7" t="str">
        <f>HYPERLINK("https://www.reddit.com/r/AskDocs/comments/gmrmub/very_painful_covid19_throat_swab_now_have_sore/")</f>
        <v>https://www.reddit.com/r/AskDocs/comments/gmrmub/very_painful_covid19_throat_swab_now_have_sore/</v>
      </c>
      <c r="G987" s="7" t="s">
        <v>3704</v>
      </c>
      <c r="H987" s="7" t="s">
        <v>12</v>
      </c>
      <c r="I987" s="8">
        <v>1.2128969E-5</v>
      </c>
      <c r="J987" s="6">
        <v>1.8090605999999999E-3</v>
      </c>
      <c r="K987" s="8">
        <v>2.9356199999999999E-7</v>
      </c>
      <c r="L987" s="8">
        <v>7.0780779999999999E-6</v>
      </c>
      <c r="M987" s="8">
        <v>2.2061661999999999E-5</v>
      </c>
      <c r="N987" s="6">
        <v>0.99970793999999996</v>
      </c>
      <c r="O987" s="6">
        <v>1.0024835E-4</v>
      </c>
      <c r="P987" s="16" t="s">
        <v>3762</v>
      </c>
      <c r="Q987" s="6"/>
    </row>
    <row r="988" spans="1:17" ht="136" hidden="1" x14ac:dyDescent="0.15">
      <c r="A988" s="27" t="s">
        <v>3705</v>
      </c>
      <c r="B988" s="15" t="s">
        <v>3706</v>
      </c>
      <c r="C988" s="5" t="s">
        <v>3707</v>
      </c>
      <c r="D988" s="6">
        <v>2</v>
      </c>
      <c r="E988" s="6">
        <v>9</v>
      </c>
      <c r="F988" s="7" t="str">
        <f>HYPERLINK("https://www.reddit.com/r/AskDocs/comments/gmrzxm/bcell_lymphoma/")</f>
        <v>https://www.reddit.com/r/AskDocs/comments/gmrzxm/bcell_lymphoma/</v>
      </c>
      <c r="G988" s="7" t="s">
        <v>3708</v>
      </c>
      <c r="H988" s="7" t="s">
        <v>12</v>
      </c>
      <c r="I988" s="6">
        <v>0.99999199999999999</v>
      </c>
      <c r="J988" s="6">
        <v>2.1031498999999999E-4</v>
      </c>
      <c r="K988" s="10">
        <v>6.3195700000000002E-5</v>
      </c>
      <c r="L988" s="6">
        <v>1.5309452999999999E-4</v>
      </c>
      <c r="M988" s="6">
        <v>1.6389191E-3</v>
      </c>
      <c r="N988" s="8">
        <v>5.9490379999999999E-6</v>
      </c>
      <c r="O988" s="8">
        <v>1.6501642999999999E-5</v>
      </c>
      <c r="P988" s="23" t="s">
        <v>3757</v>
      </c>
      <c r="Q988" s="8"/>
    </row>
    <row r="989" spans="1:17" ht="204" hidden="1" x14ac:dyDescent="0.15">
      <c r="A989" s="27" t="s">
        <v>3709</v>
      </c>
      <c r="B989" s="15" t="s">
        <v>3710</v>
      </c>
      <c r="C989" s="5" t="s">
        <v>3711</v>
      </c>
      <c r="D989" s="6">
        <v>1</v>
      </c>
      <c r="E989" s="6">
        <v>4</v>
      </c>
      <c r="F989" s="7" t="str">
        <f>HYPERLINK("https://www.reddit.com/r/AskDocs/comments/gmse8z/27f_potential_covid_case/")</f>
        <v>https://www.reddit.com/r/AskDocs/comments/gmse8z/27f_potential_covid_case/</v>
      </c>
      <c r="G989" s="7" t="s">
        <v>3712</v>
      </c>
      <c r="H989" s="7" t="s">
        <v>12</v>
      </c>
      <c r="I989" s="8">
        <v>3.3101773000000002E-5</v>
      </c>
      <c r="J989" s="6">
        <v>0.99992895000000004</v>
      </c>
      <c r="K989" s="8">
        <v>2.2402563999999999E-5</v>
      </c>
      <c r="L989" s="9">
        <v>3.9984110000000003E-5</v>
      </c>
      <c r="M989" s="8">
        <v>9.1030014999999995E-5</v>
      </c>
      <c r="N989" s="8">
        <v>8.1623685999999997E-5</v>
      </c>
      <c r="O989" s="6">
        <v>1.6990304000000001E-4</v>
      </c>
      <c r="P989" s="3" t="s">
        <v>3758</v>
      </c>
      <c r="Q989" s="8"/>
    </row>
    <row r="990" spans="1:17" ht="136" hidden="1" x14ac:dyDescent="0.15">
      <c r="A990" s="27" t="s">
        <v>3713</v>
      </c>
      <c r="B990" s="15" t="s">
        <v>3714</v>
      </c>
      <c r="C990" s="5" t="s">
        <v>3715</v>
      </c>
      <c r="D990" s="6">
        <v>1</v>
      </c>
      <c r="E990" s="6">
        <v>5</v>
      </c>
      <c r="F990" s="7" t="str">
        <f>HYPERLINK("https://www.reddit.com/r/AskDocs/comments/gmsghk/should_i_have_ammonia_levels_checked/")</f>
        <v>https://www.reddit.com/r/AskDocs/comments/gmsghk/should_i_have_ammonia_levels_checked/</v>
      </c>
      <c r="G990" s="7" t="s">
        <v>3716</v>
      </c>
      <c r="H990" s="7" t="s">
        <v>12</v>
      </c>
      <c r="I990" s="6">
        <v>1.1574268E-2</v>
      </c>
      <c r="J990" s="6">
        <v>0.86501055999999998</v>
      </c>
      <c r="K990" s="6">
        <v>0.22737884999999999</v>
      </c>
      <c r="L990" s="6">
        <v>5.7861209999999998E-4</v>
      </c>
      <c r="M990" s="6">
        <v>8.1219080000000006E-3</v>
      </c>
      <c r="N990" s="6">
        <v>1.7288327000000001E-4</v>
      </c>
      <c r="O990" s="6">
        <v>7.6633690000000004E-4</v>
      </c>
      <c r="P990" s="3" t="s">
        <v>4111</v>
      </c>
      <c r="Q990" s="6" t="s">
        <v>4082</v>
      </c>
    </row>
    <row r="991" spans="1:17" ht="187" hidden="1" x14ac:dyDescent="0.15">
      <c r="A991" s="27" t="s">
        <v>3717</v>
      </c>
      <c r="B991" s="15" t="s">
        <v>3718</v>
      </c>
      <c r="C991" s="5" t="s">
        <v>3719</v>
      </c>
      <c r="D991" s="6">
        <v>1</v>
      </c>
      <c r="E991" s="6">
        <v>5</v>
      </c>
      <c r="F991" s="7" t="str">
        <f>HYPERLINK("https://www.reddit.com/r/AskDocs/comments/gmuhih/canwill_a_general_practitioner_prescribe_me_high/")</f>
        <v>https://www.reddit.com/r/AskDocs/comments/gmuhih/canwill_a_general_practitioner_prescribe_me_high/</v>
      </c>
      <c r="G991" s="7" t="s">
        <v>3720</v>
      </c>
      <c r="H991" s="7" t="s">
        <v>12</v>
      </c>
      <c r="I991" s="6">
        <v>0.39546360000000003</v>
      </c>
      <c r="J991" s="6">
        <v>1.0129154E-2</v>
      </c>
      <c r="K991" s="6">
        <v>1.9939959E-2</v>
      </c>
      <c r="L991" s="6">
        <v>4.7516525E-3</v>
      </c>
      <c r="M991" s="6">
        <v>9.2330574999999995E-4</v>
      </c>
      <c r="N991" s="6">
        <v>1.9573420000000001E-2</v>
      </c>
      <c r="O991" s="6">
        <v>8.3765980000000007E-3</v>
      </c>
      <c r="P991" s="3" t="s">
        <v>4111</v>
      </c>
      <c r="Q991" s="6"/>
    </row>
    <row r="992" spans="1:17" ht="409.6" hidden="1" x14ac:dyDescent="0.15">
      <c r="A992" s="27" t="s">
        <v>3721</v>
      </c>
      <c r="B992" s="15" t="s">
        <v>3722</v>
      </c>
      <c r="C992" s="5" t="s">
        <v>3723</v>
      </c>
      <c r="D992" s="6">
        <v>1</v>
      </c>
      <c r="E992" s="6">
        <v>4</v>
      </c>
      <c r="F992" s="7" t="str">
        <f>HYPERLINK("https://www.reddit.com/r/AskDocs/comments/gmuqv9/36f_think_i_may_be_having_some_sort_of_seizure/")</f>
        <v>https://www.reddit.com/r/AskDocs/comments/gmuqv9/36f_think_i_may_be_having_some_sort_of_seizure/</v>
      </c>
      <c r="G992" s="7" t="s">
        <v>3724</v>
      </c>
      <c r="H992" s="7" t="s">
        <v>12</v>
      </c>
      <c r="I992" s="6">
        <v>1.5592574999999999E-4</v>
      </c>
      <c r="J992" s="6">
        <v>4.6038329999999999E-3</v>
      </c>
      <c r="K992" s="8">
        <v>4.0091596000000003E-5</v>
      </c>
      <c r="L992" s="8">
        <v>1.1140033E-5</v>
      </c>
      <c r="M992" s="6">
        <v>5.2916109999999999E-3</v>
      </c>
      <c r="N992" s="6">
        <v>0.9043409</v>
      </c>
      <c r="O992" s="8">
        <v>1.8013967E-5</v>
      </c>
      <c r="P992" s="3" t="s">
        <v>4111</v>
      </c>
      <c r="Q992" s="6" t="s">
        <v>4025</v>
      </c>
    </row>
    <row r="993" spans="1:17" ht="187" hidden="1" x14ac:dyDescent="0.15">
      <c r="A993" s="27" t="s">
        <v>3725</v>
      </c>
      <c r="B993" s="15" t="s">
        <v>3726</v>
      </c>
      <c r="C993" s="5" t="s">
        <v>4010</v>
      </c>
      <c r="D993" s="6">
        <v>1</v>
      </c>
      <c r="E993" s="6">
        <v>6</v>
      </c>
      <c r="F993" s="7" t="str">
        <f>HYPERLINK("https://www.reddit.com/r/AskDocs/comments/gmv40d/nervous_about_leukemia/")</f>
        <v>https://www.reddit.com/r/AskDocs/comments/gmv40d/nervous_about_leukemia/</v>
      </c>
      <c r="G993" s="7" t="s">
        <v>3727</v>
      </c>
      <c r="H993" s="7" t="s">
        <v>12</v>
      </c>
      <c r="I993" s="6">
        <v>0.99863279999999999</v>
      </c>
      <c r="J993" s="6">
        <v>8.28892E-3</v>
      </c>
      <c r="K993" s="6">
        <v>1.8793344E-3</v>
      </c>
      <c r="L993" s="8">
        <v>7.7103294000000001E-5</v>
      </c>
      <c r="M993" s="6">
        <v>3.0839442999999999E-4</v>
      </c>
      <c r="N993" s="9">
        <v>3.4600770000000001E-6</v>
      </c>
      <c r="O993" s="6">
        <v>5.2833559999999999E-4</v>
      </c>
      <c r="P993" s="23" t="s">
        <v>3757</v>
      </c>
      <c r="Q993" s="9"/>
    </row>
    <row r="994" spans="1:17" ht="102" hidden="1" x14ac:dyDescent="0.15">
      <c r="A994" s="27" t="s">
        <v>3728</v>
      </c>
      <c r="B994" s="15" t="s">
        <v>3729</v>
      </c>
      <c r="C994" s="5" t="s">
        <v>3730</v>
      </c>
      <c r="D994" s="6">
        <v>1</v>
      </c>
      <c r="E994" s="6">
        <v>6</v>
      </c>
      <c r="F994" s="7" t="str">
        <f>HYPERLINK("https://www.reddit.com/r/AskDocs/comments/gmx5yj/i_21f_get_a_vibration_goosebumps_in_the_down/")</f>
        <v>https://www.reddit.com/r/AskDocs/comments/gmx5yj/i_21f_get_a_vibration_goosebumps_in_the_down/</v>
      </c>
      <c r="G994" s="7" t="s">
        <v>3731</v>
      </c>
      <c r="H994" s="7" t="s">
        <v>12</v>
      </c>
      <c r="I994" s="6">
        <v>0.20709273</v>
      </c>
      <c r="J994" s="6">
        <v>3.9503722999999998E-2</v>
      </c>
      <c r="K994" s="6">
        <v>6.1468929999999998E-2</v>
      </c>
      <c r="L994" s="6">
        <v>2.9685795E-3</v>
      </c>
      <c r="M994" s="6">
        <v>1.0488063000000001E-2</v>
      </c>
      <c r="N994" s="6">
        <v>1.7976522000000002E-2</v>
      </c>
      <c r="O994" s="6">
        <v>0.14249756999999999</v>
      </c>
      <c r="P994" s="3" t="s">
        <v>4111</v>
      </c>
      <c r="Q994" s="6"/>
    </row>
    <row r="995" spans="1:17" ht="68" hidden="1" x14ac:dyDescent="0.15">
      <c r="A995" s="27" t="s">
        <v>3732</v>
      </c>
      <c r="B995" s="15" t="s">
        <v>3733</v>
      </c>
      <c r="C995" s="5" t="s">
        <v>3734</v>
      </c>
      <c r="D995" s="6">
        <v>0</v>
      </c>
      <c r="E995" s="6">
        <v>8</v>
      </c>
      <c r="F995" s="7" t="str">
        <f>HYPERLINK("https://www.reddit.com/r/AskDocs/comments/gny94c/im_putting_a_lot_of_weight_so_i_guess_ive_slow/")</f>
        <v>https://www.reddit.com/r/AskDocs/comments/gny94c/im_putting_a_lot_of_weight_so_i_guess_ive_slow/</v>
      </c>
      <c r="G995" s="7" t="s">
        <v>3735</v>
      </c>
      <c r="H995" s="7" t="s">
        <v>12</v>
      </c>
      <c r="I995" s="6">
        <v>1.6246736000000001E-3</v>
      </c>
      <c r="J995" s="6">
        <v>2.6859462000000001E-2</v>
      </c>
      <c r="K995" s="6">
        <v>0.96610194000000005</v>
      </c>
      <c r="L995" s="6">
        <v>2.7775943000000001E-2</v>
      </c>
      <c r="M995" s="6">
        <v>4.4018030000000002E-4</v>
      </c>
      <c r="N995" s="6">
        <v>2.4793565E-2</v>
      </c>
      <c r="O995" s="6">
        <v>5.3757429999999997E-4</v>
      </c>
      <c r="P995" s="3" t="s">
        <v>4111</v>
      </c>
      <c r="Q995" s="6"/>
    </row>
    <row r="996" spans="1:17" ht="51" hidden="1" x14ac:dyDescent="0.15">
      <c r="A996" s="27" t="s">
        <v>3736</v>
      </c>
      <c r="B996" s="15" t="s">
        <v>3737</v>
      </c>
      <c r="C996" s="5" t="s">
        <v>3738</v>
      </c>
      <c r="D996" s="6">
        <v>2</v>
      </c>
      <c r="E996" s="6">
        <v>9</v>
      </c>
      <c r="F996" s="7" t="str">
        <f>HYPERLINK("https://www.reddit.com/r/AskDocs/comments/gnybo6/how_worried_should_i_be_about_my_abdominal_pain/")</f>
        <v>https://www.reddit.com/r/AskDocs/comments/gnybo6/how_worried_should_i_be_about_my_abdominal_pain/</v>
      </c>
      <c r="G996" s="7" t="s">
        <v>3739</v>
      </c>
      <c r="H996" s="7" t="s">
        <v>12</v>
      </c>
      <c r="I996" s="6">
        <v>0.1234203</v>
      </c>
      <c r="J996" s="6">
        <v>2.2144019999999999E-3</v>
      </c>
      <c r="K996" s="6">
        <v>1.2406706999999999E-4</v>
      </c>
      <c r="L996" s="8">
        <v>7.351451E-6</v>
      </c>
      <c r="M996" s="6">
        <v>3.4697652000000002E-3</v>
      </c>
      <c r="N996" s="6">
        <v>0.85052430000000001</v>
      </c>
      <c r="O996" s="6">
        <v>1.4972866E-2</v>
      </c>
      <c r="P996" s="3" t="s">
        <v>4111</v>
      </c>
      <c r="Q996" s="6"/>
    </row>
    <row r="997" spans="1:17" ht="204" hidden="1" x14ac:dyDescent="0.15">
      <c r="A997" s="27" t="s">
        <v>3740</v>
      </c>
      <c r="B997" s="15" t="s">
        <v>3741</v>
      </c>
      <c r="C997" s="5" t="s">
        <v>4011</v>
      </c>
      <c r="D997" s="6">
        <v>1</v>
      </c>
      <c r="E997" s="6">
        <v>4</v>
      </c>
      <c r="F997" s="7" t="str">
        <f>HYPERLINK("https://www.reddit.com/r/AskDocs/comments/go026t/how_do_i_stop_my_fingernails_from_peeling_off_the/")</f>
        <v>https://www.reddit.com/r/AskDocs/comments/go026t/how_do_i_stop_my_fingernails_from_peeling_off_the/</v>
      </c>
      <c r="G997" s="7" t="s">
        <v>3742</v>
      </c>
      <c r="H997" s="7" t="s">
        <v>12</v>
      </c>
      <c r="I997" s="6">
        <v>1.3154745E-4</v>
      </c>
      <c r="J997" s="6">
        <v>4.4897527E-2</v>
      </c>
      <c r="K997" s="6">
        <v>4.3095049999999999E-3</v>
      </c>
      <c r="L997" s="6">
        <v>0.16820547</v>
      </c>
      <c r="M997" s="6">
        <v>1.0361075E-3</v>
      </c>
      <c r="N997" s="6">
        <v>1.3825297E-4</v>
      </c>
      <c r="O997" s="6">
        <v>1.8737911999999999E-3</v>
      </c>
      <c r="P997" s="3" t="s">
        <v>4111</v>
      </c>
      <c r="Q997" s="6"/>
    </row>
    <row r="998" spans="1:17" ht="119" hidden="1" x14ac:dyDescent="0.15">
      <c r="A998" s="27" t="s">
        <v>3743</v>
      </c>
      <c r="B998" s="15" t="s">
        <v>3744</v>
      </c>
      <c r="C998" s="5" t="s">
        <v>4012</v>
      </c>
      <c r="D998" s="6">
        <v>1</v>
      </c>
      <c r="E998" s="6">
        <v>5</v>
      </c>
      <c r="F998" s="7" t="str">
        <f>HYPERLINK("https://www.reddit.com/r/AskDocs/comments/go0er5/growth_in_the_mouth/")</f>
        <v>https://www.reddit.com/r/AskDocs/comments/go0er5/growth_in_the_mouth/</v>
      </c>
      <c r="G998" s="7" t="s">
        <v>3745</v>
      </c>
      <c r="H998" s="7" t="s">
        <v>12</v>
      </c>
      <c r="I998" s="6">
        <v>0.12031126</v>
      </c>
      <c r="J998" s="6">
        <v>0.13592108999999999</v>
      </c>
      <c r="K998" s="6">
        <v>7.0506990000000005E-2</v>
      </c>
      <c r="L998" s="6">
        <v>1.4325261000000001E-2</v>
      </c>
      <c r="M998" s="6">
        <v>2.1787137000000002E-2</v>
      </c>
      <c r="N998" s="6">
        <v>5.8663010000000002E-2</v>
      </c>
      <c r="O998" s="6">
        <v>0.11847144</v>
      </c>
      <c r="P998" s="3" t="s">
        <v>4111</v>
      </c>
      <c r="Q998" s="6"/>
    </row>
    <row r="999" spans="1:17" ht="136" hidden="1" x14ac:dyDescent="0.15">
      <c r="A999" s="27" t="s">
        <v>3746</v>
      </c>
      <c r="B999" s="15" t="s">
        <v>3747</v>
      </c>
      <c r="C999" s="5" t="s">
        <v>3748</v>
      </c>
      <c r="D999" s="6">
        <v>1</v>
      </c>
      <c r="E999" s="6">
        <v>5</v>
      </c>
      <c r="F999" s="7" t="str">
        <f>HYPERLINK("https://www.reddit.com/r/AskDocs/comments/go0k3v/tonsillectomy_nsfw/")</f>
        <v>https://www.reddit.com/r/AskDocs/comments/go0k3v/tonsillectomy_nsfw/</v>
      </c>
      <c r="G999" s="7" t="s">
        <v>3749</v>
      </c>
      <c r="H999" s="7" t="s">
        <v>12</v>
      </c>
      <c r="I999" s="6">
        <v>0.66392929999999994</v>
      </c>
      <c r="J999" s="6">
        <v>3.7089318000000003E-2</v>
      </c>
      <c r="K999" s="6">
        <v>7.4610113999999997E-4</v>
      </c>
      <c r="L999" s="6">
        <v>8.5553527000000005E-4</v>
      </c>
      <c r="M999" s="6">
        <v>3.2981038E-3</v>
      </c>
      <c r="N999" s="6">
        <v>1.8087834000000001E-2</v>
      </c>
      <c r="O999" s="6">
        <v>9.4581249999999995E-3</v>
      </c>
      <c r="P999" s="3" t="s">
        <v>4111</v>
      </c>
      <c r="Q999" s="21" t="s">
        <v>4090</v>
      </c>
    </row>
    <row r="1000" spans="1:17" ht="409.6" hidden="1" x14ac:dyDescent="0.15">
      <c r="A1000" s="27" t="s">
        <v>3750</v>
      </c>
      <c r="B1000" s="15" t="s">
        <v>3751</v>
      </c>
      <c r="C1000" s="5" t="s">
        <v>3752</v>
      </c>
      <c r="D1000" s="6">
        <v>1</v>
      </c>
      <c r="E1000" s="6">
        <v>10</v>
      </c>
      <c r="F1000" s="7" t="str">
        <f>HYPERLINK("https://www.reddit.com/r/AskDocs/comments/go1r3l/shakiness_in_hands_that_i_think_isnt_related_to/")</f>
        <v>https://www.reddit.com/r/AskDocs/comments/go1r3l/shakiness_in_hands_that_i_think_isnt_related_to/</v>
      </c>
      <c r="G1000" s="7" t="s">
        <v>3753</v>
      </c>
      <c r="H1000" s="7" t="s">
        <v>12</v>
      </c>
      <c r="I1000" s="8">
        <v>4.5091496000000003E-5</v>
      </c>
      <c r="J1000" s="6">
        <v>1.9376278E-3</v>
      </c>
      <c r="K1000" s="6">
        <v>0.99524033000000001</v>
      </c>
      <c r="L1000" s="8">
        <v>5.3070506999999999E-5</v>
      </c>
      <c r="M1000" s="6">
        <v>1.7830729999999999E-4</v>
      </c>
      <c r="N1000" s="9">
        <v>2.5567019999999999E-5</v>
      </c>
      <c r="O1000" s="9">
        <v>5.0748839999999999E-6</v>
      </c>
      <c r="P1000" s="16" t="s">
        <v>3759</v>
      </c>
      <c r="Q1000" s="9"/>
    </row>
    <row r="1001" spans="1:17" ht="221" hidden="1" x14ac:dyDescent="0.15">
      <c r="A1001" s="32" t="s">
        <v>3754</v>
      </c>
      <c r="B1001" s="33" t="s">
        <v>3755</v>
      </c>
      <c r="C1001" s="34" t="s">
        <v>4013</v>
      </c>
      <c r="D1001" s="35">
        <v>1</v>
      </c>
      <c r="E1001" s="35">
        <v>14</v>
      </c>
      <c r="F1001" s="36" t="str">
        <f>HYPERLINK("https://www.reddit.com/r/AskDocs/comments/go1s02/face_ears_and_neck_flushed_for_no_reason_for_the/")</f>
        <v>https://www.reddit.com/r/AskDocs/comments/go1s02/face_ears_and_neck_flushed_for_no_reason_for_the/</v>
      </c>
      <c r="G1001" s="36" t="s">
        <v>3756</v>
      </c>
      <c r="H1001" s="36" t="s">
        <v>12</v>
      </c>
      <c r="I1001" s="37">
        <v>5.3987660000000002E-6</v>
      </c>
      <c r="J1001" s="35">
        <v>4.4884679999999998E-3</v>
      </c>
      <c r="K1001" s="35">
        <v>0.99853099999999995</v>
      </c>
      <c r="L1001" s="35">
        <v>2.6337802000000001E-3</v>
      </c>
      <c r="M1001" s="38">
        <v>1.5826838E-5</v>
      </c>
      <c r="N1001" s="38">
        <v>5.8116999999999998E-6</v>
      </c>
      <c r="O1001" s="37">
        <v>5.9399060000000002E-6</v>
      </c>
      <c r="P1001" s="3" t="s">
        <v>4111</v>
      </c>
      <c r="Q1001" s="38"/>
    </row>
  </sheetData>
  <sortState xmlns:xlrd2="http://schemas.microsoft.com/office/spreadsheetml/2017/richdata2" ref="A2:Q1001">
    <sortCondition ref="G2"/>
  </sortState>
  <conditionalFormatting sqref="I1:O1001">
    <cfRule type="cellIs" dxfId="25" priority="4" operator="between">
      <formula>0.1</formula>
      <formula>0.5</formula>
    </cfRule>
    <cfRule type="cellIs" dxfId="24" priority="5" operator="between">
      <formula>0.5</formula>
      <formula>0.9</formula>
    </cfRule>
    <cfRule type="cellIs" dxfId="23" priority="6" operator="between">
      <formula>0.9</formula>
      <formula>1</formula>
    </cfRule>
  </conditionalFormatting>
  <conditionalFormatting sqref="I2:O1001">
    <cfRule type="cellIs" dxfId="2" priority="2" operator="between">
      <formula>0.6</formula>
      <formula>0.9</formula>
    </cfRule>
    <cfRule type="cellIs" dxfId="1" priority="1" operator="between">
      <formula>0.1</formula>
      <formula>0.6</formula>
    </cfRule>
  </conditionalFormatting>
  <hyperlinks>
    <hyperlink ref="F2" r:id="rId1" display="https://www.reddit.com/r/AskDocs/comments/fh3an0/clear_fluid_from_nose_during_earsinus_infection/" xr:uid="{00000000-0004-0000-0000-000000000000}"/>
    <hyperlink ref="F3" r:id="rId2" display="https://www.reddit.com/r/AskDocs/comments/fh3njv/does_twitching_come_up_on_an_eegis_it_significant/" xr:uid="{00000000-0004-0000-0000-000001000000}"/>
    <hyperlink ref="F4" r:id="rId3" display="https://www.reddit.com/r/AskDocs/comments/fh5zpb/should_i_be_concerned_my_symptoms_are_the_corona/" xr:uid="{00000000-0004-0000-0000-000002000000}"/>
    <hyperlink ref="F5" r:id="rId4" display="https://www.reddit.com/r/AskDocs/comments/fh6cne/measuring_body_temperature_without_a_thermometer/" xr:uid="{00000000-0004-0000-0000-000003000000}"/>
    <hyperlink ref="F6" r:id="rId5" display="https://www.reddit.com/r/AskDocs/comments/fjr7eq/is_there_any_evidence_that_years_of_drinking_out/" xr:uid="{00000000-0004-0000-0000-000004000000}"/>
    <hyperlink ref="F7" r:id="rId6" display="https://www.reddit.com/r/AskDocs/comments/fjraqh/pulse_oximeter_showed_spo2_value_of_90_then_99/" xr:uid="{00000000-0004-0000-0000-000005000000}"/>
    <hyperlink ref="F8" r:id="rId7" display="https://www.reddit.com/r/AskDocs/comments/fjtxna/my_wife_34f_is_33_weeks_pregnant_is_the_best_case/" xr:uid="{00000000-0004-0000-0000-000006000000}"/>
    <hyperlink ref="F9" r:id="rId8" display="https://www.reddit.com/r/AskDocs/comments/fjtz5z/i_have_wolff_parkinson_white_syndrome_am_i_at/" xr:uid="{00000000-0004-0000-0000-000007000000}"/>
    <hyperlink ref="C10" r:id="rId9" display="https://imgur.com/a/4nZJnyZ" xr:uid="{00000000-0004-0000-0000-000008000000}"/>
    <hyperlink ref="F10" r:id="rId10" display="https://www.reddit.com/r/AskDocs/comments/fjur81/been_to_the_doctors_twice_regarding_itchiness_in/" xr:uid="{00000000-0004-0000-0000-000009000000}"/>
    <hyperlink ref="F11" r:id="rId11" display="https://www.reddit.com/r/AskDocs/comments/fke3hi/brain_eating_amoeba/" xr:uid="{00000000-0004-0000-0000-00000A000000}"/>
    <hyperlink ref="F12" r:id="rId12" display="https://www.reddit.com/r/AskDocs/comments/fkexxp/is_my_mum_at_high_risk_of_covid19_age_62breast/" xr:uid="{00000000-0004-0000-0000-00000B000000}"/>
    <hyperlink ref="F13" r:id="rId13" display="https://www.reddit.com/r/AskDocs/comments/fkuuz5/these_are_worsening_symptoms_since_adolescence_im/" xr:uid="{00000000-0004-0000-0000-00000C000000}"/>
    <hyperlink ref="C14" r:id="rId14" display="https://imgur.com/a/EeIsZzS" xr:uid="{00000000-0004-0000-0000-00000D000000}"/>
    <hyperlink ref="F14" r:id="rId15" display="https://www.reddit.com/r/AskDocs/comments/fkx98h/25f_desperate_ten_ingrown_fingernails/" xr:uid="{00000000-0004-0000-0000-00000E000000}"/>
    <hyperlink ref="F15" r:id="rId16" display="https://www.reddit.com/r/AskDocs/comments/fkyhek/weird_crusty_skin_flakes_behind_ears_from_some/" xr:uid="{00000000-0004-0000-0000-00000F000000}"/>
    <hyperlink ref="F16" r:id="rId17" display="https://www.reddit.com/r/AskDocs/comments/fli4yd/what_can_i_do_about_shortness_of_breath/" xr:uid="{00000000-0004-0000-0000-000010000000}"/>
    <hyperlink ref="C17" r:id="rId18" display="https://i.imgur.com/omN6LU0.jpg" xr:uid="{00000000-0004-0000-0000-000011000000}"/>
    <hyperlink ref="F17" r:id="rId19" display="https://www.reddit.com/r/AskDocs/comments/fljmpg/severe_facial_swelling_22m/" xr:uid="{00000000-0004-0000-0000-000012000000}"/>
    <hyperlink ref="F18" r:id="rId20" display="https://www.reddit.com/r/AskDocs/comments/fljwjm/19m_why_am_i_losing_my_hearing/" xr:uid="{00000000-0004-0000-0000-000013000000}"/>
    <hyperlink ref="C19" r:id="rId21" display="https://imgur.com/a/PQmbJkV" xr:uid="{00000000-0004-0000-0000-000014000000}"/>
    <hyperlink ref="F19" r:id="rId22" display="https://www.reddit.com/r/AskDocs/comments/flk4bk/what_is_going_on_with_my_finger/" xr:uid="{00000000-0004-0000-0000-000015000000}"/>
    <hyperlink ref="F20" r:id="rId23" display="https://www.reddit.com/r/AskDocs/comments/flkjga/had_a_different_coronaviruswill_that_help/" xr:uid="{00000000-0004-0000-0000-000016000000}"/>
    <hyperlink ref="F21" r:id="rId24" display="https://www.reddit.com/r/AskDocs/comments/fpdl9d/child_weightnutrition/" xr:uid="{00000000-0004-0000-0000-000017000000}"/>
    <hyperlink ref="F22" r:id="rId25" display="https://www.reddit.com/r/AskDocs/comments/fpdt66/am_i_the_asshole_for_insisting_on_imaging_prior/" xr:uid="{00000000-0004-0000-0000-000018000000}"/>
    <hyperlink ref="F23" r:id="rId26" display="https://www.reddit.com/r/AskDocs/comments/fpdv1z/14m_im_low_on_iron_and_supposed_to_take/" xr:uid="{00000000-0004-0000-0000-000019000000}"/>
    <hyperlink ref="F24" r:id="rId27" display="https://www.reddit.com/r/AskDocs/comments/fpe43e/i_cant_retract_my_foreskin_and_i_feel_a/" xr:uid="{00000000-0004-0000-0000-00001A000000}"/>
    <hyperlink ref="F25" r:id="rId28" display="https://www.reddit.com/r/AskDocs/comments/fpe6lq/orthopedic_question_fractured_capitellum_in_elbow/" xr:uid="{00000000-0004-0000-0000-00001B000000}"/>
    <hyperlink ref="F26" r:id="rId29" display="https://www.reddit.com/r/AskDocs/comments/fpe7m4/blood_while_in_the_toilet/" xr:uid="{00000000-0004-0000-0000-00001C000000}"/>
    <hyperlink ref="F27" r:id="rId30" display="https://www.reddit.com/r/AskDocs/comments/fpecos/do_i_have_diabetes_plz_help/" xr:uid="{00000000-0004-0000-0000-00001D000000}"/>
    <hyperlink ref="F28" r:id="rId31" display="https://www.reddit.com/r/AskDocs/comments/fpeeog/what_could_cause_low_b12/" xr:uid="{00000000-0004-0000-0000-00001E000000}"/>
    <hyperlink ref="F29" r:id="rId32" display="https://www.reddit.com/r/AskDocs/comments/fpes0i/can_gastritis_or_an_ulcer_cause_intermittent/" xr:uid="{00000000-0004-0000-0000-00001F000000}"/>
    <hyperlink ref="F30" r:id="rId33" display="https://www.reddit.com/r/AskDocs/comments/fpesdc/m24_is_a_new_average_body_temperature_a_concern/" xr:uid="{00000000-0004-0000-0000-000020000000}"/>
    <hyperlink ref="F31" r:id="rId34" display="https://www.reddit.com/r/AskDocs/comments/fpeurl/21m_is_a_resting_heart_rate_of_85bpm_bad/" xr:uid="{00000000-0004-0000-0000-000021000000}"/>
    <hyperlink ref="F32" r:id="rId35" display="https://www.reddit.com/r/AskDocs/comments/fpewp6/mystery_stomach_illness_please_help/" xr:uid="{00000000-0004-0000-0000-000022000000}"/>
    <hyperlink ref="F33" r:id="rId36" display="https://www.reddit.com/r/AskDocs/comments/fph4pc/abnormal_blood_tests_every_time/" xr:uid="{00000000-0004-0000-0000-000023000000}"/>
    <hyperlink ref="F34" r:id="rId37" display="https://www.reddit.com/r/AskDocs/comments/fpib3o/why_is_it_hypochondria_and_not_hyperchondria/" xr:uid="{00000000-0004-0000-0000-000024000000}"/>
    <hyperlink ref="F35" r:id="rId38" display="https://www.reddit.com/r/AskDocs/comments/fpib42/24f_chronic_vomiting_and_abdominal_pain/" xr:uid="{00000000-0004-0000-0000-000025000000}"/>
    <hyperlink ref="F36" r:id="rId39" display="https://www.reddit.com/r/AskDocs/comments/fpiqks/purple_glans_after_bm/" xr:uid="{00000000-0004-0000-0000-000026000000}"/>
    <hyperlink ref="F37" r:id="rId40" display="https://www.reddit.com/r/AskDocs/comments/fpz3v5/low_creatinine_in_urine/" xr:uid="{00000000-0004-0000-0000-000027000000}"/>
    <hyperlink ref="F38" r:id="rId41" display="https://www.reddit.com/r/AskDocs/comments/fpz5y2/58_f_white_130_lbs_53_usa_unexplained_chest_pain/" xr:uid="{00000000-0004-0000-0000-000028000000}"/>
    <hyperlink ref="F39" r:id="rId42" display="https://www.reddit.com/r/AskDocs/comments/fpzfmx/should_i_cancel_my_doctors_appointment_to_make/" xr:uid="{00000000-0004-0000-0000-000029000000}"/>
    <hyperlink ref="F40" r:id="rId43" display="https://www.reddit.com/r/AskDocs/comments/fq0p0h/how_to_calculate_mortality_rate_what_is_the/" xr:uid="{00000000-0004-0000-0000-00002A000000}"/>
    <hyperlink ref="F41" r:id="rId44" display="https://www.reddit.com/r/AskDocs/comments/fq0tcy/help_me_understand_covid19_symptoms_better/" xr:uid="{00000000-0004-0000-0000-00002B000000}"/>
    <hyperlink ref="F42" r:id="rId45" display="https://www.reddit.com/r/AskDocs/comments/fq0vkv/should_we_still_go_to_urgent_cares_if_we_have/" xr:uid="{00000000-0004-0000-0000-00002C000000}"/>
    <hyperlink ref="F43" r:id="rId46" display="https://www.reddit.com/r/AskDocs/comments/fq2evt/daily_bouts_of_headache_and_fatigue_lasting_6/" xr:uid="{00000000-0004-0000-0000-00002D000000}"/>
    <hyperlink ref="C44" r:id="rId47" display="https://imgur.com/a/DpHBgfI" xr:uid="{00000000-0004-0000-0000-00002E000000}"/>
    <hyperlink ref="F44" r:id="rId48" display="https://www.reddit.com/r/AskDocs/comments/fqo96w/std_concern_red_bumps_on_pelvis/" xr:uid="{00000000-0004-0000-0000-00002F000000}"/>
    <hyperlink ref="F45" r:id="rId49" display="https://www.reddit.com/r/AskDocs/comments/fqp58q/pill_stuck_in_throat/" xr:uid="{00000000-0004-0000-0000-000030000000}"/>
    <hyperlink ref="F46" r:id="rId50" display="https://www.reddit.com/r/AskDocs/comments/fqpevs/i_sweat_too_much/" xr:uid="{00000000-0004-0000-0000-000031000000}"/>
    <hyperlink ref="F47" r:id="rId51" display="https://www.reddit.com/r/AskDocs/comments/fqppqz/can_a_nondiabetics_blood_sugar_get_too_low_or_too/" xr:uid="{00000000-0004-0000-0000-000032000000}"/>
    <hyperlink ref="F48" r:id="rId52" display="https://www.reddit.com/r/AskDocs/comments/fqqn6r/i_popped_a_pimple_in_the_danger_triangle/" xr:uid="{00000000-0004-0000-0000-000033000000}"/>
    <hyperlink ref="F49" r:id="rId53" display="https://www.reddit.com/r/AskDocs/comments/fqr355/one_nostril_is_always_clogged/" xr:uid="{00000000-0004-0000-0000-000034000000}"/>
    <hyperlink ref="F50" r:id="rId54" display="https://www.reddit.com/r/AskDocs/comments/fqrcq9/dark_red_blood_in_stool/" xr:uid="{00000000-0004-0000-0000-000035000000}"/>
    <hyperlink ref="F51" r:id="rId55" display="https://www.reddit.com/r/AskDocs/comments/fqrjub/can_you_have_normal_peak_flow_and_oximeter_levels/" xr:uid="{00000000-0004-0000-0000-000036000000}"/>
    <hyperlink ref="C52" r:id="rId56" display="https://imgur.com/a/E6AlHWP" xr:uid="{00000000-0004-0000-0000-000037000000}"/>
    <hyperlink ref="F52" r:id="rId57" display="https://www.reddit.com/r/AskDocs/comments/fqrnue/have_recently_noticed_these_small_circular/" xr:uid="{00000000-0004-0000-0000-000038000000}"/>
    <hyperlink ref="F53" r:id="rId58" display="https://www.reddit.com/r/AskDocs/comments/fqrpkl/could_this_be_gluten_intoleranceceliac/" xr:uid="{00000000-0004-0000-0000-000039000000}"/>
    <hyperlink ref="F54" r:id="rId59" display="https://www.reddit.com/r/AskDocs/comments/fqrpy5/can_i_be_in_trouble/" xr:uid="{00000000-0004-0000-0000-00003A000000}"/>
    <hyperlink ref="C55" r:id="rId60" display="https://imgur.com/a/GQBzfDy" xr:uid="{00000000-0004-0000-0000-00003B000000}"/>
    <hyperlink ref="F55" r:id="rId61" display="https://www.reddit.com/r/AskDocs/comments/fqruyl/painful_full_body_rashes/" xr:uid="{00000000-0004-0000-0000-00003C000000}"/>
    <hyperlink ref="F56" r:id="rId62" display="https://www.reddit.com/r/AskDocs/comments/fqsdyb/high_frequency_hearing_loss_jeopardizing_my/" xr:uid="{00000000-0004-0000-0000-00003D000000}"/>
    <hyperlink ref="F57" r:id="rId63" display="https://www.reddit.com/r/AskDocs/comments/fqsdz4/can_illness_be_transmitted_through_secondhand/" xr:uid="{00000000-0004-0000-0000-00003E000000}"/>
    <hyperlink ref="C58" r:id="rId64" display="https://www.sweathelp.org/" xr:uid="{00000000-0004-0000-0000-00003F000000}"/>
    <hyperlink ref="F58" r:id="rId65" display="https://www.reddit.com/r/AskDocs/comments/fqsjsg/cravings_are_getting_worse_reposting_due_to_no/" xr:uid="{00000000-0004-0000-0000-000040000000}"/>
    <hyperlink ref="F59" r:id="rId66" display="https://www.reddit.com/r/AskDocs/comments/fqslp6/insensitive_erogenous_areas_is_it_worth_going_to/" xr:uid="{00000000-0004-0000-0000-000041000000}"/>
    <hyperlink ref="F60" r:id="rId67" display="https://www.reddit.com/r/AskDocs/comments/fqsx77/keep_testing_for_low_iron_with_anemia_symptoms/" xr:uid="{00000000-0004-0000-0000-000042000000}"/>
    <hyperlink ref="C61" r:id="rId68" display="https://imgur.com/a/YBWyeoh" xr:uid="{00000000-0004-0000-0000-000043000000}"/>
    <hyperlink ref="F61" r:id="rId69" display="https://www.reddit.com/r/AskDocs/comments/fqve41/my_neck_is_so_itchy_and_its_killing_me/" xr:uid="{00000000-0004-0000-0000-000044000000}"/>
    <hyperlink ref="F62" r:id="rId70" display="https://www.reddit.com/r/AskDocs/comments/fr9sme/nightscratcher/" xr:uid="{00000000-0004-0000-0000-000045000000}"/>
    <hyperlink ref="F63" r:id="rId71" display="https://www.reddit.com/r/AskDocs/comments/fr9tzf/unknown_lesion_on_the_shaft_of_my_penis/" xr:uid="{00000000-0004-0000-0000-000046000000}"/>
    <hyperlink ref="F64" r:id="rId72" display="https://www.reddit.com/r/AskDocs/comments/fra4k5/ive_had_stomach_problems_for_a_long_time_please/" xr:uid="{00000000-0004-0000-0000-000047000000}"/>
    <hyperlink ref="C65" r:id="rId73" display="https://imgur.com/oVHsCtm" xr:uid="{00000000-0004-0000-0000-000048000000}"/>
    <hyperlink ref="F65" r:id="rId74" display="https://www.reddit.com/r/AskDocs/comments/frbxt9/26_m_are_these_worms_in_my_stool/" xr:uid="{00000000-0004-0000-0000-000049000000}"/>
    <hyperlink ref="C66" r:id="rId75" display="https://imgur.com/a/gpNr10C" xr:uid="{00000000-0004-0000-0000-00004A000000}"/>
    <hyperlink ref="F66" r:id="rId76" display="https://www.reddit.com/r/AskDocs/comments/frbz6l/skin_cancer_or_just_injury/" xr:uid="{00000000-0004-0000-0000-00004B000000}"/>
    <hyperlink ref="C67" r:id="rId77" display="https://imgur.com/a/AZ7Ct5w" xr:uid="{00000000-0004-0000-0000-00004C000000}"/>
    <hyperlink ref="F67" r:id="rId78" display="https://www.reddit.com/r/AskDocs/comments/frc0yb/do_i_have_hemorrhoids_or_something_else_going_on/" xr:uid="{00000000-0004-0000-0000-00004D000000}"/>
    <hyperlink ref="F68" r:id="rId79" display="https://www.reddit.com/r/AskDocs/comments/frc5rq/difficult_to_answer_heart_question/" xr:uid="{00000000-0004-0000-0000-00004E000000}"/>
    <hyperlink ref="F69" r:id="rId80" display="https://www.reddit.com/r/AskDocs/comments/frcb0z/i_have_always_had_a_lot_of_difficulty_breathing/" xr:uid="{00000000-0004-0000-0000-00004F000000}"/>
    <hyperlink ref="F70" r:id="rId81" display="https://www.reddit.com/r/AskDocs/comments/frcbvv/is_it_safe_to_masturbate_post_concussion_of_a/" xr:uid="{00000000-0004-0000-0000-000050000000}"/>
    <hyperlink ref="F71" r:id="rId82" display="https://www.reddit.com/r/AskDocs/comments/frce1z/95_female_dementia_no_medications_stopped_feeding/" xr:uid="{00000000-0004-0000-0000-000051000000}"/>
    <hyperlink ref="F72" r:id="rId83" display="https://www.reddit.com/r/AskDocs/comments/frcf8l/m19_weight_140_pounds_h5_11_nurses_and_doctors/" xr:uid="{00000000-0004-0000-0000-000052000000}"/>
    <hyperlink ref="C73" r:id="rId84" display="https://imgur.com/a/8Vrdsoz" xr:uid="{00000000-0004-0000-0000-000053000000}"/>
    <hyperlink ref="F73" r:id="rId85" display="https://www.reddit.com/r/AskDocs/comments/frcfp6/nails_changing_concerned/" xr:uid="{00000000-0004-0000-0000-000054000000}"/>
    <hyperlink ref="F74" r:id="rId86" display="https://www.reddit.com/r/AskDocs/comments/frcmo2/doc_says_go_to_er_not_covid/" xr:uid="{00000000-0004-0000-0000-000055000000}"/>
    <hyperlink ref="F75" r:id="rId87" display="https://www.reddit.com/r/AskDocs/comments/frcr0b/baby_coughingchoking_and_fussing_at_night_time/" xr:uid="{00000000-0004-0000-0000-000056000000}"/>
    <hyperlink ref="F76" r:id="rId88" display="https://www.reddit.com/r/AskDocs/comments/frcweu/weird_mental_health_experience_need_help/" xr:uid="{00000000-0004-0000-0000-000057000000}"/>
    <hyperlink ref="F77" r:id="rId89" display="https://www.reddit.com/r/AskDocs/comments/frd6sn/meloxicam_vs_naproxen/" xr:uid="{00000000-0004-0000-0000-000058000000}"/>
    <hyperlink ref="F78" r:id="rId90" display="https://www.reddit.com/r/AskDocs/comments/frdbp3/24f_blood_in_stooluti/" xr:uid="{00000000-0004-0000-0000-000059000000}"/>
    <hyperlink ref="F79" r:id="rId91" display="https://www.reddit.com/r/AskDocs/comments/frdcqd/coronavirus_and_steroids/" xr:uid="{00000000-0004-0000-0000-00005A000000}"/>
    <hyperlink ref="F80" r:id="rId92" display="https://www.reddit.com/r/AskDocs/comments/frdndz/can_antipsychotics_kill_me/" xr:uid="{00000000-0004-0000-0000-00005B000000}"/>
    <hyperlink ref="F81" r:id="rId93" display="https://www.reddit.com/r/AskDocs/comments/frdnyb/my_doctor_recently_told_me_i_had_borderline/" xr:uid="{00000000-0004-0000-0000-00005C000000}"/>
    <hyperlink ref="F82" r:id="rId94" display="https://www.reddit.com/r/AskDocs/comments/fre1ur/i_tried_jumping_over_a_tennis_court_net_at_full/" xr:uid="{00000000-0004-0000-0000-00005D000000}"/>
    <hyperlink ref="F83" r:id="rId95" display="https://www.reddit.com/r/AskDocs/comments/fren35/still_cant_smell_or_taste_its_been_ages_any_advice/" xr:uid="{00000000-0004-0000-0000-00005E000000}"/>
    <hyperlink ref="F84" r:id="rId96" display="https://www.reddit.com/r/AskDocs/comments/frfzc7/broken_pinky_toe_gone_septic_please_help/" xr:uid="{00000000-0004-0000-0000-00005F000000}"/>
    <hyperlink ref="F85" r:id="rId97" display="https://www.reddit.com/r/AskDocs/comments/fse9y9/17m_infrequent_blood_in_urine_every_few_months/" xr:uid="{00000000-0004-0000-0000-000060000000}"/>
    <hyperlink ref="C86" r:id="rId98" display="https://imgur.com/gallery/WU8SfxC" xr:uid="{00000000-0004-0000-0000-000061000000}"/>
    <hyperlink ref="F86" r:id="rId99" display="https://www.reddit.com/r/AskDocs/comments/fsfawt/21m_paronychia/" xr:uid="{00000000-0004-0000-0000-000062000000}"/>
    <hyperlink ref="F87" r:id="rId100" display="https://www.reddit.com/r/AskDocs/comments/fsfci8/teeth_staining_with_doxyclycline/" xr:uid="{00000000-0004-0000-0000-000063000000}"/>
    <hyperlink ref="C88" r:id="rId101" display="https://imgur.com/a/TQuROpB" xr:uid="{00000000-0004-0000-0000-000064000000}"/>
    <hyperlink ref="F88" r:id="rId102" display="https://www.reddit.com/r/AskDocs/comments/fsg06i/sudden_flaky_skin/" xr:uid="{00000000-0004-0000-0000-000065000000}"/>
    <hyperlink ref="F89" r:id="rId103" display="https://www.reddit.com/r/AskDocs/comments/fsg3ml/why_do_i_have_a_headache_every_day_of_my_life/" xr:uid="{00000000-0004-0000-0000-000066000000}"/>
    <hyperlink ref="F90" r:id="rId104" display="https://www.reddit.com/r/AskDocs/comments/fsgbhd/is_what_happened_to_me_normal_ct_scan/" xr:uid="{00000000-0004-0000-0000-000067000000}"/>
    <hyperlink ref="F91" r:id="rId105" display="https://www.reddit.com/r/AskDocs/comments/fsgigo/please_help_28f_never_experienced_constipation/" xr:uid="{00000000-0004-0000-0000-000068000000}"/>
    <hyperlink ref="F92" r:id="rId106" display="https://www.reddit.com/r/AskDocs/comments/fsgs7t/vomiting_blood/" xr:uid="{00000000-0004-0000-0000-000069000000}"/>
    <hyperlink ref="F93" r:id="rId107" display="https://www.reddit.com/r/AskDocs/comments/fshn8q/my_friend_15f_has_something_wrong_going_with_her/" xr:uid="{00000000-0004-0000-0000-00006A000000}"/>
    <hyperlink ref="F94" r:id="rId108" display="https://www.reddit.com/r/AskDocs/comments/fsii57/17f_why_is_it_hard_for_people_to_get_replied_to/" xr:uid="{00000000-0004-0000-0000-00006B000000}"/>
    <hyperlink ref="C95" r:id="rId109" display="https://imgur.com/a/66dyJXd" xr:uid="{00000000-0004-0000-0000-00006C000000}"/>
    <hyperlink ref="F95" r:id="rId110" display="https://www.reddit.com/r/AskDocs/comments/fsjh37/what_is_this/" xr:uid="{00000000-0004-0000-0000-00006D000000}"/>
    <hyperlink ref="F96" r:id="rId111" display="https://www.reddit.com/r/AskDocs/comments/fsjk5l/27f_my_thyroid_test_came_back_normal_but_there/" xr:uid="{00000000-0004-0000-0000-00006E000000}"/>
    <hyperlink ref="F97" r:id="rId112" display="https://www.reddit.com/r/AskDocs/comments/fsjpfy/inconclusive_covid19_test/" xr:uid="{00000000-0004-0000-0000-00006F000000}"/>
    <hyperlink ref="F98" r:id="rId113" display="https://www.reddit.com/r/AskDocs/comments/fsjq2s/fever_and_bpm/" xr:uid="{00000000-0004-0000-0000-000070000000}"/>
    <hyperlink ref="F99" r:id="rId114" display="https://www.reddit.com/r/AskDocs/comments/fsk13y/my_doctor_called_me_to_visit_office_in_person_to/" xr:uid="{00000000-0004-0000-0000-000071000000}"/>
    <hyperlink ref="F100" r:id="rId115" display="https://www.reddit.com/r/AskDocs/comments/fsk3ju/35m_long_recovery_from_flu_b_asthmatic/" xr:uid="{00000000-0004-0000-0000-000072000000}"/>
    <hyperlink ref="F101" r:id="rId116" display="https://www.reddit.com/r/AskDocs/comments/fskb5k/what_could_possibly_happen/" xr:uid="{00000000-0004-0000-0000-000073000000}"/>
    <hyperlink ref="F102" r:id="rId117" display="https://www.reddit.com/r/AskDocs/comments/fskhcg/does_coronavirus_make_you_dizzy_tired_and_have/" xr:uid="{00000000-0004-0000-0000-000074000000}"/>
    <hyperlink ref="F103" r:id="rId118" display="https://www.reddit.com/r/AskDocs/comments/fskp1r/omeprazole_side_effects/" xr:uid="{00000000-0004-0000-0000-000075000000}"/>
    <hyperlink ref="F104" r:id="rId119" display="https://www.reddit.com/r/AskDocs/comments/fskwgf/can_this_rad_grandpa_still_smoke_even_though_im/" xr:uid="{00000000-0004-0000-0000-000076000000}"/>
    <hyperlink ref="F105" r:id="rId120" display="https://www.reddit.com/r/AskDocs/comments/fskyq9/case_study_case_study_for_a_class_any_help_would/" xr:uid="{00000000-0004-0000-0000-000077000000}"/>
    <hyperlink ref="F106" r:id="rId121" display="https://www.reddit.com/r/AskDocs/comments/fsl9m8/should_i_stop_taking_my_hbp_medication_during/" xr:uid="{00000000-0004-0000-0000-000078000000}"/>
    <hyperlink ref="F107" r:id="rId122" display="https://www.reddit.com/r/AskDocs/comments/fsm7ja/at_home_dvt_test/" xr:uid="{00000000-0004-0000-0000-000079000000}"/>
    <hyperlink ref="F108" r:id="rId123" display="https://www.reddit.com/r/AskDocs/comments/fsmmdp/24f_drank_way_too_much_last_night_not_sure_if_i/" xr:uid="{00000000-0004-0000-0000-00007A000000}"/>
    <hyperlink ref="F109" r:id="rId124" display="https://www.reddit.com/r/AskDocs/comments/fsn2kz/brain_damage_regarding_cannabis_abuse/" xr:uid="{00000000-0004-0000-0000-00007B000000}"/>
    <hyperlink ref="F110" r:id="rId125" display="https://www.reddit.com/r/AskDocs/comments/fsnoqo/bovine_ovaryadrenalpituitarythyroid_extract/" xr:uid="{00000000-0004-0000-0000-00007C000000}"/>
    <hyperlink ref="F111" r:id="rId126" display="https://www.reddit.com/r/AskDocs/comments/fsns2n/nausea_bloating_reactions_to_foods_ruining_my/" xr:uid="{00000000-0004-0000-0000-00007D000000}"/>
    <hyperlink ref="F112" r:id="rId127" display="https://www.reddit.com/r/AskDocs/comments/fsnuv6/elderly_landlord_77m_fell_and_hit_the_back_right/" xr:uid="{00000000-0004-0000-0000-00007E000000}"/>
    <hyperlink ref="F113" r:id="rId128" display="https://www.reddit.com/r/AskDocs/comments/fsoa3v/is_my_anxiety_a_symptom_of_another_health_issue/" xr:uid="{00000000-0004-0000-0000-00007F000000}"/>
    <hyperlink ref="F114" r:id="rId129" display="https://www.reddit.com/r/AskDocs/comments/fsobbo/can_miralax_cause_hormone_changes/" xr:uid="{00000000-0004-0000-0000-000080000000}"/>
    <hyperlink ref="F115" r:id="rId130" display="https://www.reddit.com/r/AskDocs/comments/fsohs2/think_im_having_an_allergic_reaction_but_im_not/" xr:uid="{00000000-0004-0000-0000-000081000000}"/>
    <hyperlink ref="C116" r:id="rId131" display="https://imgur.com/a/ahIHWHd" xr:uid="{00000000-0004-0000-0000-000082000000}"/>
    <hyperlink ref="F116" r:id="rId132" display="https://www.reddit.com/r/AskDocs/comments/fsp0wx/what_are_these_small_clear_looking_bumps_on_the/" xr:uid="{00000000-0004-0000-0000-000083000000}"/>
    <hyperlink ref="F117" r:id="rId133" display="https://www.reddit.com/r/AskDocs/comments/fsp9vy/what_does_this_mean/" xr:uid="{00000000-0004-0000-0000-000084000000}"/>
    <hyperlink ref="F118" r:id="rId134" display="https://www.reddit.com/r/AskDocs/comments/fspy30/im_32_years_old_and_male_since_the_beginning_of/" xr:uid="{00000000-0004-0000-0000-000085000000}"/>
    <hyperlink ref="F119" r:id="rId135" display="https://www.reddit.com/r/AskDocs/comments/fuagi7/pls_educate_me/" xr:uid="{00000000-0004-0000-0000-000086000000}"/>
    <hyperlink ref="F120" r:id="rId136" display="https://www.reddit.com/r/AskDocs/comments/fuc76i/is_it_a_bad_idea_for_me_17f_to_go_for_a_walk_am_i/" xr:uid="{00000000-0004-0000-0000-000087000000}"/>
    <hyperlink ref="F121" r:id="rId137" display="https://www.reddit.com/r/AskDocs/comments/fucxdr/will_celebrex_alter_my_mri_results/" xr:uid="{00000000-0004-0000-0000-000088000000}"/>
    <hyperlink ref="C122" r:id="rId138" display="https://imgur.com/a/ZEaOgdi" xr:uid="{00000000-0004-0000-0000-000089000000}"/>
    <hyperlink ref="F122" r:id="rId139" display="https://www.reddit.com/r/AskDocs/comments/fue6ku/hpvgenital_warts_need_them_removed_urgently_what/" xr:uid="{00000000-0004-0000-0000-00008A000000}"/>
    <hyperlink ref="C123" r:id="rId140" display="https://imgur.com/MRGt1ic" xr:uid="{00000000-0004-0000-0000-00008B000000}"/>
    <hyperlink ref="F123" r:id="rId141" display="https://www.reddit.com/r/AskDocs/comments/fue6xy/34f_terrys_nails_or_normal_autoimmune_connection/" xr:uid="{00000000-0004-0000-0000-00008C000000}"/>
    <hyperlink ref="C124" r:id="rId142" display="drugs.com" xr:uid="{00000000-0004-0000-0000-00008D000000}"/>
    <hyperlink ref="F124" r:id="rId143" display="https://www.reddit.com/r/AskDocs/comments/fufapo/male_21_my_psych_is_an_np_and_told_me_adderall/" xr:uid="{00000000-0004-0000-0000-00008E000000}"/>
    <hyperlink ref="C125" r:id="rId144" display="https://i.imgur.com/uC9sE02.jpg" xr:uid="{00000000-0004-0000-0000-00008F000000}"/>
    <hyperlink ref="F125" r:id="rId145" display="https://www.reddit.com/r/AskDocs/comments/fufh1d/the_bottom_of_my_legs_have_been_swollenred_for/" xr:uid="{00000000-0004-0000-0000-000090000000}"/>
    <hyperlink ref="F126" r:id="rId146" display="https://www.reddit.com/r/AskDocs/comments/fuwpb1/osteoporosis_or_cancer/" xr:uid="{00000000-0004-0000-0000-000091000000}"/>
    <hyperlink ref="F127" r:id="rId147" display="https://www.reddit.com/r/AskDocs/comments/fuxlrl/need_advice_for_my_mom_had_a_laser_procedure_done/" xr:uid="{00000000-0004-0000-0000-000092000000}"/>
    <hyperlink ref="F128" r:id="rId148" display="https://www.reddit.com/r/AskDocs/comments/fuy0w3/my_pcp_is_doing_all_2020_annual_physicals_via/" xr:uid="{00000000-0004-0000-0000-000093000000}"/>
    <hyperlink ref="F129" r:id="rId149" display="https://www.reddit.com/r/AskDocs/comments/fuy75d/zinc_overdosing/" xr:uid="{00000000-0004-0000-0000-000094000000}"/>
    <hyperlink ref="F130" r:id="rId150" display="https://www.reddit.com/r/AskDocs/comments/fuys72/19f_to_m_how_likely_is_it_that_my_gp_would_refer/" xr:uid="{00000000-0004-0000-0000-000095000000}"/>
    <hyperlink ref="F131" r:id="rId151" display="https://www.reddit.com/r/AskDocs/comments/fuz4nf/16f_how_often_is_it_okay_to_take_ibuprofen/" xr:uid="{00000000-0004-0000-0000-000096000000}"/>
    <hyperlink ref="F132" r:id="rId152" display="https://www.reddit.com/r/AskDocs/comments/fuzo5o/intermittent_fever_for_over_a_month_im_scared/" xr:uid="{00000000-0004-0000-0000-000097000000}"/>
    <hyperlink ref="F133" r:id="rId153" display="https://www.reddit.com/r/AskDocs/comments/fuztor/prolapse_and_vaginal_laxity_will_surgeries_make/" xr:uid="{00000000-0004-0000-0000-000098000000}"/>
    <hyperlink ref="F134" r:id="rId154" display="https://www.reddit.com/r/AskDocs/comments/fv0pcx/15m_my_normal_temp_is_about_97_degrees_is_this/" xr:uid="{00000000-0004-0000-0000-000099000000}"/>
    <hyperlink ref="F135" r:id="rId155" display="https://www.reddit.com/r/AskDocs/comments/fv0zcj/removing_nail_fungus/" xr:uid="{00000000-0004-0000-0000-00009A000000}"/>
    <hyperlink ref="F136" r:id="rId156" display="https://www.reddit.com/r/AskDocs/comments/fv126d/just_finished_cancer_treatment_and_i_high_risk/" xr:uid="{00000000-0004-0000-0000-00009B000000}"/>
    <hyperlink ref="C137" r:id="rId157" xr:uid="{00000000-0004-0000-0000-00009C000000}"/>
    <hyperlink ref="F137" r:id="rId158" display="https://www.reddit.com/r/AskDocs/comments/fv15iy/this_appeared_on_my_finger_a_few_days_ago_its/" xr:uid="{00000000-0004-0000-0000-00009D000000}"/>
    <hyperlink ref="F138" r:id="rId159" display="https://www.reddit.com/r/AskDocs/comments/fv2oyw/dogs_as_corona_19_carrier/" xr:uid="{00000000-0004-0000-0000-00009E000000}"/>
    <hyperlink ref="F139" r:id="rId160" display="https://www.reddit.com/r/AskDocs/comments/fv2x7q/hematologists_please/" xr:uid="{00000000-0004-0000-0000-00009F000000}"/>
    <hyperlink ref="C140" r:id="rId161" display="https://imgur.com/gallery/J74MxfU" xr:uid="{00000000-0004-0000-0000-0000A0000000}"/>
    <hyperlink ref="F140" r:id="rId162" display="https://www.reddit.com/r/AskDocs/comments/fv35m2/itchy_red_toe/" xr:uid="{00000000-0004-0000-0000-0000A1000000}"/>
    <hyperlink ref="C141" r:id="rId163" display="https://imgur.com/a/p3Bceal" xr:uid="{00000000-0004-0000-0000-0000A2000000}"/>
    <hyperlink ref="F141" r:id="rId164" display="https://www.reddit.com/r/AskDocs/comments/fv3d0h/concenred_about_white_lumps_on_outer_ear/" xr:uid="{00000000-0004-0000-0000-0000A3000000}"/>
    <hyperlink ref="C142" r:id="rId165" display="https://imgur.com/a/oOuBTF9" xr:uid="{00000000-0004-0000-0000-0000A4000000}"/>
    <hyperlink ref="F142" r:id="rId166" display="https://www.reddit.com/r/AskDocs/comments/fv3d0y/is_this_red_spot_on_my_leg_a_cause_for_concern_22f/" xr:uid="{00000000-0004-0000-0000-0000A5000000}"/>
    <hyperlink ref="C143" r:id="rId167" display="https://imgur.com/a/4h1A1xW" xr:uid="{00000000-0004-0000-0000-0000A6000000}"/>
    <hyperlink ref="F143" r:id="rId168" display="https://www.reddit.com/r/AskDocs/comments/fv3kxq/rash_on_knee_of_my_neighbor/" xr:uid="{00000000-0004-0000-0000-0000A7000000}"/>
    <hyperlink ref="F144" r:id="rId169" display="https://www.reddit.com/r/AskDocs/comments/fv44vm/im_a_kidney_donor_am_i_at_risk_for_covid_19/" xr:uid="{00000000-0004-0000-0000-0000A8000000}"/>
    <hyperlink ref="F145" r:id="rId170" display="https://www.reddit.com/r/AskDocs/comments/fvf7j8/brain_fog_with_pots/" xr:uid="{00000000-0004-0000-0000-0000A9000000}"/>
    <hyperlink ref="F146" r:id="rId171" display="https://www.reddit.com/r/AskDocs/comments/fvgbwe/severe_abdominal_pain_for_months_desperate_for/" xr:uid="{00000000-0004-0000-0000-0000AA000000}"/>
    <hyperlink ref="F147" r:id="rId172" display="https://www.reddit.com/r/AskDocs/comments/fvgcnx/get_light_headed_and_dont_feel_better_until_i_eat/" xr:uid="{00000000-0004-0000-0000-0000AB000000}"/>
    <hyperlink ref="F148" r:id="rId173" display="https://www.reddit.com/r/AskDocs/comments/fvgsuj/dangers_of_anal_sex/" xr:uid="{00000000-0004-0000-0000-0000AC000000}"/>
    <hyperlink ref="F149" r:id="rId174" display="https://www.reddit.com/r/AskDocs/comments/fvh9qb/question_about_my_testies/" xr:uid="{00000000-0004-0000-0000-0000AD000000}"/>
    <hyperlink ref="F150" r:id="rId175" display="https://www.reddit.com/r/AskDocs/comments/fvhr5y/23m_is_it_okay_to_dissolve_raniditine_150mg_in/" xr:uid="{00000000-0004-0000-0000-0000AE000000}"/>
    <hyperlink ref="C151" r:id="rId176" display="https://ibb.co/wyqKBMm" xr:uid="{00000000-0004-0000-0000-0000AF000000}"/>
    <hyperlink ref="F151" r:id="rId177" display="https://www.reddit.com/r/AskDocs/comments/fvhtpz/is_this_herpes/" xr:uid="{00000000-0004-0000-0000-0000B0000000}"/>
    <hyperlink ref="F152" r:id="rId178" display="https://www.reddit.com/r/AskDocs/comments/fvij4f/roommates_nurse_girlfriend_keeps_coming_over/" xr:uid="{00000000-0004-0000-0000-0000B1000000}"/>
    <hyperlink ref="F153" r:id="rId179" display="https://www.reddit.com/r/AskDocs/comments/fvisbx/am_i_pregnant_repost_of_a_repost_of_a_repost/" xr:uid="{00000000-0004-0000-0000-0000B2000000}"/>
    <hyperlink ref="F154" r:id="rId180" display="https://www.reddit.com/r/AskDocs/comments/fvisxn/can_completely_staying_inside_actually_harm_you/" xr:uid="{00000000-0004-0000-0000-0000B3000000}"/>
    <hyperlink ref="F155" r:id="rId181" display="https://www.reddit.com/r/AskDocs/comments/fvix7u/consistent_blood_in_stool_fatigue_and_minor/" xr:uid="{00000000-0004-0000-0000-0000B4000000}"/>
    <hyperlink ref="F156" r:id="rId182" display="https://www.reddit.com/r/AskDocs/comments/fvj16w/can_straterra_atomoxetine_be_used_for_depression/" xr:uid="{00000000-0004-0000-0000-0000B5000000}"/>
    <hyperlink ref="F157" r:id="rId183" display="https://www.reddit.com/r/AskDocs/comments/fvj29t/natural_aceinhibitors_dangerous_in_regards_to/" xr:uid="{00000000-0004-0000-0000-0000B6000000}"/>
    <hyperlink ref="F158" r:id="rId184" display="https://www.reddit.com/r/AskDocs/comments/fvj3il/should_i_stop_taking_tylenol_33m/" xr:uid="{00000000-0004-0000-0000-0000B7000000}"/>
    <hyperlink ref="F159" r:id="rId185" display="https://www.reddit.com/r/AskDocs/comments/fvjem0/root_canal_causing_weird_pressure_headache/" xr:uid="{00000000-0004-0000-0000-0000B8000000}"/>
    <hyperlink ref="F160" r:id="rId186" display="https://www.reddit.com/r/AskDocs/comments/fvjk6s/31m_headache_sore_throat_fatigue_symptoms/" xr:uid="{00000000-0004-0000-0000-0000B9000000}"/>
    <hyperlink ref="F161" r:id="rId187" display="https://www.reddit.com/r/AskDocs/comments/fvjq88/update_intermittent_fever_for_over_a_month_im/" xr:uid="{00000000-0004-0000-0000-0000BA000000}"/>
    <hyperlink ref="F162" r:id="rId188" display="https://www.reddit.com/r/AskDocs/comments/fvjraq/is_a_pinched_nerve_in_my_neck_serious_enough_to/" xr:uid="{00000000-0004-0000-0000-0000BB000000}"/>
    <hyperlink ref="F163" r:id="rId189" display="https://www.reddit.com/r/AskDocs/comments/fvjs9z/32m_do_heart_monitors_show_anyall_issue_a_heart/" xr:uid="{00000000-0004-0000-0000-0000BC000000}"/>
    <hyperlink ref="F164" r:id="rId190" display="https://www.reddit.com/r/AskDocs/comments/fvkie1/a_blood_clot/" xr:uid="{00000000-0004-0000-0000-0000BD000000}"/>
    <hyperlink ref="F165" r:id="rId191" display="https://www.reddit.com/r/AskDocs/comments/fvky4b/is_it_worth_seeking_help_during_a_pandemic/" xr:uid="{00000000-0004-0000-0000-0000BE000000}"/>
    <hyperlink ref="F166" r:id="rId192" display="https://www.reddit.com/r/AskDocs/comments/fvl1w0/47_yo_male_xray_impressions_need_your_opinion_on/" xr:uid="{00000000-0004-0000-0000-0000BF000000}"/>
    <hyperlink ref="F167" r:id="rId193" display="https://www.reddit.com/r/AskDocs/comments/fvlawd/should_i_eat_gluten_before_celiac_test/" xr:uid="{00000000-0004-0000-0000-0000C0000000}"/>
    <hyperlink ref="F168" r:id="rId194" display="https://www.reddit.com/r/AskDocs/comments/fvmvkp/my_fiance_just_fainted_in_the_shower/" xr:uid="{00000000-0004-0000-0000-0000C1000000}"/>
    <hyperlink ref="F169" r:id="rId195" display="https://www.reddit.com/r/AskDocs/comments/fvn83d/if_a_person_has_antibodies_against_a_virus_are/" xr:uid="{00000000-0004-0000-0000-0000C2000000}"/>
    <hyperlink ref="F170" r:id="rId196" display="https://www.reddit.com/r/AskDocs/comments/fvnoav/11_month_fell_from_80cm_height_onto_back/" xr:uid="{00000000-0004-0000-0000-0000C3000000}"/>
    <hyperlink ref="F171" r:id="rId197" display="https://www.reddit.com/r/AskDocs/comments/fvpkvt/delaying_getting_a_potentially_severe_stomach/" xr:uid="{00000000-0004-0000-0000-0000C4000000}"/>
    <hyperlink ref="F172" r:id="rId198" display="https://www.reddit.com/r/AskDocs/comments/fw0ycm/18m_i_think_i_have_an_uti_but_there_is_absolutely/" xr:uid="{00000000-0004-0000-0000-0000C5000000}"/>
    <hyperlink ref="F173" r:id="rId199" display="https://www.reddit.com/r/AskDocs/comments/fw138f/8yo_sister_sick_idk_what_it_is_please_help/" xr:uid="{00000000-0004-0000-0000-0000C6000000}"/>
    <hyperlink ref="F174" r:id="rId200" display="https://www.reddit.com/r/AskDocs/comments/fw2c7a/18f_minor_ac_separation_injury_still_sore_after/" xr:uid="{00000000-0004-0000-0000-0000C7000000}"/>
    <hyperlink ref="F175" r:id="rId201" display="https://www.reddit.com/r/AskDocs/comments/fw2pcw/low_white_cells_thyroid_or_something_else/" xr:uid="{00000000-0004-0000-0000-0000C8000000}"/>
    <hyperlink ref="F176" r:id="rId202" display="https://www.reddit.com/r/AskDocs/comments/fw3ybf/unknown_condition_that_has_been_happening_for_a/" xr:uid="{00000000-0004-0000-0000-0000C9000000}"/>
    <hyperlink ref="C177" r:id="rId203" display="https://imgur.com/a/b7pDVFK" xr:uid="{00000000-0004-0000-0000-0000CA000000}"/>
    <hyperlink ref="F177" r:id="rId204" display="https://www.reddit.com/r/AskDocs/comments/fw5mjm/red_rash_on_skin_appearing_on_both_arms_skin/" xr:uid="{00000000-0004-0000-0000-0000CB000000}"/>
    <hyperlink ref="F178" r:id="rId205" display="https://www.reddit.com/r/AskDocs/comments/fw79qv/lorazepam/" xr:uid="{00000000-0004-0000-0000-0000CC000000}"/>
    <hyperlink ref="F179" r:id="rId206" display="https://www.reddit.com/r/AskDocs/comments/fw7bhy/temperature_too_low/" xr:uid="{00000000-0004-0000-0000-0000CD000000}"/>
    <hyperlink ref="F180" r:id="rId207" display="https://www.reddit.com/r/AskDocs/comments/fw7t4n/got_hit_in_throat_couldnt_breathe/" xr:uid="{00000000-0004-0000-0000-0000CE000000}"/>
    <hyperlink ref="F181" r:id="rId208" display="https://www.reddit.com/r/AskDocs/comments/fwlrdm/heart_rate/" xr:uid="{00000000-0004-0000-0000-0000CF000000}"/>
    <hyperlink ref="F182" r:id="rId209" display="https://www.reddit.com/r/AskDocs/comments/fwmets/rare_underlying_health_condition_am_i_high_risk/" xr:uid="{00000000-0004-0000-0000-0000D0000000}"/>
    <hyperlink ref="C183" r:id="rId210" display="http://imgur.com/gallery/9q4yauD" xr:uid="{00000000-0004-0000-0000-0000D1000000}"/>
    <hyperlink ref="F183" r:id="rId211" display="https://www.reddit.com/r/AskDocs/comments/fxcgkd/top_midsection_right_foot_pain_and_bruising/" xr:uid="{00000000-0004-0000-0000-0000D2000000}"/>
    <hyperlink ref="F184" r:id="rId212" display="https://www.reddit.com/r/AskDocs/comments/fxciph/25f_very_painful_armpit_bump_painful_when_i_move/" xr:uid="{00000000-0004-0000-0000-0000D3000000}"/>
    <hyperlink ref="F185" r:id="rId213" display="https://www.reddit.com/r/AskDocs/comments/fxcjd4/mild_chest_pain_16f/" xr:uid="{00000000-0004-0000-0000-0000D4000000}"/>
    <hyperlink ref="F186" r:id="rId214" display="https://www.reddit.com/r/AskDocs/comments/fxdlyl/if_someone_came_into_the_emergency_room/" xr:uid="{00000000-0004-0000-0000-0000D5000000}"/>
    <hyperlink ref="F187" r:id="rId215" display="https://www.reddit.com/r/AskDocs/comments/fxdplt/can_you_damage_your_heart_by_exercising_too_hard/" xr:uid="{00000000-0004-0000-0000-0000D6000000}"/>
    <hyperlink ref="F188" r:id="rId216" display="https://www.reddit.com/r/AskDocs/comments/fxf8ee/23m_what_should_i_do_if_a_pill_went_down_the/" xr:uid="{00000000-0004-0000-0000-0000D7000000}"/>
    <hyperlink ref="F189" r:id="rId217" display="https://www.reddit.com/r/AskDocs/comments/fxfz9b/can_you_get_gonoreha_from_a_protected_sex/" xr:uid="{00000000-0004-0000-0000-0000D8000000}"/>
    <hyperlink ref="F190" r:id="rId218" display="https://www.reddit.com/r/AskDocs/comments/fxg0p2/low_white_blood_cell_count_and_high_creactive/" xr:uid="{00000000-0004-0000-0000-0000D9000000}"/>
    <hyperlink ref="C191" r:id="rId219" display="https://i.imgur.com/xTbud6y.jpg" xr:uid="{00000000-0004-0000-0000-0000DA000000}"/>
    <hyperlink ref="F191" r:id="rId220" display="https://www.reddit.com/r/AskDocs/comments/fxgk97/mystery_illness_going_on_nearly_four_months_now/" xr:uid="{00000000-0004-0000-0000-0000DB000000}"/>
    <hyperlink ref="C192" r:id="rId221" display="https://imgur.com/a/nbz7nsH" xr:uid="{00000000-0004-0000-0000-0000DC000000}"/>
    <hyperlink ref="F192" r:id="rId222" display="https://www.reddit.com/r/AskDocs/comments/fxho44/itchy_red_spots_on_toes_gotten_worse_since_wfh/" xr:uid="{00000000-0004-0000-0000-0000DD000000}"/>
    <hyperlink ref="F193" r:id="rId223" display="https://www.reddit.com/r/AskDocs/comments/fxhx00/low_stakes_question_about_finger_nails/" xr:uid="{00000000-0004-0000-0000-0000DE000000}"/>
    <hyperlink ref="C194" r:id="rId224" display="https://imgur.com/R4753uu" xr:uid="{00000000-0004-0000-0000-0000DF000000}"/>
    <hyperlink ref="F194" r:id="rId225" display="https://www.reddit.com/r/AskDocs/comments/fxi8rr/really_itchy_rash_that_started_around_march_18th/" xr:uid="{00000000-0004-0000-0000-0000E0000000}"/>
    <hyperlink ref="F195" r:id="rId226" display="https://www.reddit.com/r/AskDocs/comments/fxim6n/when_i_do_certain_ab_worklean_back_middle_of_my/" xr:uid="{00000000-0004-0000-0000-0000E1000000}"/>
    <hyperlink ref="F196" r:id="rId227" display="https://www.reddit.com/r/AskDocs/comments/fxjths/would_a_blood_clot_in_the_leg_cause_pain_in_the/" xr:uid="{00000000-0004-0000-0000-0000E2000000}"/>
    <hyperlink ref="F197" r:id="rId228" display="https://www.reddit.com/r/AskDocs/comments/fxjull/cheez_its_make_me_sick_doctors_of_reddit_why_do/" xr:uid="{00000000-0004-0000-0000-0000E3000000}"/>
    <hyperlink ref="F198" r:id="rId229" display="https://www.reddit.com/r/AskDocs/comments/fxlfll/is_oxygen_saturation_level_of_88_okay/" xr:uid="{00000000-0004-0000-0000-0000E4000000}"/>
    <hyperlink ref="F199" r:id="rId230" display="https://www.reddit.com/r/AskDocs/comments/fxvsgj/feels_like_im_dying_advice/" xr:uid="{00000000-0004-0000-0000-0000E5000000}"/>
    <hyperlink ref="F200" r:id="rId231" display="https://www.reddit.com/r/AskDocs/comments/fxwjbw/pulled_a_muscle_while_stretching_is_that_even/" xr:uid="{00000000-0004-0000-0000-0000E6000000}"/>
    <hyperlink ref="F201" r:id="rId232" display="https://www.reddit.com/r/AskDocs/comments/fxwphy/having_a_hellish_time_on_antibiotics_can_i_stop/" xr:uid="{00000000-0004-0000-0000-0000E7000000}"/>
    <hyperlink ref="F202" r:id="rId233" display="https://www.reddit.com/r/AskDocs/comments/fxwqzl/lacking_focus_and_ability_to_think_critically/" xr:uid="{00000000-0004-0000-0000-0000E8000000}"/>
    <hyperlink ref="C203" r:id="rId234" display="https://imgur.com/a/apPlqan" xr:uid="{00000000-0004-0000-0000-0000E9000000}"/>
    <hyperlink ref="F203" r:id="rId235" display="https://www.reddit.com/r/AskDocs/comments/fxwz3m/skin_suddenly_peeling_on_hands_photos_included/" xr:uid="{00000000-0004-0000-0000-0000EA000000}"/>
    <hyperlink ref="C204" r:id="rId236" display="https://imgur.com/a/7bkeq8c" xr:uid="{00000000-0004-0000-0000-0000EB000000}"/>
    <hyperlink ref="F204" r:id="rId237" display="https://www.reddit.com/r/AskDocs/comments/fxxjdx/is_my_toe_supposed_to_look_like_this_during_the/" xr:uid="{00000000-0004-0000-0000-0000EC000000}"/>
    <hyperlink ref="F205" r:id="rId238" display="https://www.reddit.com/r/AskDocs/comments/fxz618/did_i_have_a_tia/" xr:uid="{00000000-0004-0000-0000-0000ED000000}"/>
    <hyperlink ref="F206" r:id="rId239" display="https://www.reddit.com/r/AskDocs/comments/fzb1e1/ultrasound_accidentally_found_2_renal_cysts_one/" xr:uid="{00000000-0004-0000-0000-0000EE000000}"/>
    <hyperlink ref="C207" r:id="rId240" display="https://imgur.com/a/bD8VkCi" xr:uid="{00000000-0004-0000-0000-0000EF000000}"/>
    <hyperlink ref="F207" r:id="rId241" display="https://www.reddit.com/r/AskDocs/comments/fzb6re/my_little_sister_10f_has_weird_bumps_behind_her/" xr:uid="{00000000-0004-0000-0000-0000F0000000}"/>
    <hyperlink ref="F208" r:id="rId242" display="https://www.reddit.com/r/AskDocs/comments/fzb97o/antibiotics_are_giving_me_servere_diarrhea/" xr:uid="{00000000-0004-0000-0000-0000F1000000}"/>
    <hyperlink ref="F209" r:id="rId243" display="https://www.reddit.com/r/AskDocs/comments/fzbeph/could_hepatic_encephalopathy_or_high_ammonia/" xr:uid="{00000000-0004-0000-0000-0000F2000000}"/>
    <hyperlink ref="C210" r:id="rId244" display="https://imgur.com/ChoPV7N" xr:uid="{00000000-0004-0000-0000-0000F3000000}"/>
    <hyperlink ref="F210" r:id="rId245" display="https://www.reddit.com/r/AskDocs/comments/fzbynz/is_this_a_melanoma/" xr:uid="{00000000-0004-0000-0000-0000F4000000}"/>
    <hyperlink ref="F211" r:id="rId246" display="https://www.reddit.com/r/AskDocs/comments/fzctm5/33f_what_could_cause_a_consistent_heart_rate_dip/" xr:uid="{00000000-0004-0000-0000-0000F5000000}"/>
    <hyperlink ref="F212" r:id="rId247" display="https://www.reddit.com/r/AskDocs/comments/fzdevs/ruptured_small_intestine_with_no_diagnose/" xr:uid="{00000000-0004-0000-0000-0000F6000000}"/>
    <hyperlink ref="F213" r:id="rId248" display="https://www.reddit.com/r/AskDocs/comments/fzdia0/dairy_digestion/" xr:uid="{00000000-0004-0000-0000-0000F7000000}"/>
    <hyperlink ref="F214" r:id="rId249" display="https://www.reddit.com/r/AskDocs/comments/fzdx9u/trying_to_decide_wether_to_take_leave_of_absence/" xr:uid="{00000000-0004-0000-0000-0000F8000000}"/>
    <hyperlink ref="C215" r:id="rId250" display="https://imgur.com/a/f035AaV/" xr:uid="{00000000-0004-0000-0000-0000F9000000}"/>
    <hyperlink ref="F215" r:id="rId251" display="https://www.reddit.com/r/AskDocs/comments/fzegs5/got_elbowed_above_collarbone_near_artery_area_how/" xr:uid="{00000000-0004-0000-0000-0000FA000000}"/>
    <hyperlink ref="F216" r:id="rId252" display="https://www.reddit.com/r/AskDocs/comments/fzfcsi/rectal_bleeding/" xr:uid="{00000000-0004-0000-0000-0000FB000000}"/>
    <hyperlink ref="F217" r:id="rId253" display="https://www.reddit.com/r/AskDocs/comments/fzfhj5/low_resting_heart_rate_and_on_sertraline/" xr:uid="{00000000-0004-0000-0000-0000FC000000}"/>
    <hyperlink ref="F218" r:id="rId254" display="https://www.reddit.com/r/AskDocs/comments/fzfqap/i_have_anal_skin_tags_how_to_shrink_them/" xr:uid="{00000000-0004-0000-0000-0000FD000000}"/>
    <hyperlink ref="F219" r:id="rId255" display="https://www.reddit.com/r/AskDocs/comments/fzftsc/cut_finger/" xr:uid="{00000000-0004-0000-0000-0000FE000000}"/>
    <hyperlink ref="F220" r:id="rId256" display="https://www.reddit.com/r/AskDocs/comments/fzhg3o/25_250ib_male_3x_cancer_survivor_high_risk/" xr:uid="{00000000-0004-0000-0000-0000FF000000}"/>
    <hyperlink ref="C221" r:id="rId257" display="https://imgur.com/a/zd1sExE" xr:uid="{00000000-0004-0000-0000-000000010000}"/>
    <hyperlink ref="F221" r:id="rId258" display="https://www.reddit.com/r/AskDocs/comments/fzhqn9/help_with_a_very_bad_bumps_on_both_my_armpits_cyst/" xr:uid="{00000000-0004-0000-0000-000001010000}"/>
    <hyperlink ref="F222" r:id="rId259" display="https://www.reddit.com/r/AskDocs/comments/fzibtd/itchy_scalp/" xr:uid="{00000000-0004-0000-0000-000002010000}"/>
    <hyperlink ref="C223" r:id="rId260" display="https://imgur.com/a/tdOatIw" xr:uid="{00000000-0004-0000-0000-000003010000}"/>
    <hyperlink ref="F223" r:id="rId261" display="https://www.reddit.com/r/AskDocs/comments/fzik3y/thick_skin_under_foot/" xr:uid="{00000000-0004-0000-0000-000004010000}"/>
    <hyperlink ref="C224" r:id="rId262" display="https://ibb.co/41z3QbN" xr:uid="{00000000-0004-0000-0000-000005010000}"/>
    <hyperlink ref="F224" r:id="rId263" display="https://www.reddit.com/r/AskDocs/comments/fzje5y/any_idea_what_this_could_be_dark_staining_in_web/" xr:uid="{00000000-0004-0000-0000-000006010000}"/>
    <hyperlink ref="F225" r:id="rId264" display="https://www.reddit.com/r/AskDocs/comments/fzjgoh/splinter_hemorrhages/" xr:uid="{00000000-0004-0000-0000-000007010000}"/>
    <hyperlink ref="C226" r:id="rId265" display="https://imgur.com/a/wtHnW8F" xr:uid="{00000000-0004-0000-0000-000008010000}"/>
    <hyperlink ref="F226" r:id="rId266" display="https://www.reddit.com/r/AskDocs/comments/fzjiz3/persistent_pimplegrowth_on_penis_raphe_below_glans/" xr:uid="{00000000-0004-0000-0000-000009010000}"/>
    <hyperlink ref="F227" r:id="rId267" display="https://www.reddit.com/r/AskDocs/comments/fzjjbx/my_scars_dont_fade_away_as_fast/" xr:uid="{00000000-0004-0000-0000-00000A010000}"/>
    <hyperlink ref="C228" r:id="rId268" display="http://imgur.com/a/DFUiQNK" xr:uid="{00000000-0004-0000-0000-00000B010000}"/>
    <hyperlink ref="F228" r:id="rId269" display="https://www.reddit.com/r/AskDocs/comments/fzjqry/small_white_bumps_on_upper_inside_lip_possobly/" xr:uid="{00000000-0004-0000-0000-00000C010000}"/>
    <hyperlink ref="C229" r:id="rId270" display="https://imgur.com/a/lIyc8w6" xr:uid="{00000000-0004-0000-0000-00000D010000}"/>
    <hyperlink ref="F229" r:id="rId271" display="https://www.reddit.com/r/AskDocs/comments/fzkair/dermatologist_needed_what_could_this_be/" xr:uid="{00000000-0004-0000-0000-00000E010000}"/>
    <hyperlink ref="F230" r:id="rId272" display="https://www.reddit.com/r/AskDocs/comments/fzkdfa/deltoid_pain_5_months_after_vaccine_injection/" xr:uid="{00000000-0004-0000-0000-00000F010000}"/>
    <hyperlink ref="F231" r:id="rId273" display="https://www.reddit.com/r/AskDocs/comments/fzkqoq/recommendations_for_a_daily_anti_diarrheal/" xr:uid="{00000000-0004-0000-0000-000010010000}"/>
    <hyperlink ref="F232" r:id="rId274" display="https://www.reddit.com/r/AskDocs/comments/fznadx/heart_rate_question/" xr:uid="{00000000-0004-0000-0000-000011010000}"/>
    <hyperlink ref="F233" r:id="rId275" display="https://www.reddit.com/r/AskDocs/comments/fznbdc/likelihood_h_pylori_infection_and_not_alcoholic/" xr:uid="{00000000-0004-0000-0000-000012010000}"/>
    <hyperlink ref="F234" r:id="rId276" display="https://www.reddit.com/r/AskDocs/comments/fznzy9/no_appetite/" xr:uid="{00000000-0004-0000-0000-000013010000}"/>
    <hyperlink ref="F235" r:id="rId277" display="https://www.reddit.com/r/AskDocs/comments/fzo47x/hard_lump_abnormal_behavior_on_right_breast_any/" xr:uid="{00000000-0004-0000-0000-000014010000}"/>
    <hyperlink ref="F236" r:id="rId278" display="https://www.reddit.com/r/AskDocs/comments/fzo9t0/athletes_foot/" xr:uid="{00000000-0004-0000-0000-000015010000}"/>
    <hyperlink ref="F237" r:id="rId279" display="https://www.reddit.com/r/AskDocs/comments/fzobl8/31f_noncovid_pneumonia_3_weeks_later_still/" xr:uid="{00000000-0004-0000-0000-000016010000}"/>
    <hyperlink ref="F238" r:id="rId280" display="https://www.reddit.com/r/AskDocs/comments/fzopaa/a_doctor_messed_up_my_physician_note/" xr:uid="{00000000-0004-0000-0000-000017010000}"/>
    <hyperlink ref="C239" r:id="rId281" display="https://imgur.com/a/Civ05XX" xr:uid="{00000000-0004-0000-0000-000018010000}"/>
    <hyperlink ref="F239" r:id="rId282" display="https://www.reddit.com/r/AskDocs/comments/fzoucw/23m_surgical_site_infection/" xr:uid="{00000000-0004-0000-0000-000019010000}"/>
    <hyperlink ref="F240" r:id="rId283" display="https://www.reddit.com/r/AskDocs/comments/fzpkk4/21f_my_skin_itches_and_turns_red_during_a_workout/" xr:uid="{00000000-0004-0000-0000-00001A010000}"/>
    <hyperlink ref="F241" r:id="rId284" display="https://www.reddit.com/r/AskDocs/comments/fzpo54/my_mom_has_severe_arthritis_in_her_knee_with/" xr:uid="{00000000-0004-0000-0000-00001B010000}"/>
    <hyperlink ref="C242" r:id="rId285" display="https://imgur.com/a/S4u193w" xr:uid="{00000000-0004-0000-0000-00001C010000}"/>
    <hyperlink ref="F242" r:id="rId286" display="https://www.reddit.com/r/AskDocs/comments/fzpsvy/lance_boil_or_not_nsfw/" xr:uid="{00000000-0004-0000-0000-00001D010000}"/>
    <hyperlink ref="C243" r:id="rId287" display="https://photos.app.goo.gl/hpDeAc9AtvQFZ9fQ6" xr:uid="{00000000-0004-0000-0000-00001E010000}"/>
    <hyperlink ref="F243" r:id="rId288" display="https://www.reddit.com/r/AskDocs/comments/fzpwkt/daily_itchiness_causing_bumps/" xr:uid="{00000000-0004-0000-0000-00001F010000}"/>
    <hyperlink ref="F244" r:id="rId289" display="https://www.reddit.com/r/AskDocs/comments/fzq3wy/25m_is_it_safe_to_blast_pressurized_water_up_my/" xr:uid="{00000000-0004-0000-0000-000020010000}"/>
    <hyperlink ref="F245" r:id="rId290" display="https://www.reddit.com/r/AskDocs/comments/fzq59b/what_steps_do_i_need_to_take_in_order_to_get/" xr:uid="{00000000-0004-0000-0000-000021010000}"/>
    <hyperlink ref="C246" r:id="rId291" display="https://i.imgur.com/3HLsqhB.jpg" xr:uid="{00000000-0004-0000-0000-000022010000}"/>
    <hyperlink ref="F246" r:id="rId292" display="https://www.reddit.com/r/AskDocs/comments/fzqnht/subdermal_infection_from_possible_ruptured_cyst/" xr:uid="{00000000-0004-0000-0000-000023010000}"/>
    <hyperlink ref="F247" r:id="rId293" display="https://www.reddit.com/r/AskDocs/comments/fzqu5c/scalding_on_penis/" xr:uid="{00000000-0004-0000-0000-000024010000}"/>
    <hyperlink ref="C248" r:id="rId294" display="https://imgur.com/a/WKOwlvP" xr:uid="{00000000-0004-0000-0000-000025010000}"/>
    <hyperlink ref="F248" r:id="rId295" display="https://www.reddit.com/r/AskDocs/comments/fzr1rd/23m_throat_lumps_and_throat_tightness_see_pic/" xr:uid="{00000000-0004-0000-0000-000026010000}"/>
    <hyperlink ref="C249" r:id="rId296" display="https://imgur.com/a/cu433Qn" xr:uid="{00000000-0004-0000-0000-000027010000}"/>
    <hyperlink ref="F249" r:id="rId297" display="https://www.reddit.com/r/AskDocs/comments/fzrkk0/weird_skin_infection/" xr:uid="{00000000-0004-0000-0000-000028010000}"/>
    <hyperlink ref="C250" r:id="rId298" display="https://imgur.com/a/KIhpuKh" xr:uid="{00000000-0004-0000-0000-000029010000}"/>
    <hyperlink ref="F250" r:id="rId299" display="https://www.reddit.com/r/AskDocs/comments/fzs063/30f_weird_itchy_bumps_on_skin/" xr:uid="{00000000-0004-0000-0000-00002A010000}"/>
    <hyperlink ref="C251" r:id="rId300" display="https://imgur.com/gallery/esCRygu" xr:uid="{00000000-0004-0000-0000-00002B010000}"/>
    <hyperlink ref="F251" r:id="rId301" display="https://www.reddit.com/r/AskDocs/comments/fzs07d/constant_itch/" xr:uid="{00000000-0004-0000-0000-00002C010000}"/>
    <hyperlink ref="F252" r:id="rId302" display="https://www.reddit.com/r/AskDocs/comments/fzsmna/chronic_vagina_itching_for_half_a_year_end_of_the/" xr:uid="{00000000-0004-0000-0000-00002D010000}"/>
    <hyperlink ref="F253" r:id="rId303" display="https://www.reddit.com/r/AskDocs/comments/fzsuiy/can_too_many_inhaler_puffs_kill_me_please_help/" xr:uid="{00000000-0004-0000-0000-00002E010000}"/>
    <hyperlink ref="F254" r:id="rId304" display="https://www.reddit.com/r/AskDocs/comments/fzsvxh/a_brain_dead_pronounced_patient_25m_started/" xr:uid="{00000000-0004-0000-0000-00002F010000}"/>
    <hyperlink ref="C255" r:id="rId305" display="https://share.icloud.com/photos/0ClKYwAdU11Is9BBr8xjOKwIw" xr:uid="{00000000-0004-0000-0000-000030010000}"/>
    <hyperlink ref="F255" r:id="rId306" display="https://www.reddit.com/r/AskDocs/comments/fztk7f/my_swollen_pinky_finger/" xr:uid="{00000000-0004-0000-0000-000031010000}"/>
    <hyperlink ref="F256" r:id="rId307" display="https://www.reddit.com/r/AskDocs/comments/fztldz/rash_and_flaking_skin_under_bandaid/" xr:uid="{00000000-0004-0000-0000-000032010000}"/>
    <hyperlink ref="F257" r:id="rId308" display="https://www.reddit.com/r/AskDocs/comments/fztn95/i_m19_have_swollen_parts_on_my_rectum_after/" xr:uid="{00000000-0004-0000-0000-000033010000}"/>
    <hyperlink ref="C258" r:id="rId309" display="https://imgur.com/a/QSbRFZL" xr:uid="{00000000-0004-0000-0000-000034010000}"/>
    <hyperlink ref="F258" r:id="rId310" display="https://www.reddit.com/r/AskDocs/comments/fztohj/29m_symmetrical_painful_red_patches_on_feet/" xr:uid="{00000000-0004-0000-0000-000035010000}"/>
    <hyperlink ref="F259" r:id="rId311" display="https://www.reddit.com/r/AskDocs/comments/fztsgl/corner_of_eyes_really_irritated_for_past_3_hours/" xr:uid="{00000000-0004-0000-0000-000036010000}"/>
    <hyperlink ref="F260" r:id="rId312" display="https://www.reddit.com/r/AskDocs/comments/fzu9y1/pregnancy_test_advice/" xr:uid="{00000000-0004-0000-0000-000037010000}"/>
    <hyperlink ref="C261" r:id="rId313" display="https://imgur.com/ztHybBm" xr:uid="{00000000-0004-0000-0000-000038010000}"/>
    <hyperlink ref="F261" r:id="rId314" display="https://www.reddit.com/r/AskDocs/comments/fzue3b/52f_my_mom_spilled_boiling_water_on_her_arm_and/" xr:uid="{00000000-0004-0000-0000-000039010000}"/>
    <hyperlink ref="F262" r:id="rId315" display="https://www.reddit.com/r/AskDocs/comments/fzufnl/an_array_of_hopefully_unlinked_symptoms/" xr:uid="{00000000-0004-0000-0000-00003A010000}"/>
    <hyperlink ref="F263" r:id="rId316" display="https://www.reddit.com/r/AskDocs/comments/fzuilo/29m_persistent_cough_for_the_last_three_weeks/" xr:uid="{00000000-0004-0000-0000-00003B010000}"/>
    <hyperlink ref="F264" r:id="rId317" display="https://www.reddit.com/r/AskDocs/comments/fzuupn/should_i_22m_worry_about_fairly_short_ringing_in/" xr:uid="{00000000-0004-0000-0000-00003C010000}"/>
    <hyperlink ref="C265" r:id="rId318" display="https://imgur.com/GawI0tJ" xr:uid="{00000000-0004-0000-0000-00003D010000}"/>
    <hyperlink ref="F265" r:id="rId319" display="https://www.reddit.com/r/AskDocs/comments/fzuywr/17m_got_an_icd_pacemaker_implanted_last_year_this/" xr:uid="{00000000-0004-0000-0000-00003E010000}"/>
    <hyperlink ref="F266" r:id="rId320" display="https://www.reddit.com/r/AskDocs/comments/fzv5cd/throwing_up_once_a_week_and_extreme_muscle/" xr:uid="{00000000-0004-0000-0000-00003F010000}"/>
    <hyperlink ref="F267" r:id="rId321" display="https://www.reddit.com/r/AskDocs/comments/fzvdq4/61m_often_having_dyspepsia/" xr:uid="{00000000-0004-0000-0000-000040010000}"/>
    <hyperlink ref="C268" r:id="rId322" display="https://imgur.com/a/MX5SMh6" xr:uid="{00000000-0004-0000-0000-000041010000}"/>
    <hyperlink ref="F268" r:id="rId323" display="https://www.reddit.com/r/AskDocs/comments/fzvmfl/25m_dry_skin_around_eye_itchyscaly/" xr:uid="{00000000-0004-0000-0000-000042010000}"/>
    <hyperlink ref="C269" r:id="rId324" display="https://ibb.co/DLHFdPc" xr:uid="{00000000-0004-0000-0000-000043010000}"/>
    <hyperlink ref="F269" r:id="rId325" display="https://www.reddit.com/r/AskDocs/comments/fzw3s4/a_strange_rash/" xr:uid="{00000000-0004-0000-0000-000044010000}"/>
    <hyperlink ref="F270" r:id="rId326" display="https://www.reddit.com/r/AskDocs/comments/fzw5y2/potentially_have_scleritis_cant_see_a_doctor_due/" xr:uid="{00000000-0004-0000-0000-000045010000}"/>
    <hyperlink ref="F271" r:id="rId327" display="https://www.reddit.com/r/AskDocs/comments/fzwcge/f18_i_dont_fully_recognise_myself/" xr:uid="{00000000-0004-0000-0000-000046010000}"/>
    <hyperlink ref="F272" r:id="rId328" display="https://www.reddit.com/r/AskDocs/comments/fzwwkz/safest_nsaid_to_take_with_antidepressants_and_ibs/" xr:uid="{00000000-0004-0000-0000-000047010000}"/>
    <hyperlink ref="F273" r:id="rId329" display="https://www.reddit.com/r/AskDocs/comments/fzwyj8/i_accidentally_got_water_up_my_nose_whats_the/" xr:uid="{00000000-0004-0000-0000-000048010000}"/>
    <hyperlink ref="F274" r:id="rId330" display="https://www.reddit.com/r/AskDocs/comments/fzx3vi/resting_heart_rate_of_47_bpm_should_i_be_concerned/" xr:uid="{00000000-0004-0000-0000-000049010000}"/>
    <hyperlink ref="F275" r:id="rId331" display="https://www.reddit.com/r/AskDocs/comments/fzx4hi/26f_just_diagnosed_with_a_slap_labrum_tear_in_my/" xr:uid="{00000000-0004-0000-0000-00004A010000}"/>
    <hyperlink ref="F276" r:id="rId332" display="https://www.reddit.com/r/AskDocs/comments/fzx5lz/diabetes_like_symptoms_should_i_got_to_the/" xr:uid="{00000000-0004-0000-0000-00004B010000}"/>
    <hyperlink ref="C277" r:id="rId333" display="https://www.ncbi.nlm.nih.gov/pmc/articles/PMC5607155/" xr:uid="{00000000-0004-0000-0000-00004C010000}"/>
    <hyperlink ref="F277" r:id="rId334" display="https://www.reddit.com/r/AskDocs/comments/fzxrnr/help_me_get_over_my_vaccine_hesitancy_be_kind/" xr:uid="{00000000-0004-0000-0000-00004D010000}"/>
    <hyperlink ref="F278" r:id="rId335" display="https://www.reddit.com/r/AskDocs/comments/fzy51r/i_slept_on_my_left_arm_last_night_and_now_my_hand/" xr:uid="{00000000-0004-0000-0000-00004E010000}"/>
    <hyperlink ref="C279" r:id="rId336" display="https://i.imgur.com/5wkJAa0.jpg" xr:uid="{00000000-0004-0000-0000-00004F010000}"/>
    <hyperlink ref="F279" r:id="rId337" display="https://www.reddit.com/r/AskDocs/comments/fzzcjs/pain_in_head_while_straining_during_bowel_movement/" xr:uid="{00000000-0004-0000-0000-000050010000}"/>
    <hyperlink ref="F280" r:id="rId338" display="https://www.reddit.com/r/AskDocs/comments/g00f3r/16f_did_i_break_my_nose/" xr:uid="{00000000-0004-0000-0000-000051010000}"/>
    <hyperlink ref="F281" r:id="rId339" display="https://www.reddit.com/r/AskDocs/comments/g00fnp/22_year_old_with_rash_on_body/" xr:uid="{00000000-0004-0000-0000-000052010000}"/>
    <hyperlink ref="C282" r:id="rId340" display="https://imgur.com/6NpuT5O" xr:uid="{00000000-0004-0000-0000-000053010000}"/>
    <hyperlink ref="F282" r:id="rId341" display="https://www.reddit.com/r/AskDocs/comments/g00tno/my_29m_boyfriend_has_a_severe_rash_can_anyone_id/" xr:uid="{00000000-0004-0000-0000-000054010000}"/>
    <hyperlink ref="F283" r:id="rId342" display="https://www.reddit.com/r/AskDocs/comments/g010o4/array_of_symptoms_that_have_been_constantly/" xr:uid="{00000000-0004-0000-0000-000055010000}"/>
    <hyperlink ref="F284" r:id="rId343" display="https://www.reddit.com/r/AskDocs/comments/g01em0/question_for_anyone_with_concussion_knowledge/" xr:uid="{00000000-0004-0000-0000-000056010000}"/>
    <hyperlink ref="F285" r:id="rId344" display="https://www.reddit.com/r/AskDocs/comments/g01sjh/both_testicles_different_temperature/" xr:uid="{00000000-0004-0000-0000-000057010000}"/>
    <hyperlink ref="F286" r:id="rId345" display="https://www.reddit.com/r/AskDocs/comments/g01u6m/excruciating_burn_after_ejaculation/" xr:uid="{00000000-0004-0000-0000-000058010000}"/>
    <hyperlink ref="F287" r:id="rId346" display="https://www.reddit.com/r/AskDocs/comments/g01wdd/fears_of_ms/" xr:uid="{00000000-0004-0000-0000-000059010000}"/>
    <hyperlink ref="C288" r:id="rId347" display="https://imgur.com/e0XrHzA" xr:uid="{00000000-0004-0000-0000-00005A010000}"/>
    <hyperlink ref="F288" r:id="rId348" display="https://www.reddit.com/r/AskDocs/comments/g0232z/28f_intensely_itchy_and_swollen_rash_on_hand/" xr:uid="{00000000-0004-0000-0000-00005B010000}"/>
    <hyperlink ref="C289" r:id="rId349" display="https://imgur.com/gL2PYsT" xr:uid="{00000000-0004-0000-0000-00005C010000}"/>
    <hyperlink ref="F289" r:id="rId350" display="https://www.reddit.com/r/AskDocs/comments/g024xv/what_is_this_thing_on_my_lip/" xr:uid="{00000000-0004-0000-0000-00005D010000}"/>
    <hyperlink ref="F290" r:id="rId351" display="https://www.reddit.com/r/AskDocs/comments/g02c7e/18yo_male_start_itching_and_rash_when_my_body/" xr:uid="{00000000-0004-0000-0000-00005E010000}"/>
    <hyperlink ref="F291" r:id="rId352" display="https://www.reddit.com/r/AskDocs/comments/g02drw/is_there_a_risk_in_performing_oral_sex_on_female/" xr:uid="{00000000-0004-0000-0000-00005F010000}"/>
    <hyperlink ref="F292" r:id="rId353" display="https://www.reddit.com/r/AskDocs/comments/g02hcw/hair_dye_swelling/" xr:uid="{00000000-0004-0000-0000-000060010000}"/>
    <hyperlink ref="F293" r:id="rId354" display="https://www.reddit.com/r/AskDocs/comments/g02qlx/presyncope_during_sudden_physical_activity/" xr:uid="{00000000-0004-0000-0000-000061010000}"/>
    <hyperlink ref="F294" r:id="rId355" display="https://www.reddit.com/r/AskDocs/comments/g03i1c/just_an_ear_infection_9_month_old_female/" xr:uid="{00000000-0004-0000-0000-000062010000}"/>
    <hyperlink ref="F295" r:id="rId356" display="https://www.reddit.com/r/AskDocs/comments/g03v27/does_brain_damage_always_show_on_an_mri/" xr:uid="{00000000-0004-0000-0000-000063010000}"/>
    <hyperlink ref="F296" r:id="rId357" display="https://www.reddit.com/r/AskDocs/comments/g04g4j/what_symptoms_can_blood_clots_have/" xr:uid="{00000000-0004-0000-0000-000064010000}"/>
    <hyperlink ref="F297" r:id="rId358" display="https://www.reddit.com/r/AskDocs/comments/g04olp/im_an_18yo_male_and_i_think_i_just_lactated/" xr:uid="{00000000-0004-0000-0000-000065010000}"/>
    <hyperlink ref="F298" r:id="rId359" display="https://www.reddit.com/r/AskDocs/comments/g057te/discreet_way_to_treat_ed/" xr:uid="{00000000-0004-0000-0000-000066010000}"/>
    <hyperlink ref="C299" r:id="rId360" location="Markham_-_Grandview" display="https://share.icloud.com/photos/0of_6oHi6uNP3QE6tNLOXCFbA#Markham_-_Grandview" xr:uid="{00000000-0004-0000-0000-000067010000}"/>
    <hyperlink ref="F299" r:id="rId361" display="https://www.reddit.com/r/AskDocs/comments/g05gvz/what_is_going_on_with_my_belly_button/" xr:uid="{00000000-0004-0000-0000-000068010000}"/>
    <hyperlink ref="F300" r:id="rId362" display="https://www.reddit.com/r/AskDocs/comments/g05lxz/discomfort_and_diminished_vision_in_one_eye/" xr:uid="{00000000-0004-0000-0000-000069010000}"/>
    <hyperlink ref="F301" r:id="rId363" display="https://www.reddit.com/r/AskDocs/comments/g06mz2/is_there_an_endocrinologist_here_that_can_explain/" xr:uid="{00000000-0004-0000-0000-00006A010000}"/>
    <hyperlink ref="F302" r:id="rId364" display="https://www.reddit.com/r/AskDocs/comments/g07eut/i_might_have_a_new_disease/" xr:uid="{00000000-0004-0000-0000-00006B010000}"/>
    <hyperlink ref="F303" r:id="rId365" display="https://www.reddit.com/r/AskDocs/comments/g07hko/girlfriend_is_exposed_to_covod_19_and_i_done_know/" xr:uid="{00000000-0004-0000-0000-00006C010000}"/>
    <hyperlink ref="C304" r:id="rId366" display="https://ibb.co/LrWQggM" xr:uid="{00000000-0004-0000-0000-00006D010000}"/>
    <hyperlink ref="F304" r:id="rId367" display="https://www.reddit.com/r/AskDocs/comments/g07hqx/30yo_f_4_lymph_node_lumps_painless_fixed_and_very/" xr:uid="{00000000-0004-0000-0000-00006E010000}"/>
    <hyperlink ref="F305" r:id="rId368" display="https://www.reddit.com/r/AskDocs/comments/g07i7y/can_obsessively_checking_lymph_nodes_cause_them/" xr:uid="{00000000-0004-0000-0000-00006F010000}"/>
    <hyperlink ref="F306" r:id="rId369" display="https://www.reddit.com/r/AskDocs/comments/g07r98/whats_happening_to_my_skull/" xr:uid="{00000000-0004-0000-0000-000070010000}"/>
    <hyperlink ref="F307" r:id="rId370" display="https://www.reddit.com/r/AskDocs/comments/g07swk/scared_i_might_have_multiple_sclerosis_or_some/" xr:uid="{00000000-0004-0000-0000-000071010000}"/>
    <hyperlink ref="F308" r:id="rId371" display="https://www.reddit.com/r/AskDocs/comments/g07udx/uncontrollable_yawning_during_exercise/" xr:uid="{00000000-0004-0000-0000-000072010000}"/>
    <hyperlink ref="F309" r:id="rId372" display="https://www.reddit.com/r/AskDocs/comments/g080li/my_dads_torn_meniscus_keeps_him_up_at_night_but/" xr:uid="{00000000-0004-0000-0000-000073010000}"/>
    <hyperlink ref="F310" r:id="rId373" display="https://www.reddit.com/r/AskDocs/comments/g083ah/what_specialist_do_i_see/" xr:uid="{00000000-0004-0000-0000-000074010000}"/>
    <hyperlink ref="F311" r:id="rId374" display="https://www.reddit.com/r/AskDocs/comments/g0851y/got_a_thorn_in_finger_pain_days_later/" xr:uid="{00000000-0004-0000-0000-000075010000}"/>
    <hyperlink ref="F312" r:id="rId375" display="https://www.reddit.com/r/AskDocs/comments/g08qwb/used_contact_solution_in_my_eyes_instead_of_eye/" xr:uid="{00000000-0004-0000-0000-000076010000}"/>
    <hyperlink ref="F313" r:id="rId376" display="https://www.reddit.com/r/AskDocs/comments/g08s5a/kitchen_knife_fell_pointed_edge_down_on_roomies/" xr:uid="{00000000-0004-0000-0000-000077010000}"/>
    <hyperlink ref="F314" r:id="rId377" display="https://www.reddit.com/r/AskDocs/comments/g08wtb/why_does_eating_potatoes_make_me_nauseous/" xr:uid="{00000000-0004-0000-0000-000078010000}"/>
    <hyperlink ref="F315" r:id="rId378" display="https://www.reddit.com/r/AskDocs/comments/g08zf7/i_have_a_semipainful_cyst_right_above_my_anus/" xr:uid="{00000000-0004-0000-0000-000079010000}"/>
    <hyperlink ref="F316" r:id="rId379" display="https://www.reddit.com/r/AskDocs/comments/g091ex/very_mild_tonsillitis_symptoms_safe_to_ignore/" xr:uid="{00000000-0004-0000-0000-00007A010000}"/>
    <hyperlink ref="F317" r:id="rId380" display="https://www.reddit.com/r/AskDocs/comments/g093o1/son_not_eating_many_solids_at_18_months/" xr:uid="{00000000-0004-0000-0000-00007B010000}"/>
    <hyperlink ref="F318" r:id="rId381" display="https://www.reddit.com/r/AskDocs/comments/g09ay9/cant_breathe_through_nose_seen_several_doctors/" xr:uid="{00000000-0004-0000-0000-00007C010000}"/>
    <hyperlink ref="C319" r:id="rId382" display="https://cdn.discordapp.com/attachments/699067713909424203/699068078218149968/image0.jpg" xr:uid="{00000000-0004-0000-0000-00007D010000}"/>
    <hyperlink ref="F319" r:id="rId383" display="https://www.reddit.com/r/AskDocs/comments/g09cbl/male_18_155_with_an_itchy_rash_in_the_gentian/" xr:uid="{00000000-0004-0000-0000-00007E010000}"/>
    <hyperlink ref="F320" r:id="rId384" display="https://www.reddit.com/r/AskDocs/comments/g09joz/rash_in_upper_interior_leg_crease/" xr:uid="{00000000-0004-0000-0000-00007F010000}"/>
    <hyperlink ref="F321" r:id="rId385" display="https://www.reddit.com/r/AskDocs/comments/g09mj1/is_it_okay_to_eat_a_whole_pineapple_in_one_sitting/" xr:uid="{00000000-0004-0000-0000-000080010000}"/>
    <hyperlink ref="F322" r:id="rId386" display="https://www.reddit.com/r/AskDocs/comments/g09o93/have_no_idea_what_this_could_be/" xr:uid="{00000000-0004-0000-0000-000081010000}"/>
    <hyperlink ref="F323" r:id="rId387" display="https://www.reddit.com/r/AskDocs/comments/g0a5cv/weird_bump_thing_on_my_finger/" xr:uid="{00000000-0004-0000-0000-000082010000}"/>
    <hyperlink ref="F324" r:id="rId388" display="https://www.reddit.com/r/AskDocs/comments/g0aeno/palliative_care_and_covid19/" xr:uid="{00000000-0004-0000-0000-000083010000}"/>
    <hyperlink ref="F325" r:id="rId389" display="https://www.reddit.com/r/AskDocs/comments/g0ago3/weird_feeling_in_the_back_of_my_throat_that_makes/" xr:uid="{00000000-0004-0000-0000-000084010000}"/>
    <hyperlink ref="F326" r:id="rId390" display="https://www.reddit.com/r/AskDocs/comments/g0ah8j/would_anyone_be_able_to_tell_my_why_me_earjaw_has/" xr:uid="{00000000-0004-0000-0000-000085010000}"/>
    <hyperlink ref="F327" r:id="rId391" display="https://www.reddit.com/r/AskDocs/comments/g0ajcq/are_there_any_longterm_effects_of_having_a/" xr:uid="{00000000-0004-0000-0000-000086010000}"/>
    <hyperlink ref="C328" r:id="rId392" display="https://photos.app.goo.gl/ikueX4vsVUZzSYVF9" xr:uid="{00000000-0004-0000-0000-000087010000}"/>
    <hyperlink ref="F328" r:id="rId393" display="https://www.reddit.com/r/AskDocs/comments/g0ak3m/bug_bite_identification_request_advice/" xr:uid="{00000000-0004-0000-0000-000088010000}"/>
    <hyperlink ref="F329" r:id="rId394" display="https://www.reddit.com/r/AskDocs/comments/g0b29g/33f_57_125lb_strange_pain_and_swelling_in_my_face/" xr:uid="{00000000-0004-0000-0000-000089010000}"/>
    <hyperlink ref="C330" r:id="rId395" display="https://imgur.com/v0YNHnt**" xr:uid="{00000000-0004-0000-0000-00008A010000}"/>
    <hyperlink ref="F330" r:id="rId396" display="https://www.reddit.com/r/AskDocs/comments/g0b3h1/facial_scalp_folliculitis_lymphadenopathy/" xr:uid="{00000000-0004-0000-0000-00008B010000}"/>
    <hyperlink ref="F331" r:id="rId397" display="https://www.reddit.com/r/AskDocs/comments/g0by47/extreme_itchiness_with_no_rash/" xr:uid="{00000000-0004-0000-0000-00008C010000}"/>
    <hyperlink ref="F332" r:id="rId398" display="https://www.reddit.com/r/AskDocs/comments/g0bzec/cold_sore/" xr:uid="{00000000-0004-0000-0000-00008D010000}"/>
    <hyperlink ref="C333" r:id="rId399" display="https://imgur.com/a/5tSfhbg" xr:uid="{00000000-0004-0000-0000-00008E010000}"/>
    <hyperlink ref="F333" r:id="rId400" display="https://www.reddit.com/r/AskDocs/comments/g0c7ni/butthole_pain_no_blood/" xr:uid="{00000000-0004-0000-0000-00008F010000}"/>
    <hyperlink ref="F334" r:id="rId401" display="https://www.reddit.com/r/AskDocs/comments/g0ceuk/15m_stays_inside_i_have_a_mole_that_i_think_could/" xr:uid="{00000000-0004-0000-0000-000090010000}"/>
    <hyperlink ref="F335" r:id="rId402" display="https://www.reddit.com/r/AskDocs/comments/g0cjq4/possible_ectopic_or_pregnancy/" xr:uid="{00000000-0004-0000-0000-000091010000}"/>
    <hyperlink ref="F336" r:id="rId403" display="https://www.reddit.com/r/AskDocs/comments/g0cst6/scared_of_pancreatitis/" xr:uid="{00000000-0004-0000-0000-000092010000}"/>
    <hyperlink ref="F337" r:id="rId404" display="https://www.reddit.com/r/AskDocs/comments/g0d7hj/m45_why_dont_they_do_4_level_artificial_cervical/" xr:uid="{00000000-0004-0000-0000-000093010000}"/>
    <hyperlink ref="C338" r:id="rId405" display="https://ibb.co/CBHT2hP" xr:uid="{00000000-0004-0000-0000-000094010000}"/>
    <hyperlink ref="F338" r:id="rId406" display="https://www.reddit.com/r/AskDocs/comments/g0d91l/marks_on_scrotum_nsfw/" xr:uid="{00000000-0004-0000-0000-000095010000}"/>
    <hyperlink ref="F339" r:id="rId407" display="https://www.reddit.com/r/AskDocs/comments/g0da3w/im_worried_that_i_wont_be_able_to_be_prescribed/" xr:uid="{00000000-0004-0000-0000-000096010000}"/>
    <hyperlink ref="C340" r:id="rId408" display="https://i.redd.it/de2sajsdjgr41.jpg" xr:uid="{00000000-0004-0000-0000-000097010000}"/>
    <hyperlink ref="F340" r:id="rId409" display="https://www.reddit.com/r/AskDocs/comments/g0dpu4/black_spot_on_the_heel_of_the_foot_under_the_skin/" xr:uid="{00000000-0004-0000-0000-000098010000}"/>
    <hyperlink ref="C341" r:id="rId410" display="https://imgur.com/a/6caID94" xr:uid="{00000000-0004-0000-0000-000099010000}"/>
    <hyperlink ref="F341" r:id="rId411" display="https://www.reddit.com/r/AskDocs/comments/g0eo4n/old_but_non_healing_skin_lesion_near_wrist/" xr:uid="{00000000-0004-0000-0000-00009A010000}"/>
    <hyperlink ref="C342" r:id="rId412" display="https://www.reddit.com/r/AskDocs/about/rules/" xr:uid="{00000000-0004-0000-0000-00009B010000}"/>
    <hyperlink ref="F342" r:id="rId413" display="https://www.reddit.com/r/AskDocs/comments/g0erit/weekly_discussiongeneral_questions_thread_april/" xr:uid="{00000000-0004-0000-0000-00009C010000}"/>
    <hyperlink ref="F343" r:id="rId414" display="https://www.reddit.com/r/AskDocs/comments/g0ezfy/did_i_have_a_vasovagal_syncope_or_a_seizure/" xr:uid="{00000000-0004-0000-0000-00009D010000}"/>
    <hyperlink ref="F344" r:id="rId415" display="https://www.reddit.com/r/AskDocs/comments/g0f3kq/is_sleep_causing_rlly_slow_digestive_system/" xr:uid="{00000000-0004-0000-0000-00009E010000}"/>
    <hyperlink ref="F345" r:id="rId416" display="https://www.reddit.com/r/AskDocs/comments/g0f9g7/candida_overgrowth/" xr:uid="{00000000-0004-0000-0000-00009F010000}"/>
    <hyperlink ref="C346" r:id="rId417" display="https://www.fracturecare.co.uk/care-plans/ankle/undisplaced-medial-malleolus-fracture/ankle-fracture-medial-malleolus/med-mal.PNG" xr:uid="{00000000-0004-0000-0000-0000A0010000}"/>
    <hyperlink ref="F346" r:id="rId418" display="https://www.reddit.com/r/AskDocs/comments/g0fmpl/pain_in_my_ankle_and_cant_completely_push_down_17m/" xr:uid="{00000000-0004-0000-0000-0000A1010000}"/>
    <hyperlink ref="F347" r:id="rId419" display="https://www.reddit.com/r/AskDocs/comments/g0fvsr/do_i_have_covid19/" xr:uid="{00000000-0004-0000-0000-0000A2010000}"/>
    <hyperlink ref="F348" r:id="rId420" display="https://www.reddit.com/r/AskDocs/comments/g0g21p/glomus_tumor_pain/" xr:uid="{00000000-0004-0000-0000-0000A3010000}"/>
    <hyperlink ref="F349" r:id="rId421" display="https://www.reddit.com/r/AskDocs/comments/g0h3xz/blood_vomiting_pain/" xr:uid="{00000000-0004-0000-0000-0000A4010000}"/>
    <hyperlink ref="F350" r:id="rId422" display="https://www.reddit.com/r/AskDocs/comments/g0hh48/vrsa_question_for_my_friend_female_almost_50_had/" xr:uid="{00000000-0004-0000-0000-0000A5010000}"/>
    <hyperlink ref="F351" r:id="rId423" display="https://www.reddit.com/r/AskDocs/comments/g0ib1s/gynaecologists_i_need_your_help_ureaplasma_thrush/" xr:uid="{00000000-0004-0000-0000-0000A6010000}"/>
    <hyperlink ref="F352" r:id="rId424" display="https://www.reddit.com/r/AskDocs/comments/g0izle/does_using_a_laptop_on_the_lap_as_a_hotspot_to/" xr:uid="{00000000-0004-0000-0000-0000A7010000}"/>
    <hyperlink ref="F353" r:id="rId425" display="https://www.reddit.com/r/AskDocs/comments/g0jqjn/is_there_anyway_to_treat_uti_female_at_home/" xr:uid="{00000000-0004-0000-0000-0000A8010000}"/>
    <hyperlink ref="F354" r:id="rId426" display="https://www.reddit.com/r/AskDocs/comments/g0k8fk/why_am_i_always_nauseous/" xr:uid="{00000000-0004-0000-0000-0000A9010000}"/>
    <hyperlink ref="F355" r:id="rId427" display="https://www.reddit.com/r/AskDocs/comments/g0kaf2/26f_with_pain_and_swelling_in_a_healed_elbow/" xr:uid="{00000000-0004-0000-0000-0000AA010000}"/>
    <hyperlink ref="F356" r:id="rId428" display="https://www.reddit.com/r/AskDocs/comments/g0kehl/delayed_puberty_caused_by_undescended_testicle/" xr:uid="{00000000-0004-0000-0000-0000AB010000}"/>
    <hyperlink ref="F357" r:id="rId429" display="https://www.reddit.com/r/AskDocs/comments/g0kgkj/fiance_wants_no_pain_when_losing_virginity/" xr:uid="{00000000-0004-0000-0000-0000AC010000}"/>
    <hyperlink ref="F358" r:id="rId430" display="https://www.reddit.com/r/AskDocs/comments/g0kpqk/ankle_injury_torn_retinaculum/" xr:uid="{00000000-0004-0000-0000-0000AD010000}"/>
    <hyperlink ref="F359" r:id="rId431" display="https://www.reddit.com/r/AskDocs/comments/g0kq7h/i_have_a_torn_muscle_in_my_hand/" xr:uid="{00000000-0004-0000-0000-0000AE010000}"/>
    <hyperlink ref="F360" r:id="rId432" display="https://www.reddit.com/r/AskDocs/comments/g0ku3k/chronic_diarrhea_with_zoloft/" xr:uid="{00000000-0004-0000-0000-0000AF010000}"/>
    <hyperlink ref="F361" r:id="rId433" display="https://www.reddit.com/r/AskDocs/comments/g0l1vu/can_too_much_albuterol_over_time_cause/" xr:uid="{00000000-0004-0000-0000-0000B0010000}"/>
    <hyperlink ref="F362" r:id="rId434" display="https://www.reddit.com/r/AskDocs/comments/g0l2h2/fatigue_tight_chest_headaches_etc_help_please/" xr:uid="{00000000-0004-0000-0000-0000B1010000}"/>
    <hyperlink ref="F363" r:id="rId435" display="https://www.reddit.com/r/AskDocs/comments/g0l46o/discomfort_on_left_side_of_neck_when_exercising/" xr:uid="{00000000-0004-0000-0000-0000B2010000}"/>
    <hyperlink ref="F364" r:id="rId436" display="https://www.reddit.com/r/AskDocs/comments/g0lj22/extreme_itch_when_i_walk_or_run/" xr:uid="{00000000-0004-0000-0000-0000B3010000}"/>
    <hyperlink ref="F365" r:id="rId437" display="https://www.reddit.com/r/AskDocs/comments/g0ljx2/i_feel_tired_and_feverish_when_i_consume_wheat/" xr:uid="{00000000-0004-0000-0000-0000B4010000}"/>
    <hyperlink ref="C366" r:id="rId438" display="https://m.imgur.com/a/vOhiADp" xr:uid="{00000000-0004-0000-0000-0000B5010000}"/>
    <hyperlink ref="F366" r:id="rId439" display="https://www.reddit.com/r/AskDocs/comments/g0lnqh/weird_brown_marks_spots_on_my_leg/" xr:uid="{00000000-0004-0000-0000-0000B6010000}"/>
    <hyperlink ref="F367" r:id="rId440" display="https://www.reddit.com/r/AskDocs/comments/g0lrqk/how_much_vitamin_d_should_i_take/" xr:uid="{00000000-0004-0000-0000-0000B7010000}"/>
    <hyperlink ref="F368" r:id="rId441" display="https://www.reddit.com/r/AskDocs/comments/g0m3kv/18m_possible_cubital_tunnel_syndrome_in_left_hand/" xr:uid="{00000000-0004-0000-0000-0000B8010000}"/>
    <hyperlink ref="F369" r:id="rId442" display="https://www.reddit.com/r/AskDocs/comments/g0ma2d/gastroenterology_when_is_black_stool_a_concern/" xr:uid="{00000000-0004-0000-0000-0000B9010000}"/>
    <hyperlink ref="C370" r:id="rId443" display="http://imgur.com/gallery/M92TSF4" xr:uid="{00000000-0004-0000-0000-0000BA010000}"/>
    <hyperlink ref="F370" r:id="rId444" display="https://www.reddit.com/r/AskDocs/comments/g0mcx9/what_the_fuck_is_up_with_my_skin/" xr:uid="{00000000-0004-0000-0000-0000BB010000}"/>
    <hyperlink ref="F371" r:id="rId445" display="https://www.reddit.com/r/AskDocs/comments/g0mjkl/sp0285_while_asleep/" xr:uid="{00000000-0004-0000-0000-0000BC010000}"/>
    <hyperlink ref="F372" r:id="rId446" display="https://www.reddit.com/r/AskDocs/comments/g0n06d/gross_skin_burning_question/" xr:uid="{00000000-0004-0000-0000-0000BD010000}"/>
    <hyperlink ref="F373" r:id="rId447" display="https://www.reddit.com/r/AskDocs/comments/g0n3fx/psoriasis_on_my_head/" xr:uid="{00000000-0004-0000-0000-0000BE010000}"/>
    <hyperlink ref="C374" r:id="rId448" display="https://imgur.com/a/p3HGKnS" xr:uid="{00000000-0004-0000-0000-0000BF010000}"/>
    <hyperlink ref="F374" r:id="rId449" display="https://www.reddit.com/r/AskDocs/comments/g0np3v/been_getting_these_bites_on_my_legs_for_the_last/" xr:uid="{00000000-0004-0000-0000-0000C0010000}"/>
    <hyperlink ref="C375" r:id="rId450" display="https://imgur.com/a/ro8Kgwu" xr:uid="{00000000-0004-0000-0000-0000C1010000}"/>
    <hyperlink ref="F375" r:id="rId451" display="https://www.reddit.com/r/AskDocs/comments/g0o0tm/i_stepped_on_a_45_blade_razor_in_the_shower_and/" xr:uid="{00000000-0004-0000-0000-0000C2010000}"/>
    <hyperlink ref="C376" r:id="rId452" display="https://imgur.com/a/n8eEa5p" xr:uid="{00000000-0004-0000-0000-0000C3010000}"/>
    <hyperlink ref="F376" r:id="rId453" display="https://www.reddit.com/r/AskDocs/comments/g0o5ix/can_someone_help_me_interpret_ecg_in_er/" xr:uid="{00000000-0004-0000-0000-0000C4010000}"/>
    <hyperlink ref="C377" r:id="rId454" display="https://imgur.com/1q00bPc" xr:uid="{00000000-0004-0000-0000-0000C5010000}"/>
    <hyperlink ref="F377" r:id="rId455" display="https://www.reddit.com/r/AskDocs/comments/g0o8lj/itchy_dry_rash_spots_on_chest_and_abdomen/" xr:uid="{00000000-0004-0000-0000-0000C6010000}"/>
    <hyperlink ref="C378" r:id="rId456" display="https://i.imgurcom/5NgOYhN.jpg" xr:uid="{00000000-0004-0000-0000-0000C7010000}"/>
    <hyperlink ref="F378" r:id="rId457" display="https://www.reddit.com/r/AskDocs/comments/g0p3d4/probably_tired_of_these_butpartial_rectum/" xr:uid="{00000000-0004-0000-0000-0000C8010000}"/>
    <hyperlink ref="F379" r:id="rId458" display="https://www.reddit.com/r/AskDocs/comments/g0p6fm/constant_headaches_could_it_be_csf_leak/" xr:uid="{00000000-0004-0000-0000-0000C9010000}"/>
    <hyperlink ref="F380" r:id="rId459" display="https://www.reddit.com/r/AskDocs/comments/g0pok0/diarrhea_after_antibiotics_not_going_away_for_3/" xr:uid="{00000000-0004-0000-0000-0000CA010000}"/>
    <hyperlink ref="F381" r:id="rId460" display="https://www.reddit.com/r/AskDocs/comments/g0pw59/midwife_suggested_my_wife_32_weeks_pregnant/" xr:uid="{00000000-0004-0000-0000-0000CB010000}"/>
    <hyperlink ref="C382" r:id="rId461" display="https://imgur.com/gallery/LnVYXof" xr:uid="{00000000-0004-0000-0000-0000CC010000}"/>
    <hyperlink ref="F382" r:id="rId462" display="https://www.reddit.com/r/AskDocs/comments/g0q2ti/what_is_wrong_with_my_26_m_bfs_finger/" xr:uid="{00000000-0004-0000-0000-0000CD010000}"/>
    <hyperlink ref="F383" r:id="rId463" display="https://www.reddit.com/r/AskDocs/comments/g0q38s/my_brother_21m_was_born_with_a_small_esophagus_so/" xr:uid="{00000000-0004-0000-0000-0000CE010000}"/>
    <hyperlink ref="F384" r:id="rId464" display="https://www.reddit.com/r/AskDocs/comments/g0qffh/experiencing_long_period_and_large_blood_clots/" xr:uid="{00000000-0004-0000-0000-0000CF010000}"/>
    <hyperlink ref="C385" r:id="rId465" display="https://imgur.com/gallery/xW6ClCH" xr:uid="{00000000-0004-0000-0000-0000D0010000}"/>
    <hyperlink ref="F385" r:id="rId466" display="https://www.reddit.com/r/AskDocs/comments/g0qwdv/does_anyone_know_what_these_rashes_on_the_tops_of/" xr:uid="{00000000-0004-0000-0000-0000D1010000}"/>
    <hyperlink ref="C386" r:id="rId467" display="https://prnt.sc/ryor2z" xr:uid="{00000000-0004-0000-0000-0000D2010000}"/>
    <hyperlink ref="F386" r:id="rId468" display="https://www.reddit.com/r/AskDocs/comments/g0r0od/random_acne/" xr:uid="{00000000-0004-0000-0000-0000D3010000}"/>
    <hyperlink ref="F387" r:id="rId469" display="https://www.reddit.com/r/AskDocs/comments/g0r39a/fell_onto_my_abdomen_on_a_metal_shelf_at_walmart/" xr:uid="{00000000-0004-0000-0000-0000D4010000}"/>
    <hyperlink ref="C388" r:id="rId470" display="https://imgur.com/gallery/ruU66aC" xr:uid="{00000000-0004-0000-0000-0000D5010000}"/>
    <hyperlink ref="F388" r:id="rId471" display="https://www.reddit.com/r/AskDocs/comments/g0r48u/ekg_question/" xr:uid="{00000000-0004-0000-0000-0000D6010000}"/>
    <hyperlink ref="F389" r:id="rId472" display="https://www.reddit.com/r/AskDocs/comments/g0r5s0/taking_advil_or_tylenol_for_pain/" xr:uid="{00000000-0004-0000-0000-0000D7010000}"/>
    <hyperlink ref="C390" r:id="rId473" display="https://imgur.com/gallery/4YNFbDP" xr:uid="{00000000-0004-0000-0000-0000D8010000}"/>
    <hyperlink ref="F390" r:id="rId474" display="https://www.reddit.com/r/AskDocs/comments/g0rd98/14_male_itchy_redish_bumps/" xr:uid="{00000000-0004-0000-0000-0000D9010000}"/>
    <hyperlink ref="F391" r:id="rId475" display="https://www.reddit.com/r/AskDocs/comments/g0rmb1/blood_work_results_show_an_abnormality/" xr:uid="{00000000-0004-0000-0000-0000DA010000}"/>
    <hyperlink ref="C392" r:id="rId476" display="https://imgur.com/a/po5QW1x" xr:uid="{00000000-0004-0000-0000-0000DB010000}"/>
    <hyperlink ref="F392" r:id="rId477" display="https://www.reddit.com/r/AskDocs/comments/g0rnyv/possible_sarcoma_orthopedic_consultant_a/" xr:uid="{00000000-0004-0000-0000-0000DC010000}"/>
    <hyperlink ref="C393" r:id="rId478" display="https://imgur.com/PzWowGK" xr:uid="{00000000-0004-0000-0000-0000DD010000}"/>
    <hyperlink ref="F393" r:id="rId479" display="https://www.reddit.com/r/AskDocs/comments/g0rx97/35m_rash_on_upper_thigh_and_calf_eczema_psoriasis/" xr:uid="{00000000-0004-0000-0000-0000DE010000}"/>
    <hyperlink ref="C394" r:id="rId480" display="https://imgur.com/MVFzi7e" xr:uid="{00000000-0004-0000-0000-0000DF010000}"/>
    <hyperlink ref="F394" r:id="rId481" display="https://www.reddit.com/r/AskDocs/comments/g0sxkt/rash_on_2_year_old_photo/" xr:uid="{00000000-0004-0000-0000-0000E0010000}"/>
    <hyperlink ref="F395" r:id="rId482" display="https://www.reddit.com/r/AskDocs/comments/g0t6mz/my_inner_thighs_have_been_itching_for_over_6/" xr:uid="{00000000-0004-0000-0000-0000E1010000}"/>
    <hyperlink ref="F396" r:id="rId483" display="https://www.reddit.com/r/AskDocs/comments/g0tggk/wrist_pain_from_a_fall/" xr:uid="{00000000-0004-0000-0000-0000E2010000}"/>
    <hyperlink ref="F397" r:id="rId484" display="https://www.reddit.com/r/AskDocs/comments/g0u0ax/bleach_inhalation/" xr:uid="{00000000-0004-0000-0000-0000E3010000}"/>
    <hyperlink ref="F398" r:id="rId485" display="https://www.reddit.com/r/AskDocs/comments/g0u76s/punched_a_wall_and_passed_out/" xr:uid="{00000000-0004-0000-0000-0000E4010000}"/>
    <hyperlink ref="F399" r:id="rId486" display="https://www.reddit.com/r/AskDocs/comments/g0uclr/twisted_ankle/" xr:uid="{00000000-0004-0000-0000-0000E5010000}"/>
    <hyperlink ref="C400" r:id="rId487" display="https://imgur.com/a/SciKjs9" xr:uid="{00000000-0004-0000-0000-0000E6010000}"/>
    <hyperlink ref="F400" r:id="rId488" display="https://www.reddit.com/r/AskDocs/comments/g0ugq1/weird_rash_for_over_2_months/" xr:uid="{00000000-0004-0000-0000-0000E7010000}"/>
    <hyperlink ref="F401" r:id="rId489" display="https://www.reddit.com/r/AskDocs/comments/g0unha/what_is_my_risk_of_dying_of_corona_virus/" xr:uid="{00000000-0004-0000-0000-0000E8010000}"/>
    <hyperlink ref="F402" r:id="rId490" display="https://www.reddit.com/r/AskDocs/comments/g0uwxe/shoulder_pain_after_waking_up/" xr:uid="{00000000-0004-0000-0000-0000E9010000}"/>
    <hyperlink ref="F403" r:id="rId491" display="https://www.reddit.com/r/AskDocs/comments/g0v5ux/22m_orthopedic_is_my_finger_tendon_torn/" xr:uid="{00000000-0004-0000-0000-0000EA010000}"/>
    <hyperlink ref="F404" r:id="rId492" display="https://www.reddit.com/r/AskDocs/comments/g0vb4q/skin_cancer_question/" xr:uid="{00000000-0004-0000-0000-0000EB010000}"/>
    <hyperlink ref="C405" r:id="rId493" display="https://imgur.com/a/bY7Pb3o" xr:uid="{00000000-0004-0000-0000-0000EC010000}"/>
    <hyperlink ref="F405" r:id="rId494" display="https://www.reddit.com/r/AskDocs/comments/g0vbo9/i_25f_have_a_weird_lump_inside_my_ear_pic_link/" xr:uid="{00000000-0004-0000-0000-0000ED010000}"/>
    <hyperlink ref="F406" r:id="rId495" display="https://www.reddit.com/r/AskDocs/comments/g0vihi/itchy_scalp_finding_white_bulbs_in_my_hair_is/" xr:uid="{00000000-0004-0000-0000-0000EE010000}"/>
    <hyperlink ref="F407" r:id="rId496" display="https://www.reddit.com/r/AskDocs/comments/g0vktc/a_doctor_told_me_that_i_wont_be_able_to/" xr:uid="{00000000-0004-0000-0000-0000EF010000}"/>
    <hyperlink ref="F408" r:id="rId497" display="https://www.reddit.com/r/AskDocs/comments/g0vodi/visiting_my_covid_mother_in_hospice/" xr:uid="{00000000-0004-0000-0000-0000F0010000}"/>
    <hyperlink ref="F409" r:id="rId498" display="https://www.reddit.com/r/AskDocs/comments/g0vrb2/lots_of_bright_red_blood_in_toilet/" xr:uid="{00000000-0004-0000-0000-0000F1010000}"/>
    <hyperlink ref="C410" r:id="rId499" display="https://www.flickr.com/gp/188004219@N08/mKcWw7" xr:uid="{00000000-0004-0000-0000-0000F2010000}"/>
    <hyperlink ref="F410" r:id="rId500" display="https://www.reddit.com/r/AskDocs/comments/g0vuxw/is_this_a_blood_clot/" xr:uid="{00000000-0004-0000-0000-0000F3010000}"/>
    <hyperlink ref="C411" r:id="rId501" display="http://imgur.com/a/qw3I1el" xr:uid="{00000000-0004-0000-0000-0000F4010000}"/>
    <hyperlink ref="F411" r:id="rId502" display="https://www.reddit.com/r/AskDocs/comments/g0xfit/is_this_part_of_my_bone/" xr:uid="{00000000-0004-0000-0000-0000F5010000}"/>
    <hyperlink ref="C412" r:id="rId503" display="https://imgur.com/a/Ov08eCE" xr:uid="{00000000-0004-0000-0000-0000F6010000}"/>
    <hyperlink ref="F412" r:id="rId504" display="https://www.reddit.com/r/AskDocs/comments/g0xrag/any_idea_what_this_rash_is/" xr:uid="{00000000-0004-0000-0000-0000F7010000}"/>
    <hyperlink ref="F413" r:id="rId505" display="https://www.reddit.com/r/AskDocs/comments/g0xv4w/shoulder_dislocation_or_partial_dislocation_what/" xr:uid="{00000000-0004-0000-0000-0000F8010000}"/>
    <hyperlink ref="F414" r:id="rId506" display="https://www.reddit.com/r/AskDocs/comments/g0xzpf/i_think_i_might_be_allergic_to_chocolate/" xr:uid="{00000000-0004-0000-0000-0000F9010000}"/>
    <hyperlink ref="F415" r:id="rId507" display="https://www.reddit.com/r/AskDocs/comments/g0y0v9/is_my_burn_infected_17m/" xr:uid="{00000000-0004-0000-0000-0000FA010000}"/>
    <hyperlink ref="F416" r:id="rId508" display="https://www.reddit.com/r/AskDocs/comments/g0y58k/ringworm_like_rash_all_over_body_rapidly_spreading/" xr:uid="{00000000-0004-0000-0000-0000FB010000}"/>
    <hyperlink ref="C417" r:id="rId509" display="http://imgur.com/gallery/COWbLac" xr:uid="{00000000-0004-0000-0000-0000FC010000}"/>
    <hyperlink ref="F417" r:id="rId510" display="https://www.reddit.com/r/AskDocs/comments/g0ye54/23m_freckle_like_spots_on_wrist/" xr:uid="{00000000-0004-0000-0000-0000FD010000}"/>
    <hyperlink ref="F418" r:id="rId511" display="https://www.reddit.com/r/AskDocs/comments/g0yedp/accidentally_took_advil_pm_after_a_dosage_of/" xr:uid="{00000000-0004-0000-0000-0000FE010000}"/>
    <hyperlink ref="F419" r:id="rId512" display="https://www.reddit.com/r/AskDocs/comments/g0ysnl/hand_specialist_dermatologist_or_neither/" xr:uid="{00000000-0004-0000-0000-0000FF010000}"/>
    <hyperlink ref="F420" r:id="rId513" display="https://www.reddit.com/r/AskDocs/comments/g0yszq/mollescum_contagisum_on_genitals/" xr:uid="{00000000-0004-0000-0000-000000020000}"/>
    <hyperlink ref="F421" r:id="rId514" display="https://www.reddit.com/r/AskDocs/comments/g0z8bx/silent_migraine_was_this_strength_of_ibuprofen/" xr:uid="{00000000-0004-0000-0000-000001020000}"/>
    <hyperlink ref="F422" r:id="rId515" display="https://www.reddit.com/r/AskDocs/comments/g0zaek/hidradenitis_suppurativa_23_yo_female/" xr:uid="{00000000-0004-0000-0000-000002020000}"/>
    <hyperlink ref="F423" r:id="rId516" display="https://www.reddit.com/r/AskDocs/comments/g0zbcl/weird_bumpingrown_hairpimple_on_genital/" xr:uid="{00000000-0004-0000-0000-000003020000}"/>
    <hyperlink ref="C424" r:id="rId517" display="https://imgur.com/a/NHvXlzs" xr:uid="{00000000-0004-0000-0000-000004020000}"/>
    <hyperlink ref="F424" r:id="rId518" display="https://www.reddit.com/r/AskDocs/comments/g0zfnu/22m_61_180_lbs_srrange_mole_on_inside_right_calf/" xr:uid="{00000000-0004-0000-0000-000005020000}"/>
    <hyperlink ref="F425" r:id="rId519" display="https://www.reddit.com/r/AskDocs/comments/g0zgkv/weird_red_spot_on_my_hand/" xr:uid="{00000000-0004-0000-0000-000006020000}"/>
    <hyperlink ref="C426" r:id="rId520" display="https://imgur.com/gallery/uuvQtDJ" xr:uid="{00000000-0004-0000-0000-000007020000}"/>
    <hyperlink ref="F426" r:id="rId521" display="https://www.reddit.com/r/AskDocs/comments/g0zjyf/immune_compromised_with_weird_rash/" xr:uid="{00000000-0004-0000-0000-000008020000}"/>
    <hyperlink ref="F427" r:id="rId522" display="https://www.reddit.com/r/AskDocs/comments/g0zq2p/found_a_breast_lump_and_too_scared_to_go_to_the/" xr:uid="{00000000-0004-0000-0000-000009020000}"/>
    <hyperlink ref="C428" r:id="rId523" display="https://www.health.harvard.edu/heart-health/antidepressants-and-arrhythmias" xr:uid="{00000000-0004-0000-0000-00000A020000}"/>
    <hyperlink ref="F428" r:id="rId524" display="https://www.reddit.com/r/AskDocs/comments/g0zvsk/fluoxetine_interacting_with_caffeine_and_the/" xr:uid="{00000000-0004-0000-0000-00000B020000}"/>
    <hyperlink ref="C429" r:id="rId525" display="https://imgur.com/a/bAOUVnK" xr:uid="{00000000-0004-0000-0000-00000C020000}"/>
    <hyperlink ref="F429" r:id="rId526" display="https://www.reddit.com/r/AskDocs/comments/g0zy9i/flexor_tendon_injury_age_weight_durationlocation/" xr:uid="{00000000-0004-0000-0000-00000D020000}"/>
    <hyperlink ref="F430" r:id="rId527" display="https://www.reddit.com/r/AskDocs/comments/g109q8/im_in_hell_why_isnt_it_healing_ulcer/" xr:uid="{00000000-0004-0000-0000-00000E020000}"/>
    <hyperlink ref="F431" r:id="rId528" display="https://www.reddit.com/r/AskDocs/comments/g10fbl/my_21f_labia_minora_disappeared_overnight_all_the/" xr:uid="{00000000-0004-0000-0000-00000F020000}"/>
    <hyperlink ref="F432" r:id="rId529" display="https://www.reddit.com/r/AskDocs/comments/g10kma/19m_itchy_body_after_contact_with_water/" xr:uid="{00000000-0004-0000-0000-000010020000}"/>
    <hyperlink ref="F433" r:id="rId530" display="https://www.reddit.com/r/AskDocs/comments/g10piu/i_walked_out_of_a_hospital_tonight_after_i_waited/" xr:uid="{00000000-0004-0000-0000-000011020000}"/>
    <hyperlink ref="C434" r:id="rId531" display="https://imgur.com/REWLJsH" xr:uid="{00000000-0004-0000-0000-000012020000}"/>
    <hyperlink ref="F434" r:id="rId532" display="https://www.reddit.com/r/AskDocs/comments/g10rer/small_bites_appearing_on_skin/" xr:uid="{00000000-0004-0000-0000-000013020000}"/>
    <hyperlink ref="F435" r:id="rId533" display="https://www.reddit.com/r/AskDocs/comments/g11vvu/help_mom_58_had_a_heart_attack_stemi_on_sunday/" xr:uid="{00000000-0004-0000-0000-000014020000}"/>
    <hyperlink ref="F436" r:id="rId534" display="https://www.reddit.com/r/AskDocs/comments/g12ds1/33f_its_been_over_a_month_and_pinky_is_still_not/" xr:uid="{00000000-0004-0000-0000-000015020000}"/>
    <hyperlink ref="F437" r:id="rId535" display="https://www.reddit.com/r/AskDocs/comments/g13c4k/is_it_bad_for_health_to_masterbate_once_a_week/" xr:uid="{00000000-0004-0000-0000-000016020000}"/>
    <hyperlink ref="F438" r:id="rId536" display="https://www.reddit.com/r/AskDocs/comments/g13snx/how_does_blood_clot_pain_in_your_arm_feels_like/" xr:uid="{00000000-0004-0000-0000-000017020000}"/>
    <hyperlink ref="F439" r:id="rId537" display="https://www.reddit.com/r/AskDocs/comments/g14n7m/im_not_sure_if_im_high_risk_help/" xr:uid="{00000000-0004-0000-0000-000018020000}"/>
    <hyperlink ref="F440" r:id="rId538" display="https://www.reddit.com/r/AskDocs/comments/g14sb0/my_so_is_fighting_what_we_think_is_allergies_but/" xr:uid="{00000000-0004-0000-0000-000019020000}"/>
    <hyperlink ref="F441" r:id="rId539" display="https://www.reddit.com/r/AskDocs/comments/g14yts/27m_flonase_fluticasone_corticosteroid_libido/" xr:uid="{00000000-0004-0000-0000-00001A020000}"/>
    <hyperlink ref="C442" r:id="rId540" display="https://www.sciencedaily.com/releases/2019/07/190702112834.htm" xr:uid="{00000000-0004-0000-0000-00001B020000}"/>
    <hyperlink ref="F442" r:id="rId541" display="https://www.reddit.com/r/AskDocs/comments/g152lz/should_i_take_amoxicillin_during_covid19_situation/" xr:uid="{00000000-0004-0000-0000-00001C020000}"/>
    <hyperlink ref="F443" r:id="rId542" display="https://www.reddit.com/r/AskDocs/comments/g155tb/is_it_okay_to_take_my_blood_pressure_medication/" xr:uid="{00000000-0004-0000-0000-00001D020000}"/>
    <hyperlink ref="F444" r:id="rId543" display="https://www.reddit.com/r/AskDocs/comments/g1711e/running_up_stairs_increase_heart_rate/" xr:uid="{00000000-0004-0000-0000-00001E020000}"/>
    <hyperlink ref="F445" r:id="rId544" display="https://www.reddit.com/r/AskDocs/comments/g17ktw/benzoyl_peroxide_benzamycin_alternative/" xr:uid="{00000000-0004-0000-0000-00001F020000}"/>
    <hyperlink ref="F446" r:id="rId545" display="https://www.reddit.com/r/AskDocs/comments/g17z3h/resting_pulse_is_too_low/" xr:uid="{00000000-0004-0000-0000-000020020000}"/>
    <hyperlink ref="F447" r:id="rId546" display="https://www.reddit.com/r/AskDocs/comments/g1845g/toenail_fungus_remedy/" xr:uid="{00000000-0004-0000-0000-000021020000}"/>
    <hyperlink ref="F448" r:id="rId547" display="https://www.reddit.com/r/AskDocs/comments/g1847s/how_useful_could_a_teledoc_session_with_a/" xr:uid="{00000000-0004-0000-0000-000022020000}"/>
    <hyperlink ref="C449" r:id="rId548" display="https://www.bulksupplements.com/products/magnesium-citrate-powder" xr:uid="{00000000-0004-0000-0000-000023020000}"/>
    <hyperlink ref="F449" r:id="rId549" display="https://www.reddit.com/r/AskDocs/comments/g18b1d/20m_118_lbs_long_term_consumption_of_magnesium/" xr:uid="{00000000-0004-0000-0000-000024020000}"/>
    <hyperlink ref="F450" r:id="rId550" display="https://www.reddit.com/r/AskDocs/comments/g18jmh/possible_kidney_stones_and_severe_discomfort/" xr:uid="{00000000-0004-0000-0000-000025020000}"/>
    <hyperlink ref="C451" r:id="rId551" display="https://imgur.com/a/4hk2Gq9" xr:uid="{00000000-0004-0000-0000-000026020000}"/>
    <hyperlink ref="F451" r:id="rId552" display="https://www.reddit.com/r/AskDocs/comments/g198ma/rashbruise_on_chest/" xr:uid="{00000000-0004-0000-0000-000027020000}"/>
    <hyperlink ref="F452" r:id="rId553" display="https://www.reddit.com/r/AskDocs/comments/g19edt/can_smoking_while_pregnant_cause_cancer_in_a_baby/" xr:uid="{00000000-0004-0000-0000-000028020000}"/>
    <hyperlink ref="F453" r:id="rId554" display="https://www.reddit.com/r/AskDocs/comments/g19f6r/would_exercise_cause_peak_flow_breathing_values/" xr:uid="{00000000-0004-0000-0000-000029020000}"/>
    <hyperlink ref="F454" r:id="rId555" display="https://www.reddit.com/r/AskDocs/comments/g19lhy/wondering_about_possible_fibromyalgia/" xr:uid="{00000000-0004-0000-0000-00002A020000}"/>
    <hyperlink ref="F455" r:id="rId556" display="https://www.reddit.com/r/AskDocs/comments/g1a2ss/i_slept_on_my_hand_wrong_and_now_the_numbness/" xr:uid="{00000000-0004-0000-0000-00002B020000}"/>
    <hyperlink ref="C456" r:id="rId557" display="https://imgur.com/gallery/AteQBN1" xr:uid="{00000000-0004-0000-0000-00002C020000}"/>
    <hyperlink ref="F456" r:id="rId558" display="https://www.reddit.com/r/AskDocs/comments/g1afm3/my_20m_nails_have_these_black_lines_in_them/" xr:uid="{00000000-0004-0000-0000-00002D020000}"/>
    <hyperlink ref="F457" r:id="rId559" display="https://www.reddit.com/r/AskDocs/comments/g1ajvx/help_male_26_is_skin_thinning_from_hydrocortisone/" xr:uid="{00000000-0004-0000-0000-00002E020000}"/>
    <hyperlink ref="C458" r:id="rId560" display="https://imgur.com/CUO4KLl" xr:uid="{00000000-0004-0000-0000-00002F020000}"/>
    <hyperlink ref="F458" r:id="rId561" display="https://www.reddit.com/r/AskDocs/comments/g1b1le/help_sister_woke_up_with_weird_red_itchy_bumps/" xr:uid="{00000000-0004-0000-0000-000030020000}"/>
    <hyperlink ref="C459" r:id="rId562" display="https://imgur.com/a/3RA0thZ" xr:uid="{00000000-0004-0000-0000-000031020000}"/>
    <hyperlink ref="F459" r:id="rId563" display="https://www.reddit.com/r/AskDocs/comments/g1bt3g/for_the_dermatologists_i_have_a_weird_small/" xr:uid="{00000000-0004-0000-0000-000032020000}"/>
    <hyperlink ref="C460" r:id="rId564" display="https://imgur.com/a/YFhfRwM?desktop=1" xr:uid="{00000000-0004-0000-0000-000033020000}"/>
    <hyperlink ref="F460" r:id="rId565" display="https://www.reddit.com/r/AskDocs/comments/g1bvmq/raised_bump_on_leg/" xr:uid="{00000000-0004-0000-0000-000034020000}"/>
    <hyperlink ref="F461" r:id="rId566" display="https://www.reddit.com/r/AskDocs/comments/g1c1e6/25m_animal_abuse_tendencies/" xr:uid="{00000000-0004-0000-0000-000035020000}"/>
    <hyperlink ref="F462" r:id="rId567" display="https://www.reddit.com/r/AskDocs/comments/g1cqsl/possible_thumb_torn_ligament/" xr:uid="{00000000-0004-0000-0000-000036020000}"/>
    <hyperlink ref="C463" r:id="rId568" display="https://imgur.com/a/MNzwJ8Z" xr:uid="{00000000-0004-0000-0000-000037020000}"/>
    <hyperlink ref="F463" r:id="rId569" display="https://www.reddit.com/r/AskDocs/comments/g1d5kd/big_gross_mole_on_scalp_started_scabbing_not_sure/" xr:uid="{00000000-0004-0000-0000-000038020000}"/>
    <hyperlink ref="F464" r:id="rId570" display="https://www.reddit.com/r/AskDocs/comments/g1d96s/can_random_twitches_be_a_sign_of_als/" xr:uid="{00000000-0004-0000-0000-000039020000}"/>
    <hyperlink ref="C465" r:id="rId571" display="https://i.postimg.cc/MHt6tSNf/20200414-152239.jpg" xr:uid="{00000000-0004-0000-0000-00003A020000}"/>
    <hyperlink ref="F465" r:id="rId572" display="https://www.reddit.com/r/AskDocs/comments/g1d9v5/20f_nonbinary_is_this_just_dry_skin_or_something/" xr:uid="{00000000-0004-0000-0000-00003B020000}"/>
    <hyperlink ref="F466" r:id="rId573" display="https://www.reddit.com/r/AskDocs/comments/g1dcnn/28f_with_new_onset_frequent_pvc_and_palpitations/" xr:uid="{00000000-0004-0000-0000-00003C020000}"/>
    <hyperlink ref="C467" r:id="rId574" display="https://www.reddit.com/r/AskDocs/comments/ai45qn/told_that_the_reason_i_pass_out_when_i_turn_my/" xr:uid="{00000000-0004-0000-0000-00003D020000}"/>
    <hyperlink ref="F467" r:id="rId575" display="https://www.reddit.com/r/AskDocs/comments/g1eaxq/update_2_told_that_the_reason_i_pass_out_when_i/" xr:uid="{00000000-0004-0000-0000-00003E020000}"/>
    <hyperlink ref="C468" r:id="rId576" display="https://imgur.com/gallery/RDiYw6y" xr:uid="{00000000-0004-0000-0000-00003F020000}"/>
    <hyperlink ref="F468" r:id="rId577" display="https://www.reddit.com/r/AskDocs/comments/g1ebsp/hyperpigmentation_for_over_5_years_do_i_24f_have/" xr:uid="{00000000-0004-0000-0000-000040020000}"/>
    <hyperlink ref="F469" r:id="rId578" display="https://www.reddit.com/r/AskDocs/comments/g1ezqy/possible_psychosis_problems_mental_health_nurse/" xr:uid="{00000000-0004-0000-0000-000041020000}"/>
    <hyperlink ref="F470" r:id="rId579" display="https://www.reddit.com/r/AskDocs/comments/g1f7wn/does_having_had_a_heart_valve_replaced_make_me/" xr:uid="{00000000-0004-0000-0000-000042020000}"/>
    <hyperlink ref="F471" r:id="rId580" display="https://www.reddit.com/r/AskDocs/comments/g1fcb1/my_belly_button_is_white_and_very_dry_crusty_what/" xr:uid="{00000000-0004-0000-0000-000043020000}"/>
    <hyperlink ref="F472" r:id="rId581" display="https://www.reddit.com/r/AskDocs/comments/g1fguv/i_swallowed_a_bottle_cap/" xr:uid="{00000000-0004-0000-0000-000044020000}"/>
    <hyperlink ref="C473" r:id="rId582" display="https://imgur.com/a/lyhcncz" xr:uid="{00000000-0004-0000-0000-000045020000}"/>
    <hyperlink ref="F473" r:id="rId583" display="https://www.reddit.com/r/AskDocs/comments/g1fhpj/are_these_moles_skin_cancer/" xr:uid="{00000000-0004-0000-0000-000046020000}"/>
    <hyperlink ref="C474" r:id="rId584" display="http://imgur.com/a/GSo1VTg" xr:uid="{00000000-0004-0000-0000-000047020000}"/>
    <hyperlink ref="F474" r:id="rId585" display="https://www.reddit.com/r/AskDocs/comments/g1ftbg/male_3_weeks_old_need_an_opinion_on_these_bruises/" xr:uid="{00000000-0004-0000-0000-000048020000}"/>
    <hyperlink ref="F475" r:id="rId586" display="https://www.reddit.com/r/AskDocs/comments/g1fwq0/is_this_ekg_reading_of_any_significance/" xr:uid="{00000000-0004-0000-0000-000049020000}"/>
    <hyperlink ref="F476" r:id="rId587" display="https://www.reddit.com/r/AskDocs/comments/g1fwsf/blood_on_tp_after_wipe_18m/" xr:uid="{00000000-0004-0000-0000-00004A020000}"/>
    <hyperlink ref="F477" r:id="rId588" display="https://www.reddit.com/r/AskDocs/comments/g1fzwy/prolapse_and_vaginal_laxity_will_surgeries_make/" xr:uid="{00000000-0004-0000-0000-00004B020000}"/>
    <hyperlink ref="F478" r:id="rId589" display="https://www.reddit.com/r/AskDocs/comments/g1g0v6/when_should_i_26f_expect_my_bowel_movements_to/" xr:uid="{00000000-0004-0000-0000-00004C020000}"/>
    <hyperlink ref="F479" r:id="rId590" display="https://www.reddit.com/r/AskDocs/comments/g1g7wp/can_strokes_cause_somebody_to_do_things_they/" xr:uid="{00000000-0004-0000-0000-00004D020000}"/>
    <hyperlink ref="F480" r:id="rId591" display="https://www.reddit.com/r/AskDocs/comments/g1g9e6/inverted_t_waves_on_ecg/" xr:uid="{00000000-0004-0000-0000-00004E020000}"/>
    <hyperlink ref="C481" r:id="rId592" display="https://ibb.co/J2TQp1M" xr:uid="{00000000-0004-0000-0000-00004F020000}"/>
    <hyperlink ref="F481" r:id="rId593" display="https://www.reddit.com/r/AskDocs/comments/g1gg5d/strange_bump_in_scalp/" xr:uid="{00000000-0004-0000-0000-000050020000}"/>
    <hyperlink ref="F482" r:id="rId594" display="https://www.reddit.com/r/AskDocs/comments/g1gg6s/is_it_a_good_idea_to_take_the_antibiotic/" xr:uid="{00000000-0004-0000-0000-000051020000}"/>
    <hyperlink ref="F483" r:id="rId595" display="https://www.reddit.com/r/AskDocs/comments/g1gg8i/18f_cubital_tunnel_syndrome_but_not_entirely_sure/" xr:uid="{00000000-0004-0000-0000-000052020000}"/>
    <hyperlink ref="C484" r:id="rId596" display="https://imgur.com/a/OtmrXw7" xr:uid="{00000000-0004-0000-0000-000053020000}"/>
    <hyperlink ref="F484" r:id="rId597" display="https://www.reddit.com/r/AskDocs/comments/g1gsfy/23m_bump_on_head_and_balding/" xr:uid="{00000000-0004-0000-0000-000054020000}"/>
    <hyperlink ref="F485" r:id="rId598" display="https://www.reddit.com/r/AskDocs/comments/g1gy0t/can_i_get_hiv_from_cutting_my_finger_on_a_tin_can/" xr:uid="{00000000-0004-0000-0000-000055020000}"/>
    <hyperlink ref="C486" r:id="rId599" display="http://imgur.com/a/bfYmaXP" xr:uid="{00000000-0004-0000-0000-000056020000}"/>
    <hyperlink ref="F486" r:id="rId600" display="https://www.reddit.com/r/AskDocs/comments/g1h6ng/male_24_mystery_red_dots_slowly_growing_over_all/" xr:uid="{00000000-0004-0000-0000-000057020000}"/>
    <hyperlink ref="F487" r:id="rId601" display="https://www.reddit.com/r/AskDocs/comments/g1he4d/when_should_i_go_to_the_hospital_for_an_ovarian/" xr:uid="{00000000-0004-0000-0000-000058020000}"/>
    <hyperlink ref="F488" r:id="rId602" display="https://www.reddit.com/r/AskDocs/comments/g1hrto/celiac_disease_and_lactose_intolerance_question/" xr:uid="{00000000-0004-0000-0000-000059020000}"/>
    <hyperlink ref="C489" r:id="rId603" display="https://i.imgur.com/YjFK6oS.jpg" xr:uid="{00000000-0004-0000-0000-00005A020000}"/>
    <hyperlink ref="F489" r:id="rId604" display="https://www.reddit.com/r/AskDocs/comments/g1hup8/multiple_metatarsal_fractures_near_base/" xr:uid="{00000000-0004-0000-0000-00005B020000}"/>
    <hyperlink ref="F490" r:id="rId605" display="https://www.reddit.com/r/AskDocs/comments/g1i0f6/bad_nosebleed_today/" xr:uid="{00000000-0004-0000-0000-00005C020000}"/>
    <hyperlink ref="F491" r:id="rId606" display="https://www.reddit.com/r/AskDocs/comments/g1i366/15m_here_developing_itchy_red_lumps_on_feet/" xr:uid="{00000000-0004-0000-0000-00005D020000}"/>
    <hyperlink ref="F492" r:id="rId607" display="https://www.reddit.com/r/AskDocs/comments/g1i9yd/bullseye_rash_disappeared_after_an_hour/" xr:uid="{00000000-0004-0000-0000-00005E020000}"/>
    <hyperlink ref="C493" r:id="rId608" display="https://imgur.com/JMHiFN0" xr:uid="{00000000-0004-0000-0000-00005F020000}"/>
    <hyperlink ref="F493" r:id="rId609" display="https://www.reddit.com/r/AskDocs/comments/g1id4z/should_i_go_to_the_er/" xr:uid="{00000000-0004-0000-0000-000060020000}"/>
    <hyperlink ref="F494" r:id="rId610" display="https://www.reddit.com/r/AskDocs/comments/g1iw93/trapeziectomy/" xr:uid="{00000000-0004-0000-0000-000061020000}"/>
    <hyperlink ref="C495" r:id="rId611" display="http://imgur.com/gallery/GIYI3by" xr:uid="{00000000-0004-0000-0000-000062020000}"/>
    <hyperlink ref="F495" r:id="rId612" display="https://www.reddit.com/r/AskDocs/comments/g1j0pq/possibly_cancerous_moles/" xr:uid="{00000000-0004-0000-0000-000063020000}"/>
    <hyperlink ref="C496" r:id="rId613" display="https://imgur.com/7QeMo7W" xr:uid="{00000000-0004-0000-0000-000064020000}"/>
    <hyperlink ref="F496" r:id="rId614" display="https://www.reddit.com/r/AskDocs/comments/g1j1cs/gerd_and_weird_mucus_balls_in_throat/" xr:uid="{00000000-0004-0000-0000-000065020000}"/>
    <hyperlink ref="C497" r:id="rId615" display="https://imgur.com/a/JWkhoyP" xr:uid="{00000000-0004-0000-0000-000066020000}"/>
    <hyperlink ref="F497" r:id="rId616" display="https://www.reddit.com/r/AskDocs/comments/g1j3ld/is_this_bradycardia_below_50bpm_during_sleep/" xr:uid="{00000000-0004-0000-0000-000067020000}"/>
    <hyperlink ref="F498" r:id="rId617" display="https://www.reddit.com/r/AskDocs/comments/g1j4sk/challenging_your_medical_degree/" xr:uid="{00000000-0004-0000-0000-000068020000}"/>
    <hyperlink ref="F499" r:id="rId618" display="https://www.reddit.com/r/AskDocs/comments/g1j76k/if_taking_antibiotics_for_a_uti_and_a_urinalysis/" xr:uid="{00000000-0004-0000-0000-000069020000}"/>
    <hyperlink ref="C500" r:id="rId619" display="https://imgur.com/a/st0E2bu" xr:uid="{00000000-0004-0000-0000-00006A020000}"/>
    <hyperlink ref="F500" r:id="rId620" display="https://www.reddit.com/r/AskDocs/comments/g1j9b0/swollen_bump_below_left_eyebrow_21m/" xr:uid="{00000000-0004-0000-0000-00006B020000}"/>
    <hyperlink ref="F501" r:id="rId621" display="https://www.reddit.com/r/AskDocs/comments/g1j9zx/i_am_20f_should_i_be_worried_about_taking/" xr:uid="{00000000-0004-0000-0000-00006C020000}"/>
    <hyperlink ref="F502" r:id="rId622" display="https://www.reddit.com/r/AskDocs/comments/g1jfz7/24m_diagnosed_with_rhabdomyolysis_but_still_want/" xr:uid="{00000000-0004-0000-0000-00006D020000}"/>
    <hyperlink ref="F503" r:id="rId623" display="https://www.reddit.com/r/AskDocs/comments/g1jgnm/lymph_nodes/" xr:uid="{00000000-0004-0000-0000-00006E020000}"/>
    <hyperlink ref="C504" r:id="rId624" display="https://imgur.com/a/yfANASt" xr:uid="{00000000-0004-0000-0000-00006F020000}"/>
    <hyperlink ref="F504" r:id="rId625" display="https://www.reddit.com/r/AskDocs/comments/g1jn12/36f_whats_up_with_this_white_spot_in_my_nose_pic/" xr:uid="{00000000-0004-0000-0000-000070020000}"/>
    <hyperlink ref="F505" r:id="rId626" display="https://www.reddit.com/r/AskDocs/comments/g1jpxw/my_testicles_are_sore_when_im_sitting_or_lying/" xr:uid="{00000000-0004-0000-0000-000071020000}"/>
    <hyperlink ref="C506" r:id="rId627" display="https://ibb.co/gjDp34g" xr:uid="{00000000-0004-0000-0000-000072020000}"/>
    <hyperlink ref="F506" r:id="rId628" display="https://www.reddit.com/r/AskDocs/comments/g1jwnz/itchy_painless_red_rash_on_right_hip_thigh_and_arm/" xr:uid="{00000000-0004-0000-0000-000073020000}"/>
    <hyperlink ref="C507" r:id="rId629" display="https://imgur.com/a/OnKjLWK" xr:uid="{00000000-0004-0000-0000-000074020000}"/>
    <hyperlink ref="F507" r:id="rId630" display="https://www.reddit.com/r/AskDocs/comments/g1k55k/foot_dryness/" xr:uid="{00000000-0004-0000-0000-000075020000}"/>
    <hyperlink ref="F508" r:id="rId631" display="https://www.reddit.com/r/AskDocs/comments/g1kfkg/return_of_red_bump_on_chest/" xr:uid="{00000000-0004-0000-0000-000076020000}"/>
    <hyperlink ref="F509" r:id="rId632" display="https://www.reddit.com/r/AskDocs/comments/g1lam1/25m_is_a_resting_heart_rate_of_47_bad/" xr:uid="{00000000-0004-0000-0000-000077020000}"/>
    <hyperlink ref="F510" r:id="rId633" display="https://www.reddit.com/r/AskDocs/comments/g1lf5t/wrist_issue/" xr:uid="{00000000-0004-0000-0000-000078020000}"/>
    <hyperlink ref="F511" r:id="rId634" display="https://www.reddit.com/r/AskDocs/comments/g1lor1/15f_burned_ear_while_it_was_wet/" xr:uid="{00000000-0004-0000-0000-000079020000}"/>
    <hyperlink ref="F512" r:id="rId635" display="https://www.reddit.com/r/AskDocs/comments/g1lp7x/49m_covid19_transmission_question_answer_for_an/" xr:uid="{00000000-0004-0000-0000-00007A020000}"/>
    <hyperlink ref="F513" r:id="rId636" display="https://www.reddit.com/r/AskDocs/comments/g1lspg/hip_labrum_reconstruction/" xr:uid="{00000000-0004-0000-0000-00007B020000}"/>
    <hyperlink ref="F514" r:id="rId637" display="https://www.reddit.com/r/AskDocs/comments/g1lyzk/m32_im_getting_desperate_rashes_appearing_on_feet/" xr:uid="{00000000-0004-0000-0000-00007C020000}"/>
    <hyperlink ref="F515" r:id="rId638" display="https://www.reddit.com/r/AskDocs/comments/g1m1rn/my_hand_hurts_after_slamming_my_fist_what_is_the/" xr:uid="{00000000-0004-0000-0000-00007D020000}"/>
    <hyperlink ref="F516" r:id="rId639" display="https://www.reddit.com/r/AskDocs/comments/g1midd/possible_torn_tfcc_what_can_i_do_20m/" xr:uid="{00000000-0004-0000-0000-00007E020000}"/>
    <hyperlink ref="F517" r:id="rId640" display="https://www.reddit.com/r/AskDocs/comments/g1mjxh/help_with_cymbalta_withdrawals/" xr:uid="{00000000-0004-0000-0000-00007F020000}"/>
    <hyperlink ref="F518" r:id="rId641" display="https://www.reddit.com/r/AskDocs/comments/g1mk0z/nonemergency_care_in_these_times_adhd/" xr:uid="{00000000-0004-0000-0000-000080020000}"/>
    <hyperlink ref="F519" r:id="rId642" display="https://www.reddit.com/r/AskDocs/comments/g1mo2f/im_worried_theres_a_gas_leak_in_my_house/" xr:uid="{00000000-0004-0000-0000-000081020000}"/>
    <hyperlink ref="F520" r:id="rId643" display="https://www.reddit.com/r/AskDocs/comments/g1mofp/18m_i_worry_i_have_joint_problems/" xr:uid="{00000000-0004-0000-0000-000082020000}"/>
    <hyperlink ref="F521" r:id="rId644" display="https://www.reddit.com/r/AskDocs/comments/g1mqw2/weird_pimple_looking_bump_on_chest/" xr:uid="{00000000-0004-0000-0000-000083020000}"/>
    <hyperlink ref="F522" r:id="rId645" display="https://www.reddit.com/r/AskDocs/comments/g1n0mv/i_wanna_loose_weight_healthily/" xr:uid="{00000000-0004-0000-0000-000084020000}"/>
    <hyperlink ref="F523" r:id="rId646" display="https://www.reddit.com/r/AskDocs/comments/g1n60e/i_think_i_swallowed_my_airpods/" xr:uid="{00000000-0004-0000-0000-000085020000}"/>
    <hyperlink ref="F524" r:id="rId647" display="https://www.reddit.com/r/AskDocs/comments/g1nnym/numerous_symptoms_diabetes_at_21_please_give_me/" xr:uid="{00000000-0004-0000-0000-000086020000}"/>
    <hyperlink ref="F525" r:id="rId648" display="https://www.reddit.com/r/AskDocs/comments/g1nswr/athletes_foot_on_shins_and_calves/" xr:uid="{00000000-0004-0000-0000-000087020000}"/>
    <hyperlink ref="C526" r:id="rId649" display="https://imgur.com/oDyxAJS" xr:uid="{00000000-0004-0000-0000-000088020000}"/>
    <hyperlink ref="F526" r:id="rId650" display="https://www.reddit.com/r/AskDocs/comments/g1nxqe/15m_rash_on_both_hands_last_few_days/" xr:uid="{00000000-0004-0000-0000-000089020000}"/>
    <hyperlink ref="F527" r:id="rId651" display="https://www.reddit.com/r/AskDocs/comments/g1ocs0/i_cant_move_my_hand/" xr:uid="{00000000-0004-0000-0000-00008A020000}"/>
    <hyperlink ref="F528" r:id="rId652" display="https://www.reddit.com/r/AskDocs/comments/g1oii0/need_help_impaction/" xr:uid="{00000000-0004-0000-0000-00008B020000}"/>
    <hyperlink ref="F529" r:id="rId653" display="https://www.reddit.com/r/AskDocs/comments/g1pidw/allergic_reaction_to_diclofenac_pill_i_drank_a/" xr:uid="{00000000-0004-0000-0000-00008C020000}"/>
    <hyperlink ref="C530" r:id="rId654" display="https://ibb.co/XCJQMSW" xr:uid="{00000000-0004-0000-0000-00008D020000}"/>
    <hyperlink ref="F530" r:id="rId655" display="https://www.reddit.com/r/AskDocs/comments/g1pie3/20f_is_this_fungus_on_my_feet/" xr:uid="{00000000-0004-0000-0000-00008E020000}"/>
    <hyperlink ref="F531" r:id="rId656" display="https://www.reddit.com/r/AskDocs/comments/g1ptta/19m_waking_up_with_intense_anal_pain_followed_by/" xr:uid="{00000000-0004-0000-0000-00008F020000}"/>
    <hyperlink ref="F532" r:id="rId657" display="https://www.reddit.com/r/AskDocs/comments/g1r3ld/o2_levels_fluctuating/" xr:uid="{00000000-0004-0000-0000-000090020000}"/>
    <hyperlink ref="C533" r:id="rId658" display="https://imgur.com/a/Qsq9GZv" xr:uid="{00000000-0004-0000-0000-000091020000}"/>
    <hyperlink ref="F533" r:id="rId659" display="https://www.reddit.com/r/AskDocs/comments/g1r3p1/nail_bed_question_dont_want_to_go_to_gp_if_can/" xr:uid="{00000000-0004-0000-0000-000092020000}"/>
    <hyperlink ref="F534" r:id="rId660" display="https://www.reddit.com/r/AskDocs/comments/g1r4kd/i_might_have_injested_rubbing_alcohol/" xr:uid="{00000000-0004-0000-0000-000093020000}"/>
    <hyperlink ref="F535" r:id="rId661" display="https://www.reddit.com/r/AskDocs/comments/g1r7p0/paralysis_in_arms_nausea_numbness_in_body/" xr:uid="{00000000-0004-0000-0000-000094020000}"/>
    <hyperlink ref="F536" r:id="rId662" display="https://www.reddit.com/r/AskDocs/comments/g1rqu2/would_it_be_a_good_or_bad_idea_to_use_laxatives/" xr:uid="{00000000-0004-0000-0000-000095020000}"/>
    <hyperlink ref="C537" r:id="rId663" display="https://imgur.com/gallery/nUivThP" xr:uid="{00000000-0004-0000-0000-000096020000}"/>
    <hyperlink ref="F537" r:id="rId664" display="https://www.reddit.com/r/AskDocs/comments/g1shzx/eye_asymmetrycause_and_treatment/" xr:uid="{00000000-0004-0000-0000-000097020000}"/>
    <hyperlink ref="F538" r:id="rId665" display="https://www.reddit.com/r/AskDocs/comments/g1tboi/inherited_blood_types_question/" xr:uid="{00000000-0004-0000-0000-000098020000}"/>
    <hyperlink ref="F539" r:id="rId666" display="https://www.reddit.com/r/AskDocs/comments/g1tcc8/got_diagnosed_with_prostate_cancer_age_59_i_have/" xr:uid="{00000000-0004-0000-0000-000099020000}"/>
    <hyperlink ref="F540" r:id="rId667" display="https://www.reddit.com/r/AskDocs/comments/g1tg2h/vasomotor_rhinitis/" xr:uid="{00000000-0004-0000-0000-00009A020000}"/>
    <hyperlink ref="F541" r:id="rId668" display="https://www.reddit.com/r/AskDocs/comments/g1tl3k/ear_fluid_treatment/" xr:uid="{00000000-0004-0000-0000-00009B020000}"/>
    <hyperlink ref="F542" r:id="rId669" display="https://www.reddit.com/r/AskDocs/comments/g1tzo2/cervical_mri_report_need_help_understanding/" xr:uid="{00000000-0004-0000-0000-00009C020000}"/>
    <hyperlink ref="F543" r:id="rId670" display="https://www.reddit.com/r/AskDocs/comments/g1u45q/19m_intermittent_fasting_to_loose_weight/" xr:uid="{00000000-0004-0000-0000-00009D020000}"/>
    <hyperlink ref="F544" r:id="rId671" display="https://www.reddit.com/r/AskDocs/comments/g1ufjv/inspecting_family_jewels/" xr:uid="{00000000-0004-0000-0000-00009E020000}"/>
    <hyperlink ref="F545" r:id="rId672" display="https://www.reddit.com/r/AskDocs/comments/g1uh4g/cushings_syndrome/" xr:uid="{00000000-0004-0000-0000-00009F020000}"/>
    <hyperlink ref="C546" r:id="rId673" display="https://imgur.com/a/fWyrtOZ" xr:uid="{00000000-0004-0000-0000-0000A0020000}"/>
    <hyperlink ref="F546" r:id="rId674" display="https://www.reddit.com/r/AskDocs/comments/g1uvsz/doctors_saying_urinalysis_is_negative_despite_uti/" xr:uid="{00000000-0004-0000-0000-0000A1020000}"/>
    <hyperlink ref="F547" r:id="rId675" display="https://www.reddit.com/r/AskDocs/comments/g1v1nu/my_sons_loss_of_mobility_a_year_after_arm_broken/" xr:uid="{00000000-0004-0000-0000-0000A2020000}"/>
    <hyperlink ref="C548" r:id="rId676" display="https://imgur.com/gjVdobg" xr:uid="{00000000-0004-0000-0000-0000A3020000}"/>
    <hyperlink ref="F548" r:id="rId677" display="https://www.reddit.com/r/AskDocs/comments/g1vwzx/blood_work_lab_results_with_4_abnormalities/" xr:uid="{00000000-0004-0000-0000-0000A4020000}"/>
    <hyperlink ref="F549" r:id="rId678" display="https://www.reddit.com/r/AskDocs/comments/g1wne6/ibuprofen_blood_thinners_or_muscle_relaxers_as_an/" xr:uid="{00000000-0004-0000-0000-0000A5020000}"/>
    <hyperlink ref="C550" r:id="rId679" display="https://imgur.com/a/cK4il1B" xr:uid="{00000000-0004-0000-0000-0000A6020000}"/>
    <hyperlink ref="F550" r:id="rId680" display="https://www.reddit.com/r/AskDocs/comments/g1xesg/skin_rash/" xr:uid="{00000000-0004-0000-0000-0000A7020000}"/>
    <hyperlink ref="F551" r:id="rId681" display="https://www.reddit.com/r/AskDocs/comments/g1xvge/help_with_lumbar_spine_mri_31m/" xr:uid="{00000000-0004-0000-0000-0000A8020000}"/>
    <hyperlink ref="F552" r:id="rId682" display="https://www.reddit.com/r/AskDocs/comments/g1ygfs/i_ran_out_of_alcohol_swabs_for_injections_advice/" xr:uid="{00000000-0004-0000-0000-0000A9020000}"/>
    <hyperlink ref="C553" r:id="rId683" display="https://imgur.com/a/yHNW73I" xr:uid="{00000000-0004-0000-0000-0000AA020000}"/>
    <hyperlink ref="F553" r:id="rId684" display="https://www.reddit.com/r/AskDocs/comments/g1ygj5/took_my_mums_67f_ecg_for_first_time_today_and/" xr:uid="{00000000-0004-0000-0000-0000AB020000}"/>
    <hyperlink ref="C554" r:id="rId685" display="https://imgur.com/gallery/mxSys8y" xr:uid="{00000000-0004-0000-0000-0000AC020000}"/>
    <hyperlink ref="F554" r:id="rId686" display="https://www.reddit.com/r/AskDocs/comments/g1ymtf/24f_bloody_cystlike_bump_on_head_for_2_weeks/" xr:uid="{00000000-0004-0000-0000-0000AD020000}"/>
    <hyperlink ref="F555" r:id="rId687" display="https://www.reddit.com/r/AskDocs/comments/g1yq1r/im_certain_i_have_dementia_at_25_ftd_specifically/" xr:uid="{00000000-0004-0000-0000-0000AE020000}"/>
    <hyperlink ref="F556" r:id="rId688" display="https://www.reddit.com/r/AskDocs/comments/g1yya0/strange_ball_next_to_testicle/" xr:uid="{00000000-0004-0000-0000-0000AF020000}"/>
    <hyperlink ref="F557" r:id="rId689" display="https://www.reddit.com/r/AskDocs/comments/g1za13/is_this_acne_due_to_my_birth_control_or_my_acne/" xr:uid="{00000000-0004-0000-0000-0000B0020000}"/>
    <hyperlink ref="C558" r:id="rId690" display="https://ibb.co/8cLPJ5v" xr:uid="{00000000-0004-0000-0000-0000B1020000}"/>
    <hyperlink ref="F558" r:id="rId691" display="https://www.reddit.com/r/AskDocs/comments/g1ztou/persistent_body_rash_for_over_10_weeks_visited/" xr:uid="{00000000-0004-0000-0000-0000B2020000}"/>
    <hyperlink ref="C559" r:id="rId692" display="https://i.imgur.com/A5xfjCl.jpg" xr:uid="{00000000-0004-0000-0000-0000B3020000}"/>
    <hyperlink ref="F559" r:id="rId693" display="https://www.reddit.com/r/AskDocs/comments/g203or/red_dry_rash_losartan_allergy_alternative_bp_meds/" xr:uid="{00000000-0004-0000-0000-0000B4020000}"/>
    <hyperlink ref="C560" r:id="rId694" display="https://youtu.be/ZHAAxFWghaQ" xr:uid="{00000000-0004-0000-0000-0000B5020000}"/>
    <hyperlink ref="F560" r:id="rId695" display="https://www.reddit.com/r/AskDocs/comments/g20l97/could_cracking_my_hips_damage_femoral_artery/" xr:uid="{00000000-0004-0000-0000-0000B6020000}"/>
    <hyperlink ref="F561" r:id="rId696" display="https://www.reddit.com/r/AskDocs/comments/g21474/loss_of_eyelashes_and_eyebrows_could_it_be/" xr:uid="{00000000-0004-0000-0000-0000B7020000}"/>
    <hyperlink ref="F562" r:id="rId697" display="https://www.reddit.com/r/AskDocs/comments/g217nj/sore_breasts_with_raised_painful_bump_on_right/" xr:uid="{00000000-0004-0000-0000-0000B8020000}"/>
    <hyperlink ref="F563" r:id="rId698" display="https://www.reddit.com/r/AskDocs/comments/g219ja/why_do_i_constantly_have_bed_dreams/" xr:uid="{00000000-0004-0000-0000-0000B9020000}"/>
    <hyperlink ref="C564" r:id="rId699" display="https://imgur.com/a/1URWUma" xr:uid="{00000000-0004-0000-0000-0000BA020000}"/>
    <hyperlink ref="F564" r:id="rId700" display="https://www.reddit.com/r/AskDocs/comments/g21xp5/i30f_have_this_mark_on_the_back_of_my_thigh/" xr:uid="{00000000-0004-0000-0000-0000BB020000}"/>
    <hyperlink ref="F565" r:id="rId701" display="https://www.reddit.com/r/AskDocs/comments/g221e2/psoriasis_methotrexate_or_uvb_cancer_risks_do_it/" xr:uid="{00000000-0004-0000-0000-0000BC020000}"/>
    <hyperlink ref="F566" r:id="rId702" display="https://www.reddit.com/r/AskDocs/comments/g221uw/should_i_be_on_statins/" xr:uid="{00000000-0004-0000-0000-0000BD020000}"/>
    <hyperlink ref="C567" r:id="rId703" display="https://ibb.co/8KtgCnC" xr:uid="{00000000-0004-0000-0000-0000BE020000}"/>
    <hyperlink ref="F567" r:id="rId704" display="https://www.reddit.com/r/AskDocs/comments/g223l4/toe_growth/" xr:uid="{00000000-0004-0000-0000-0000BF020000}"/>
    <hyperlink ref="F568" r:id="rId705" display="https://www.reddit.com/r/AskDocs/comments/g22j60/recurring_wrist_pain_i_think_its_carpal_tunnel/" xr:uid="{00000000-0004-0000-0000-0000C0020000}"/>
    <hyperlink ref="C569" r:id="rId706" display="https://drive.google.com/file/d/1kmAXKwZ8NoIRXj_8wiOIyyfTlci7b5DG/view?usp=drivesdk" xr:uid="{00000000-0004-0000-0000-0000C1020000}"/>
    <hyperlink ref="F569" r:id="rId707" display="https://www.reddit.com/r/AskDocs/comments/g22mhp/bumps_on_head_help/" xr:uid="{00000000-0004-0000-0000-0000C2020000}"/>
    <hyperlink ref="F570" r:id="rId708" display="https://www.reddit.com/r/AskDocs/comments/g22pcm/can_covid19_be_dangerous_with_the_medication_im/" xr:uid="{00000000-0004-0000-0000-0000C3020000}"/>
    <hyperlink ref="F571" r:id="rId709" display="https://www.reddit.com/r/AskDocs/comments/g22q8e/would_a_fractured_bone_hurt_more_as_time_goes_on/" xr:uid="{00000000-0004-0000-0000-0000C4020000}"/>
    <hyperlink ref="C572" r:id="rId710" display="https://imgur.com/a/SADqMHL" xr:uid="{00000000-0004-0000-0000-0000C5020000}"/>
    <hyperlink ref="F572" r:id="rId711" display="https://www.reddit.com/r/AskDocs/comments/g23137/what_is_this_rash_on_my_forearm_18m/" xr:uid="{00000000-0004-0000-0000-0000C6020000}"/>
    <hyperlink ref="F573" r:id="rId712" display="https://www.reddit.com/r/AskDocs/comments/g249ap/doctor_wont_send_me_for_an_urgent_colonoscopy_and/" xr:uid="{00000000-0004-0000-0000-0000C7020000}"/>
    <hyperlink ref="F574" r:id="rId713" display="https://www.reddit.com/r/AskDocs/comments/g24fv3/24m_persistent_hip_pain/" xr:uid="{00000000-0004-0000-0000-0000C8020000}"/>
    <hyperlink ref="F575" r:id="rId714" display="https://www.reddit.com/r/AskDocs/comments/g24ljc/15m_i_used_sandpaper_on_my_face/" xr:uid="{00000000-0004-0000-0000-0000C9020000}"/>
    <hyperlink ref="F576" r:id="rId715" display="https://www.reddit.com/r/AskDocs/comments/g24pdt/can_anxiety_cause_a_fever_covidrelated/" xr:uid="{00000000-0004-0000-0000-0000CA020000}"/>
    <hyperlink ref="F577" r:id="rId716" display="https://www.reddit.com/r/AskDocs/comments/g24wjq/32m_pretty_sure_i_have_a_bulging_disk_at_c6c7/" xr:uid="{00000000-0004-0000-0000-0000CB020000}"/>
    <hyperlink ref="C578" r:id="rId717" display="https://gfycat.com/AnnualElegantIlsamochadegu" xr:uid="{00000000-0004-0000-0000-0000CC020000}"/>
    <hyperlink ref="F578" r:id="rId718" display="https://www.reddit.com/r/AskDocs/comments/g2568b/daughter_had_hairs_growing_under_big_toenail/" xr:uid="{00000000-0004-0000-0000-0000CD020000}"/>
    <hyperlink ref="F579" r:id="rId719" display="https://www.reddit.com/r/AskDocs/comments/g258zs/ents_of_reddit/" xr:uid="{00000000-0004-0000-0000-0000CE020000}"/>
    <hyperlink ref="C580" r:id="rId720" display="https://www.amazon.com/Antifungal-Antibacterial-Anti-itch-Cream-Therapeutic/dp/B01N359M8O/ref=mp_s_a_1_5?dchild=1&amp;amp;keywords=derma+nu+anti+fungal&amp;amp;qid=1587001503&amp;amp;sr=8-5" xr:uid="{00000000-0004-0000-0000-0000CF020000}"/>
    <hyperlink ref="F580" r:id="rId721" display="https://www.reddit.com/r/AskDocs/comments/g25lcl/loooongterm_toenail_fungus/" xr:uid="{00000000-0004-0000-0000-0000D0020000}"/>
    <hyperlink ref="F581" r:id="rId722" display="https://www.reddit.com/r/AskDocs/comments/g25n8u/homecare_patient_with_serious_bedsores_but/" xr:uid="{00000000-0004-0000-0000-0000D1020000}"/>
    <hyperlink ref="F582" r:id="rId723" display="https://www.reddit.com/r/AskDocs/comments/g25rcc/chance_of_catching_covid_from_this_15_second/" xr:uid="{00000000-0004-0000-0000-0000D2020000}"/>
    <hyperlink ref="F583" r:id="rId724" display="https://www.reddit.com/r/AskDocs/comments/g25spb/can_i_drink_alcohol_16_almost_17_hours_after/" xr:uid="{00000000-0004-0000-0000-0000D3020000}"/>
    <hyperlink ref="F584" r:id="rId725" display="https://www.reddit.com/r/AskDocs/comments/g25wac/thumb_injury_from_skateboarding/" xr:uid="{00000000-0004-0000-0000-0000D4020000}"/>
    <hyperlink ref="F585" r:id="rId726" display="https://www.reddit.com/r/AskDocs/comments/g266ha/26m_ive_been_prescribed_clonazepam_for_a_few/" xr:uid="{00000000-0004-0000-0000-0000D5020000}"/>
    <hyperlink ref="F586" r:id="rId727" display="https://www.reddit.com/r/AskDocs/comments/g26r0u/i_think_i_have_minor_trigger_finger_in_my_left/" xr:uid="{00000000-0004-0000-0000-0000D6020000}"/>
    <hyperlink ref="F587" r:id="rId728" display="https://www.reddit.com/r/AskDocs/comments/g26ytt/small_skin_tagpolyps_forming_on_body/" xr:uid="{00000000-0004-0000-0000-0000D7020000}"/>
    <hyperlink ref="F588" r:id="rId729" display="https://www.reddit.com/r/AskDocs/comments/g27k3y/sunflower_seeds_and_sodium/" xr:uid="{00000000-0004-0000-0000-0000D8020000}"/>
    <hyperlink ref="C589" r:id="rId730" display="https://imgur.com/a/bz8kIK0" xr:uid="{00000000-0004-0000-0000-0000D9020000}"/>
    <hyperlink ref="F589" r:id="rId731" display="https://www.reddit.com/r/AskDocs/comments/g27k4v/am_i_knock_kneed/" xr:uid="{00000000-0004-0000-0000-0000DA020000}"/>
    <hyperlink ref="C590" r:id="rId732" display="https://imgur.com/a/TLV1xE7" xr:uid="{00000000-0004-0000-0000-0000DB020000}"/>
    <hyperlink ref="F590" r:id="rId733" display="https://www.reddit.com/r/AskDocs/comments/g27ucu/red_lines_on_feet/" xr:uid="{00000000-0004-0000-0000-0000DC020000}"/>
    <hyperlink ref="C591" r:id="rId734" display="https://imgur.com/gallery/PWOwBAl" xr:uid="{00000000-0004-0000-0000-0000DD020000}"/>
    <hyperlink ref="F591" r:id="rId735" display="https://www.reddit.com/r/AskDocs/comments/g285uj/extremely_itchy_red_bumps/" xr:uid="{00000000-0004-0000-0000-0000DE020000}"/>
    <hyperlink ref="F592" r:id="rId736" display="https://www.reddit.com/r/AskDocs/comments/g28igk/my_dad_54m_has_extremely_low_energy_and_we_dont/" xr:uid="{00000000-0004-0000-0000-0000DF020000}"/>
    <hyperlink ref="F593" r:id="rId737" display="https://www.reddit.com/r/AskDocs/comments/g2904h/22f_had_a_lot_of_blood_after_bowel_movement_so_i/" xr:uid="{00000000-0004-0000-0000-0000E0020000}"/>
    <hyperlink ref="C594" r:id="rId738" display="https://i.imgur.com/1NKHDZI.png" xr:uid="{00000000-0004-0000-0000-0000E1020000}"/>
    <hyperlink ref="F594" r:id="rId739" display="https://www.reddit.com/r/AskDocs/comments/g2941v/is_my_colon_being_shaped_like_this_in_any_way_an/" xr:uid="{00000000-0004-0000-0000-0000E2020000}"/>
    <hyperlink ref="F595" r:id="rId740" display="https://www.reddit.com/r/AskDocs/comments/g298s7/is_this_how_pcp_visits_are_for_yearly_check_up/" xr:uid="{00000000-0004-0000-0000-0000E3020000}"/>
    <hyperlink ref="F596" r:id="rId741" display="https://www.reddit.com/r/AskDocs/comments/g29eyr/24f_potential_scaphoid_fracture/" xr:uid="{00000000-0004-0000-0000-0000E4020000}"/>
    <hyperlink ref="F597" r:id="rId742" display="https://www.reddit.com/r/AskDocs/comments/g29osd/what_is_the_appropriate_amount_of_topics_you/" xr:uid="{00000000-0004-0000-0000-0000E5020000}"/>
    <hyperlink ref="C598" r:id="rId743" display="http://imgur.com/a/G5jMlpj" xr:uid="{00000000-0004-0000-0000-0000E6020000}"/>
    <hyperlink ref="F598" r:id="rId744" display="https://www.reddit.com/r/AskDocs/comments/g2a703/nsfw_33m_molluscum_contagiosum_in_genitals/" xr:uid="{00000000-0004-0000-0000-0000E7020000}"/>
    <hyperlink ref="F599" r:id="rId745" display="https://www.reddit.com/r/AskDocs/comments/g2ac4e/i_am_male_15_years_old_non_smoker_weigh_about_80/" xr:uid="{00000000-0004-0000-0000-0000E8020000}"/>
    <hyperlink ref="C600" r:id="rId746" display="http://imgur.com/gallery/I1IG9W5" xr:uid="{00000000-0004-0000-0000-0000E9020000}"/>
    <hyperlink ref="F600" r:id="rId747" display="https://www.reddit.com/r/AskDocs/comments/g2agke/itchy_palms_and_soles/" xr:uid="{00000000-0004-0000-0000-0000EA020000}"/>
    <hyperlink ref="C601" r:id="rId748" display="https://imgur.com/a/s82sL7S" xr:uid="{00000000-0004-0000-0000-0000EB020000}"/>
    <hyperlink ref="F601" r:id="rId749" display="https://www.reddit.com/r/AskDocs/comments/g2b0vw/second_opinion_on_whats_going_on_with_my_pinkie/" xr:uid="{00000000-0004-0000-0000-0000EC020000}"/>
    <hyperlink ref="C602" r:id="rId750" display="https://imgur.com/a/xfkyf5l" xr:uid="{00000000-0004-0000-0000-0000ED020000}"/>
    <hyperlink ref="F602" r:id="rId751" display="https://www.reddit.com/r/AskDocs/comments/g2bknx/bumpy_molemoley_scab_i_picked_off_appears_again/" xr:uid="{00000000-0004-0000-0000-0000EE020000}"/>
    <hyperlink ref="F603" r:id="rId752" display="https://www.reddit.com/r/AskDocs/comments/g2dbl5/is_now_a_good_or_bad_time_to_stop_smoking/" xr:uid="{00000000-0004-0000-0000-0000EF020000}"/>
    <hyperlink ref="F604" r:id="rId753" display="https://www.reddit.com/r/AskDocs/comments/g2dh4c/can_a_stroke_or_more_precisely_a_blood_clot_in/" xr:uid="{00000000-0004-0000-0000-0000F0020000}"/>
    <hyperlink ref="C605" r:id="rId754" display="https://www.reddit.com/r/coolguides/comments/g13798/z/fnkuy94" xr:uid="{00000000-0004-0000-0000-0000F1020000}"/>
    <hyperlink ref="F605" r:id="rId755" display="https://www.reddit.com/r/AskDocs/comments/g2ea7y/pustule_on_my_penis_gp_sexual_health_clinic_or_er/" xr:uid="{00000000-0004-0000-0000-0000F2020000}"/>
    <hyperlink ref="C606" r:id="rId756" display="https://imgur.com/a/g6XV3XW" xr:uid="{00000000-0004-0000-0000-0000F3020000}"/>
    <hyperlink ref="F606" r:id="rId757" display="https://www.reddit.com/r/AskDocs/comments/g2f7pe/broken_clavicle_possibly_isnt_going_to_heal_after/" xr:uid="{00000000-0004-0000-0000-0000F4020000}"/>
    <hyperlink ref="F607" r:id="rId758" display="https://www.reddit.com/r/AskDocs/comments/g2fsan/24female_dry_cough_for_almost_a_month/" xr:uid="{00000000-0004-0000-0000-0000F5020000}"/>
    <hyperlink ref="C608" r:id="rId759" display="https://i.imgur.com/MKgV9bk.jpg" xr:uid="{00000000-0004-0000-0000-0000F6020000}"/>
    <hyperlink ref="F608" r:id="rId760" display="https://www.reddit.com/r/AskDocs/comments/g2fwcf/diagnosis_help/" xr:uid="{00000000-0004-0000-0000-0000F7020000}"/>
    <hyperlink ref="C609" r:id="rId761" display="hernia.is" xr:uid="{00000000-0004-0000-0000-0000F8020000}"/>
    <hyperlink ref="F609" r:id="rId762" display="https://www.reddit.com/r/AskDocs/comments/g2g800/paediatric_scrotal_swelling/" xr:uid="{00000000-0004-0000-0000-0000F9020000}"/>
    <hyperlink ref="C610" r:id="rId763" display="https://imgur.com/a/f6tWJoH" xr:uid="{00000000-0004-0000-0000-0000FA020000}"/>
    <hyperlink ref="F610" r:id="rId764" display="https://www.reddit.com/r/AskDocs/comments/g2go78/bloody_tooth_or_blood_blister/" xr:uid="{00000000-0004-0000-0000-0000FB020000}"/>
    <hyperlink ref="F611" r:id="rId765" display="https://www.reddit.com/r/AskDocs/comments/g2gun9/early_osteophythic_lipping_of_the_posterior/" xr:uid="{00000000-0004-0000-0000-0000FC020000}"/>
    <hyperlink ref="F612" r:id="rId766" display="https://www.reddit.com/r/AskDocs/comments/g2hy3d/rectal_prolapse_or_something_else/" xr:uid="{00000000-0004-0000-0000-0000FD020000}"/>
    <hyperlink ref="C613" r:id="rId767" display="https://www.aerius.ca/en/products/aerius-dual-action/" xr:uid="{00000000-0004-0000-0000-0000FE020000}"/>
    <hyperlink ref="F613" r:id="rId768" display="https://www.reddit.com/r/AskDocs/comments/g2ianp/need_allergy_help_please/" xr:uid="{00000000-0004-0000-0000-0000FF020000}"/>
    <hyperlink ref="F614" r:id="rId769" display="https://www.reddit.com/r/AskDocs/comments/g2idiz/are_fluctuating_blood_sugar_levels_normal_27_male/" xr:uid="{00000000-0004-0000-0000-000000030000}"/>
    <hyperlink ref="F615" r:id="rId770" display="https://www.reddit.com/r/AskDocs/comments/g2in5j/hiv_exposure/" xr:uid="{00000000-0004-0000-0000-000001030000}"/>
    <hyperlink ref="F616" r:id="rId771" display="https://www.reddit.com/r/AskDocs/comments/g2jqu1/should_i_worry_on_the_things_i_sit_on_when/" xr:uid="{00000000-0004-0000-0000-000002030000}"/>
    <hyperlink ref="F617" r:id="rId772" display="https://www.reddit.com/r/AskDocs/comments/g2ldxv/suspected_hyperthyroidism_are_these_symptoms/" xr:uid="{00000000-0004-0000-0000-000003030000}"/>
    <hyperlink ref="F618" r:id="rId773" display="https://www.reddit.com/r/AskDocs/comments/g2lnvv/question_about_testicular_cancer_screening_for/" xr:uid="{00000000-0004-0000-0000-000004030000}"/>
    <hyperlink ref="C619" r:id="rId774" display="https://i.imgur.com/WW31kpa.jpg" xr:uid="{00000000-0004-0000-0000-000005030000}"/>
    <hyperlink ref="F619" r:id="rId775" display="https://www.reddit.com/r/AskDocs/comments/g2m3ei/verruca_treatment_advice/" xr:uid="{00000000-0004-0000-0000-000006030000}"/>
    <hyperlink ref="F620" r:id="rId776" display="https://www.reddit.com/r/AskDocs/comments/g2mrq2/diagnosis_help/" xr:uid="{00000000-0004-0000-0000-000007030000}"/>
    <hyperlink ref="F621" r:id="rId777" display="https://www.reddit.com/r/AskDocs/comments/g2mx9d/wellbutrin_and_strattera_combination/" xr:uid="{00000000-0004-0000-0000-000008030000}"/>
    <hyperlink ref="F622" r:id="rId778" display="https://www.reddit.com/r/AskDocs/comments/g2mxd3/2_months_of_a_fever/" xr:uid="{00000000-0004-0000-0000-000009030000}"/>
    <hyperlink ref="F623" r:id="rId779" display="https://www.reddit.com/r/AskDocs/comments/g2n1er/could_i_be_pregnant/" xr:uid="{00000000-0004-0000-0000-00000A030000}"/>
    <hyperlink ref="F624" r:id="rId780" display="https://www.reddit.com/r/AskDocs/comments/g2n75i/wondering/" xr:uid="{00000000-0004-0000-0000-00000B030000}"/>
    <hyperlink ref="C625" r:id="rId781" display="https://imgur.com/a/F0zqQwL" xr:uid="{00000000-0004-0000-0000-00000C030000}"/>
    <hyperlink ref="F625" r:id="rId782" display="https://www.reddit.com/r/AskDocs/comments/g2n7xt/need_help_identifying_if_this_is_a/" xr:uid="{00000000-0004-0000-0000-00000D030000}"/>
    <hyperlink ref="C626" r:id="rId783" display="https://imgur.com/a/TvO9T4a" xr:uid="{00000000-0004-0000-0000-00000E030000}"/>
    <hyperlink ref="F626" r:id="rId784" display="https://www.reddit.com/r/AskDocs/comments/g2nbf4/20m_itchy_burning_spots_on_heel/" xr:uid="{00000000-0004-0000-0000-00000F030000}"/>
    <hyperlink ref="C627" r:id="rId785" display="https://ibb.co/TKjwMmb" xr:uid="{00000000-0004-0000-0000-000010030000}"/>
    <hyperlink ref="F627" r:id="rId786" display="https://www.reddit.com/r/AskDocs/comments/g2ne6x/female_34_red_spot_that_hard_to_the_touch_doesnt/" xr:uid="{00000000-0004-0000-0000-000011030000}"/>
    <hyperlink ref="F628" r:id="rId787" display="https://www.reddit.com/r/AskDocs/comments/g2nl8k/lower_half_itchiness_for_3_weeks_no_rash/" xr:uid="{00000000-0004-0000-0000-000012030000}"/>
    <hyperlink ref="C629" r:id="rId788" display="https://imgur.com/a/qED4WA4" xr:uid="{00000000-0004-0000-0000-000013030000}"/>
    <hyperlink ref="F629" r:id="rId789" display="https://www.reddit.com/r/AskDocs/comments/g2o44a/what_is_this_weird_spot_on_my_finger_that_comes/" xr:uid="{00000000-0004-0000-0000-000014030000}"/>
    <hyperlink ref="F630" r:id="rId790" display="https://www.reddit.com/r/AskDocs/comments/g2o53c/did_my_mother_feel_any_pain_or_anxiety_while/" xr:uid="{00000000-0004-0000-0000-000015030000}"/>
    <hyperlink ref="C631" r:id="rId791" display="https://imgur.com/a/UwTkjit" xr:uid="{00000000-0004-0000-0000-000016030000}"/>
    <hyperlink ref="F631" r:id="rId792" display="https://www.reddit.com/r/AskDocs/comments/g2obuj/24m_weird_skin_condition_between_fingers/" xr:uid="{00000000-0004-0000-0000-000017030000}"/>
    <hyperlink ref="C632" r:id="rId793" display="https://imgur.com/a/wbeCqmm" xr:uid="{00000000-0004-0000-0000-000018030000}"/>
    <hyperlink ref="F632" r:id="rId794" display="https://www.reddit.com/r/AskDocs/comments/g2osh1/what_are_these_bumps_that_have_always_been_under/" xr:uid="{00000000-0004-0000-0000-000019030000}"/>
    <hyperlink ref="F633" r:id="rId795" display="https://www.reddit.com/r/AskDocs/comments/g2oygo/covid_illness/" xr:uid="{00000000-0004-0000-0000-00001A030000}"/>
    <hyperlink ref="C634" r:id="rId796" display="https://imgur.com/a/3A9G4uq" xr:uid="{00000000-0004-0000-0000-00001B030000}"/>
    <hyperlink ref="F634" r:id="rId797" display="https://www.reddit.com/r/AskDocs/comments/g2p9em/m22_wt_180_bed_bugs/" xr:uid="{00000000-0004-0000-0000-00001C030000}"/>
    <hyperlink ref="F635" r:id="rId798" display="https://www.reddit.com/r/AskDocs/comments/g2pbgp/something_is_wrong_with_my_jaw/" xr:uid="{00000000-0004-0000-0000-00001D030000}"/>
    <hyperlink ref="F636" r:id="rId799" display="https://www.reddit.com/r/AskDocs/comments/g2pea8/concerned_i_have_colon_cancer_male14/" xr:uid="{00000000-0004-0000-0000-00001E030000}"/>
    <hyperlink ref="F637" r:id="rId800" display="https://www.reddit.com/r/AskDocs/comments/g2pxoc/toenail_fungal_problem/" xr:uid="{00000000-0004-0000-0000-00001F030000}"/>
    <hyperlink ref="F638" r:id="rId801" display="https://www.reddit.com/r/AskDocs/comments/g2qgdr/please_help_horrible_horrible_pain_and_no_one/" xr:uid="{00000000-0004-0000-0000-000020030000}"/>
    <hyperlink ref="C639" r:id="rId802" display="https://www.reddit.com/user/AtomicReggi/comments/g2qk8w/pics_for_raskdocs/?utm_source=share&amp;amp;amp;amp;utm_medium=ios_app&amp;amp;amp;amp;utm_name=iossmf" xr:uid="{00000000-0004-0000-0000-000021030000}"/>
    <hyperlink ref="F639" r:id="rId803" display="https://www.reddit.com/r/AskDocs/comments/g2qw9y/extremely_itchy_and_flaky_scalp_is_this_just/" xr:uid="{00000000-0004-0000-0000-000022030000}"/>
    <hyperlink ref="F640" r:id="rId804" display="https://www.reddit.com/r/AskDocs/comments/g2qyb0/could_i_have_a_brain_tumor_20m/" xr:uid="{00000000-0004-0000-0000-000023030000}"/>
    <hyperlink ref="F641" r:id="rId805" display="https://www.reddit.com/r/AskDocs/comments/g2r8ag/i_just_want_to_be_able_to_eat/" xr:uid="{00000000-0004-0000-0000-000024030000}"/>
    <hyperlink ref="F642" r:id="rId806" display="https://www.reddit.com/r/AskDocs/comments/g2rkcm/could_my_19f_doctor_have_missed_something_with/" xr:uid="{00000000-0004-0000-0000-000025030000}"/>
    <hyperlink ref="F643" r:id="rId807" display="https://www.reddit.com/r/AskDocs/comments/g2rkip/i_had_a_hooping_cough_tetanus_vaccine_yesterday/" xr:uid="{00000000-0004-0000-0000-000026030000}"/>
    <hyperlink ref="C644" r:id="rId808" display="https://i.imgur.com/6nsSFyY.jpg?1" xr:uid="{00000000-0004-0000-0000-000027030000}"/>
    <hyperlink ref="F644" r:id="rId809" display="https://www.reddit.com/r/AskDocs/comments/g2rula/persistent_itchy_skin_wont_go_away_pic/" xr:uid="{00000000-0004-0000-0000-000028030000}"/>
    <hyperlink ref="F645" r:id="rId810" display="https://www.reddit.com/r/AskDocs/comments/g2ruta/positive_for_cytomegalovirus_igg_antibodies_what/" xr:uid="{00000000-0004-0000-0000-000029030000}"/>
    <hyperlink ref="F646" r:id="rId811" display="https://www.reddit.com/r/AskDocs/comments/g2skph/kidney_stones_really_bothering_me_but_nobody_can/" xr:uid="{00000000-0004-0000-0000-00002A030000}"/>
    <hyperlink ref="C647" r:id="rId812" display="https://imgur.com/a/pPznPfF" xr:uid="{00000000-0004-0000-0000-00002B030000}"/>
    <hyperlink ref="F647" r:id="rId813" display="https://www.reddit.com/r/AskDocs/comments/g2sv9o/24m_episodic_rashurticaria_that_occurs_during/" xr:uid="{00000000-0004-0000-0000-00002C030000}"/>
    <hyperlink ref="F648" r:id="rId814" display="https://www.reddit.com/r/AskDocs/comments/g2u5pu/my_father_64m_was_released_from_er_today_416_and/" xr:uid="{00000000-0004-0000-0000-00002D030000}"/>
    <hyperlink ref="F649" r:id="rId815" display="https://www.reddit.com/r/AskDocs/comments/g2ud1h/do_i_have_minor_lead_poisoning_m_22/" xr:uid="{00000000-0004-0000-0000-00002E030000}"/>
    <hyperlink ref="C650" r:id="rId816" display="https://imgur.com/gallery/O8BK2Js" xr:uid="{00000000-0004-0000-0000-00002F030000}"/>
    <hyperlink ref="F650" r:id="rId817" display="https://www.reddit.com/r/AskDocs/comments/g2ufoa/red_bumps_all_over/" xr:uid="{00000000-0004-0000-0000-000030030000}"/>
    <hyperlink ref="F651" r:id="rId818" display="https://www.reddit.com/r/AskDocs/comments/g2uzhn/can_an_iron_supplement_work_overnight/" xr:uid="{00000000-0004-0000-0000-000031030000}"/>
    <hyperlink ref="F652" r:id="rId819" display="https://www.reddit.com/r/AskDocs/comments/g2v4kd/20f_positive_for_paraneoplastic_antibodies_neuro/" xr:uid="{00000000-0004-0000-0000-000032030000}"/>
    <hyperlink ref="F653" r:id="rId820" display="https://www.reddit.com/r/AskDocs/comments/g2vfc3/constipation/" xr:uid="{00000000-0004-0000-0000-000033030000}"/>
    <hyperlink ref="C654" r:id="rId821" display="https://imgur.com/a/rPUhez1" xr:uid="{00000000-0004-0000-0000-000034030000}"/>
    <hyperlink ref="F654" r:id="rId822" display="https://www.reddit.com/r/AskDocs/comments/g2vggx/concerned_about_breast_cancer_pics/" xr:uid="{00000000-0004-0000-0000-000035030000}"/>
    <hyperlink ref="F655" r:id="rId823" display="https://www.reddit.com/r/AskDocs/comments/g2vlyy/amputated_fingertip/" xr:uid="{00000000-0004-0000-0000-000036030000}"/>
    <hyperlink ref="F656" r:id="rId824" display="https://www.reddit.com/r/AskDocs/comments/g2voj3/should_i_get_an_mri_of_my_wrist_which_i_sprained/" xr:uid="{00000000-0004-0000-0000-000037030000}"/>
    <hyperlink ref="F657" r:id="rId825" display="https://www.reddit.com/r/AskDocs/comments/g2w5d4/strange_object_removed_from_wifes_26_belly_button/" xr:uid="{00000000-0004-0000-0000-000038030000}"/>
    <hyperlink ref="F658" r:id="rId826" display="https://www.reddit.com/r/AskDocs/comments/g2waox/itch_on_back/" xr:uid="{00000000-0004-0000-0000-000039030000}"/>
    <hyperlink ref="C659" r:id="rId827" display="https://imgur.com/gallery/sJGcZDC" xr:uid="{00000000-0004-0000-0000-00003A030000}"/>
    <hyperlink ref="F659" r:id="rId828" display="https://www.reddit.com/r/AskDocs/comments/g2wobe/painful_spots_on_hands/" xr:uid="{00000000-0004-0000-0000-00003B030000}"/>
    <hyperlink ref="C660" r:id="rId829" display="https://imgur.com/TIwZexx" xr:uid="{00000000-0004-0000-0000-00003C030000}"/>
    <hyperlink ref="F660" r:id="rId830" display="https://www.reddit.com/r/AskDocs/comments/g2x3ds/do_i_have_toenail_fungus/" xr:uid="{00000000-0004-0000-0000-00003D030000}"/>
    <hyperlink ref="F661" r:id="rId831" display="https://www.reddit.com/r/AskDocs/comments/g2x5lp/black_dot_on_my_skin_above_nails/" xr:uid="{00000000-0004-0000-0000-00003E030000}"/>
    <hyperlink ref="C662" r:id="rId832" display="https://imgur.com/vLFAfYd" xr:uid="{00000000-0004-0000-0000-00003F030000}"/>
    <hyperlink ref="F662" r:id="rId833" display="https://www.reddit.com/r/AskDocs/comments/g2y4pf/22f_i_have_bumps_down_there/" xr:uid="{00000000-0004-0000-0000-000040030000}"/>
    <hyperlink ref="C663" r:id="rId834" display="https://imgur.com/lB9Y2DF" xr:uid="{00000000-0004-0000-0000-000041030000}"/>
    <hyperlink ref="F663" r:id="rId835" display="https://www.reddit.com/r/AskDocs/comments/g2y8ig/weird_spots_on_my_torso_and_my_girlfriends_too/" xr:uid="{00000000-0004-0000-0000-000042030000}"/>
    <hyperlink ref="F664" r:id="rId836" display="https://www.reddit.com/r/AskDocs/comments/g2yli5/my_mother_had_chicken_pox_for_the_first_time_when/" xr:uid="{00000000-0004-0000-0000-000043030000}"/>
    <hyperlink ref="C665" r:id="rId837" display="https://imgur.com/a/6KaYBeb" xr:uid="{00000000-0004-0000-0000-000044030000}"/>
    <hyperlink ref="F665" r:id="rId838" display="https://www.reddit.com/r/AskDocs/comments/g2z2ml/does_this_look_like_lichen_sclerosus/" xr:uid="{00000000-0004-0000-0000-000045030000}"/>
    <hyperlink ref="C666" r:id="rId839" display="https://imgur.com/a/GDgmPmZ" xr:uid="{00000000-0004-0000-0000-000046030000}"/>
    <hyperlink ref="F666" r:id="rId840" display="https://www.reddit.com/r/AskDocs/comments/g30dqh/reoccurring_hand_rash_3_years/" xr:uid="{00000000-0004-0000-0000-000047030000}"/>
    <hyperlink ref="F667" r:id="rId841" display="https://www.reddit.com/r/AskDocs/comments/g32vcr/heart_rate_spikes_and_discomfort/" xr:uid="{00000000-0004-0000-0000-000048030000}"/>
    <hyperlink ref="F668" r:id="rId842" display="https://www.reddit.com/r/AskDocs/comments/g33os5/my_22f_mother_56f_has_just_started_coming_down/" xr:uid="{00000000-0004-0000-0000-000049030000}"/>
    <hyperlink ref="F669" r:id="rId843" display="https://www.reddit.com/r/AskDocs/comments/g33xds/i_tore_both_my_acls_14_months_apart_still_having/" xr:uid="{00000000-0004-0000-0000-00004A030000}"/>
    <hyperlink ref="F670" r:id="rId844" display="https://www.reddit.com/r/AskDocs/comments/g344eo/possible_diabetes/" xr:uid="{00000000-0004-0000-0000-00004B030000}"/>
    <hyperlink ref="F671" r:id="rId845" display="https://www.reddit.com/r/AskDocs/comments/g34a3k/21m_i_think_i_might_have_suffered_a_stroke_years/" xr:uid="{00000000-0004-0000-0000-00004C030000}"/>
    <hyperlink ref="F672" r:id="rId846" display="https://www.reddit.com/r/AskDocs/comments/g34xaf/my_heart_bpm_is_over_80_consistently15m/" xr:uid="{00000000-0004-0000-0000-00004D030000}"/>
    <hyperlink ref="F673" r:id="rId847" display="https://www.reddit.com/r/AskDocs/comments/g34xn4/is_it_safe_to_be_on_nexplanon_and_take_plan_b/" xr:uid="{00000000-0004-0000-0000-00004E030000}"/>
    <hyperlink ref="F674" r:id="rId848" display="https://www.reddit.com/r/AskDocs/comments/g35xh5/anxiety_or_another_medical_issue/" xr:uid="{00000000-0004-0000-0000-00004F030000}"/>
    <hyperlink ref="F675" r:id="rId849" display="https://www.reddit.com/r/AskDocs/comments/g366wz/did_the_old_man_that_i_saved_suffer_from/" xr:uid="{00000000-0004-0000-0000-000050030000}"/>
    <hyperlink ref="F676" r:id="rId850" display="https://www.reddit.com/r/AskDocs/comments/g36std/gabapentin_and_covid19/" xr:uid="{00000000-0004-0000-0000-000051030000}"/>
    <hyperlink ref="C677" r:id="rId851" display="https://imgur.com/S4cwqJ3" xr:uid="{00000000-0004-0000-0000-000052030000}"/>
    <hyperlink ref="F677" r:id="rId852" display="https://www.reddit.com/r/AskDocs/comments/g36z0t/tennis_elbow_or_something_else/" xr:uid="{00000000-0004-0000-0000-000053030000}"/>
    <hyperlink ref="F678" r:id="rId853" display="https://www.reddit.com/r/AskDocs/comments/g386mk/continued_period_after_iud/" xr:uid="{00000000-0004-0000-0000-000054030000}"/>
    <hyperlink ref="F679" r:id="rId854" display="https://www.reddit.com/r/AskDocs/comments/g38is9/cant_breathe/" xr:uid="{00000000-0004-0000-0000-000055030000}"/>
    <hyperlink ref="F680" r:id="rId855" display="https://www.reddit.com/r/AskDocs/comments/g38kof/18f_daily_headaches_and_dizziness/" xr:uid="{00000000-0004-0000-0000-000056030000}"/>
    <hyperlink ref="F681" r:id="rId856" display="https://www.reddit.com/r/AskDocs/comments/g38wqu/22f_im_desperate_for_answers_no_diagnosis_but_i/" xr:uid="{00000000-0004-0000-0000-000057030000}"/>
    <hyperlink ref="F682" r:id="rId857" display="https://www.reddit.com/r/AskDocs/comments/g38xx4/24f_painful_popping_in_knee/" xr:uid="{00000000-0004-0000-0000-000058030000}"/>
    <hyperlink ref="C683" r:id="rId858" display="https://imgur.com/a/dB2VgFn" xr:uid="{00000000-0004-0000-0000-000059030000}"/>
    <hyperlink ref="F683" r:id="rId859" display="https://www.reddit.com/r/AskDocs/comments/g39uzg/hearing_discrepancy_how_worried_should_i_be_about/" xr:uid="{00000000-0004-0000-0000-00005A030000}"/>
    <hyperlink ref="F684" r:id="rId860" display="https://www.reddit.com/r/AskDocs/comments/g3flzy/i_think_i_have_manic_bipolar_depression_but_that/" xr:uid="{00000000-0004-0000-0000-00005B030000}"/>
    <hyperlink ref="F685" r:id="rId861" display="https://www.reddit.com/r/AskDocs/comments/g3frd4/i_tend_to_fall_asleep_at_work_but_i_want_to_stay/" xr:uid="{00000000-0004-0000-0000-00005C030000}"/>
    <hyperlink ref="F686" r:id="rId862" display="https://www.reddit.com/r/AskDocs/comments/g3fxpd/baby_1m_has_a_hernia/" xr:uid="{00000000-0004-0000-0000-00005D030000}"/>
    <hyperlink ref="F687" r:id="rId863" display="https://www.reddit.com/r/AskDocs/comments/g3fzei/is_it_possible_to_move_an_organ_out_of_place/" xr:uid="{00000000-0004-0000-0000-00005E030000}"/>
    <hyperlink ref="F688" r:id="rId864" display="https://www.reddit.com/r/AskDocs/comments/g3g60m/can_i_use_my_albuterol_inhaler_everyday_23f/" xr:uid="{00000000-0004-0000-0000-00005F030000}"/>
    <hyperlink ref="F689" r:id="rId865" display="https://www.reddit.com/r/AskDocs/comments/g3gezb/bizarre_systems_that_are_making_me_miserable/" xr:uid="{00000000-0004-0000-0000-000060030000}"/>
    <hyperlink ref="F690" r:id="rId866" display="https://www.reddit.com/r/AskDocs/comments/g3go8a/my_dad49_has_lost_a_large_majority_of_his_taste/" xr:uid="{00000000-0004-0000-0000-000061030000}"/>
    <hyperlink ref="F691" r:id="rId867" display="https://www.reddit.com/r/AskDocs/comments/g3gtxi/sleep_apnea/" xr:uid="{00000000-0004-0000-0000-000062030000}"/>
    <hyperlink ref="F692" r:id="rId868" display="https://www.reddit.com/r/AskDocs/comments/g3r9wq/hypertension_diagnosis/" xr:uid="{00000000-0004-0000-0000-000063030000}"/>
    <hyperlink ref="F693" r:id="rId869" display="https://www.reddit.com/r/AskDocs/comments/g3s4gz/do_i_need_some_kind_of_ear_surgery/" xr:uid="{00000000-0004-0000-0000-000064030000}"/>
    <hyperlink ref="F694" r:id="rId870" display="https://www.reddit.com/r/AskDocs/comments/g3s6ld/21f_does_having_monophobia_grant_a_doctors_note/" xr:uid="{00000000-0004-0000-0000-000065030000}"/>
    <hyperlink ref="F695" r:id="rId871" display="https://www.reddit.com/r/AskDocs/comments/g3s73i/how_to_inspect_a_mole_on_my_own/" xr:uid="{00000000-0004-0000-0000-000066030000}"/>
    <hyperlink ref="F696" r:id="rId872" display="https://www.reddit.com/r/AskDocs/comments/g3tbsf/my_m18_parents_just_told_me_i_was_not_vaccinated/" xr:uid="{00000000-0004-0000-0000-000067030000}"/>
    <hyperlink ref="F697" r:id="rId873" display="https://www.reddit.com/r/AskDocs/comments/g3u4gj/advice_for_a_friend_living_with_3_auto_immune/" xr:uid="{00000000-0004-0000-0000-000068030000}"/>
    <hyperlink ref="F698" r:id="rId874" display="https://www.reddit.com/r/AskDocs/comments/g3u6x7/food_that_went_down_wrong_pipe_and_potentially/" xr:uid="{00000000-0004-0000-0000-000069030000}"/>
    <hyperlink ref="F699" r:id="rId875" display="https://www.reddit.com/r/AskDocs/comments/g3uex9/20m_right_testicle_aches_and_hurts_to_touch/" xr:uid="{00000000-0004-0000-0000-00006A030000}"/>
    <hyperlink ref="F700" r:id="rId876" display="https://www.reddit.com/r/AskDocs/comments/g3ut19/covidcoronavirus_or_flonase_side_effect/" xr:uid="{00000000-0004-0000-0000-00006B030000}"/>
    <hyperlink ref="C701" r:id="rId877" display="https://imgur.com/a/WeQPuz1" xr:uid="{00000000-0004-0000-0000-00006C030000}"/>
    <hyperlink ref="F701" r:id="rId878" display="https://www.reddit.com/r/AskDocs/comments/g3v2cg/do_you_think_i_have_rosacea/" xr:uid="{00000000-0004-0000-0000-00006D030000}"/>
    <hyperlink ref="F702" r:id="rId879" display="https://www.reddit.com/r/AskDocs/comments/g3v6mh/stepfather_acting_belligerent/" xr:uid="{00000000-0004-0000-0000-00006E030000}"/>
    <hyperlink ref="C703" r:id="rId880" display="https://i.imgur.com/WU4SEET.jpg" xr:uid="{00000000-0004-0000-0000-00006F030000}"/>
    <hyperlink ref="F703" r:id="rId881" display="https://www.reddit.com/r/AskDocs/comments/g3v8ls/9m_male_with_face_rash/" xr:uid="{00000000-0004-0000-0000-000070030000}"/>
    <hyperlink ref="F704" r:id="rId882" display="https://www.reddit.com/r/AskDocs/comments/g3vami/itchy_bumps_on_legs/" xr:uid="{00000000-0004-0000-0000-000071030000}"/>
    <hyperlink ref="F705" r:id="rId883" display="https://www.reddit.com/r/AskDocs/comments/g3w1fc/18m_i_have_hard_spots_on_the_left_side_of_my_penis/" xr:uid="{00000000-0004-0000-0000-000072030000}"/>
    <hyperlink ref="F706" r:id="rId884" display="https://www.reddit.com/r/AskDocs/comments/g3wq6m/asking_for_my_father_here_literal_medical_mystery/" xr:uid="{00000000-0004-0000-0000-000073030000}"/>
    <hyperlink ref="C707" r:id="rId885" display="https://imgur.com/a/Fegtc4M" xr:uid="{00000000-0004-0000-0000-000074030000}"/>
    <hyperlink ref="F707" r:id="rId886" display="https://www.reddit.com/r/AskDocs/comments/g3wvd0/concerning_lab_results_covid_positive/" xr:uid="{00000000-0004-0000-0000-000075030000}"/>
    <hyperlink ref="C708" r:id="rId887" display="https://www.reddit.com/r/AskDocs/comments/foatya/f28\_desperateweird\_when\_driving\_i\_suddenly\_feel/" xr:uid="{00000000-0004-0000-0000-000076030000}"/>
    <hyperlink ref="F708" r:id="rId888" display="https://www.reddit.com/r/AskDocs/comments/g3x5s3/update_to_very_strange_symptoms_diagnosed_f28/" xr:uid="{00000000-0004-0000-0000-000077030000}"/>
    <hyperlink ref="F709" r:id="rId889" display="https://www.reddit.com/r/AskDocs/comments/g3xnf7/24m_is_it_possible_i_have_renal_disease/" xr:uid="{00000000-0004-0000-0000-000078030000}"/>
    <hyperlink ref="F710" r:id="rId890" display="https://www.reddit.com/r/AskDocs/comments/g5h31m/question_about_anaphylaxis/" xr:uid="{00000000-0004-0000-0000-000079030000}"/>
    <hyperlink ref="F711" r:id="rId891" display="https://www.reddit.com/r/AskDocs/comments/g5h3em/is_a_bone_age_test_checked_by_an_endocrinologist/" xr:uid="{00000000-0004-0000-0000-00007A030000}"/>
    <hyperlink ref="F712" r:id="rId892" display="https://www.reddit.com/r/AskDocs/comments/g5hh0v/will_my_parents_be_informed/" xr:uid="{00000000-0004-0000-0000-00007B030000}"/>
    <hyperlink ref="C713" r:id="rId893" display="https://imgur.com/GN3KcF0" xr:uid="{00000000-0004-0000-0000-00007C030000}"/>
    <hyperlink ref="F713" r:id="rId894" display="https://www.reddit.com/r/AskDocs/comments/g5hpsz/i_am_concerned_about_my_exs_21m_health/" xr:uid="{00000000-0004-0000-0000-00007D030000}"/>
    <hyperlink ref="F714" r:id="rId895" display="https://www.reddit.com/r/AskDocs/comments/g5i4mi/does_prolonged_fasting_damage_stomach_lining/" xr:uid="{00000000-0004-0000-0000-00007E030000}"/>
    <hyperlink ref="C715" r:id="rId896" display="https://imgur.com/gallery/ES9GN7Q" xr:uid="{00000000-0004-0000-0000-00007F030000}"/>
    <hyperlink ref="F715" r:id="rId897" display="https://www.reddit.com/r/AskDocs/comments/g5ikgn/26f_white_lesion_surrounded_by_blood_vessels_on/" xr:uid="{00000000-0004-0000-0000-000080030000}"/>
    <hyperlink ref="F716" r:id="rId898" display="https://www.reddit.com/r/AskDocs/comments/g5ivok/pregnancy_chances_a_little_paranoid/" xr:uid="{00000000-0004-0000-0000-000081030000}"/>
    <hyperlink ref="F717" r:id="rId899" display="https://www.reddit.com/r/AskDocs/comments/g5ixvb/19m_having_small_water_like_blisters_on_fingers/" xr:uid="{00000000-0004-0000-0000-000082030000}"/>
    <hyperlink ref="F718" r:id="rId900" display="https://www.reddit.com/r/AskDocs/comments/g5j22p/18f_bump_on_lip/" xr:uid="{00000000-0004-0000-0000-000083030000}"/>
    <hyperlink ref="F719" r:id="rId901" display="https://www.reddit.com/r/AskDocs/comments/g5jaz9/25_year_old_boy_screaming_and_crying_in_pain_when/" xr:uid="{00000000-0004-0000-0000-000084030000}"/>
    <hyperlink ref="F720" r:id="rId902" display="https://www.reddit.com/r/AskDocs/comments/g5jos7/i_suspect_my_mother_f47_is_abusing_her/" xr:uid="{00000000-0004-0000-0000-000085030000}"/>
    <hyperlink ref="F721" r:id="rId903" display="https://www.reddit.com/r/AskDocs/comments/g5k47w/tingly_weak_arm_feels_like_a_pinched_nerve_do_i/" xr:uid="{00000000-0004-0000-0000-000086030000}"/>
    <hyperlink ref="F722" r:id="rId904" display="https://www.reddit.com/r/AskDocs/comments/g5k5do/brain_mri_and_permanent_metal_retainer_is_this/" xr:uid="{00000000-0004-0000-0000-000087030000}"/>
    <hyperlink ref="F723" r:id="rId905" display="https://www.reddit.com/r/AskDocs/comments/g5lgx2/cervical_sprain/" xr:uid="{00000000-0004-0000-0000-000088030000}"/>
    <hyperlink ref="C724" r:id="rId906" display="https://ibb.co/zXySbTT" xr:uid="{00000000-0004-0000-0000-000089030000}"/>
    <hyperlink ref="F724" r:id="rId907" display="https://www.reddit.com/r/AskDocs/comments/g5ll11/red_spots_rash/" xr:uid="{00000000-0004-0000-0000-00008A030000}"/>
    <hyperlink ref="C725" r:id="rId908" display="https://i.redd.it/lfccfhk8l7u41.jpg" xr:uid="{00000000-0004-0000-0000-00008B030000}"/>
    <hyperlink ref="F725" r:id="rId909" display="https://www.reddit.com/r/AskDocs/comments/g5lt2c/is_this_hormonal_acne_perioral_dermatitis/" xr:uid="{00000000-0004-0000-0000-00008C030000}"/>
    <hyperlink ref="F726" r:id="rId910" display="https://www.reddit.com/r/AskDocs/comments/g5m080/how_do_i_get_rid_of_eczema_around_my_eyes_for_good/" xr:uid="{00000000-0004-0000-0000-00008D030000}"/>
    <hyperlink ref="F727" r:id="rId911" display="https://www.reddit.com/r/AskDocs/comments/g5m6mt/my_a1c_is_at_prediabetic_levels_but_my_blood/" xr:uid="{00000000-0004-0000-0000-00008E030000}"/>
    <hyperlink ref="F728" r:id="rId912" display="https://www.reddit.com/r/AskDocs/comments/g5mapl/numbness_in_left_hand/" xr:uid="{00000000-0004-0000-0000-00008F030000}"/>
    <hyperlink ref="F729" r:id="rId913" display="https://www.reddit.com/r/AskDocs/comments/g5mfdy/safe_way_to_draw_500ml_of_blood_at_home/" xr:uid="{00000000-0004-0000-0000-000090030000}"/>
    <hyperlink ref="F730" r:id="rId914" display="https://www.reddit.com/r/AskDocs/comments/g5mho4/getting_a_uk_prescription_for_pregnancy_safe/" xr:uid="{00000000-0004-0000-0000-000091030000}"/>
    <hyperlink ref="F731" r:id="rId915" display="https://www.reddit.com/r/AskDocs/comments/g5mk17/purple_penis_head_erectile_dysfunction_am_i_dying/" xr:uid="{00000000-0004-0000-0000-000092030000}"/>
    <hyperlink ref="F732" r:id="rId916" display="https://www.reddit.com/r/AskDocs/comments/g5mnkr/how_likely_is_it_for_a_minor_wound_to_cause_sepsis/" xr:uid="{00000000-0004-0000-0000-000093030000}"/>
    <hyperlink ref="F733" r:id="rId917" display="https://www.reddit.com/r/AskDocs/comments/g5mrav/diet_for_an_immature_digestive_system/" xr:uid="{00000000-0004-0000-0000-000094030000}"/>
    <hyperlink ref="F734" r:id="rId918" display="https://www.reddit.com/r/AskDocs/comments/g5msow/if15_havent_gone_poop_properly_in_a_month_and_my/" xr:uid="{00000000-0004-0000-0000-000095030000}"/>
    <hyperlink ref="F735" r:id="rId919" display="https://www.reddit.com/r/AskDocs/comments/g5mtfd/ibs_ibd_something_more_sinister/" xr:uid="{00000000-0004-0000-0000-000096030000}"/>
    <hyperlink ref="C736" r:id="rId920" display="https://imgur.com/a/BRPL4bn" xr:uid="{00000000-0004-0000-0000-000097030000}"/>
    <hyperlink ref="F736" r:id="rId921" display="https://www.reddit.com/r/AskDocs/comments/g5n2sc/canker_sore_or_cold_sore/" xr:uid="{00000000-0004-0000-0000-000098030000}"/>
    <hyperlink ref="F737" r:id="rId922" display="https://www.reddit.com/r/AskDocs/comments/g5ne0p/is_it_possible_iv_fluids_will_wash_out_drugs_in/" xr:uid="{00000000-0004-0000-0000-000099030000}"/>
    <hyperlink ref="F738" r:id="rId923" display="https://www.reddit.com/r/AskDocs/comments/g5ng31/how_much_vitamin_d_would_you_recommend_an/" xr:uid="{00000000-0004-0000-0000-00009A030000}"/>
    <hyperlink ref="C739" r:id="rId924" display="https://ibb.co/album/pBcZ92" xr:uid="{00000000-0004-0000-0000-00009B030000}"/>
    <hyperlink ref="F739" r:id="rId925" display="https://www.reddit.com/r/AskDocs/comments/g5nz0d/21_yo_malewhite_300lb_rash_appearing_in_random/" xr:uid="{00000000-0004-0000-0000-00009C030000}"/>
    <hyperlink ref="F740" r:id="rId926" display="https://www.reddit.com/r/AskDocs/comments/g5od1q/where_can_i_get_good_hgh_can_be_legal_or_illegal/" xr:uid="{00000000-0004-0000-0000-00009D030000}"/>
    <hyperlink ref="F741" r:id="rId927" display="https://www.reddit.com/r/AskDocs/comments/g5og8g/do_i_have_a_depressed_skull_fracture/" xr:uid="{00000000-0004-0000-0000-00009E030000}"/>
    <hyperlink ref="F742" r:id="rId928" display="https://www.reddit.com/r/AskDocs/comments/g5oiy7/19m_citalopram_and_weed/" xr:uid="{00000000-0004-0000-0000-00009F030000}"/>
    <hyperlink ref="C743" r:id="rId929" display="https://www.reddit.com/r/legaladvice/" xr:uid="{00000000-0004-0000-0000-0000A0030000}"/>
    <hyperlink ref="F743" r:id="rId930" display="https://www.reddit.com/r/AskDocs/comments/g5ouv2/scammed_by_a_nutritionist/" xr:uid="{00000000-0004-0000-0000-0000A1030000}"/>
    <hyperlink ref="F744" r:id="rId931" display="https://www.reddit.com/r/AskDocs/comments/g5oz1j/34m_160lbs_considering_removing_my_own/" xr:uid="{00000000-0004-0000-0000-0000A2030000}"/>
    <hyperlink ref="F745" r:id="rId932" display="https://www.reddit.com/r/AskDocs/comments/g5qdnk/im_a_15m_and_i_think_i_have_gonorrhoea_but_what/" xr:uid="{00000000-0004-0000-0000-0000A3030000}"/>
    <hyperlink ref="F746" r:id="rId933" display="https://www.reddit.com/r/AskDocs/comments/g61qm6/23m_swallowed_seed/" xr:uid="{00000000-0004-0000-0000-0000A4030000}"/>
    <hyperlink ref="F747" r:id="rId934" display="https://www.reddit.com/r/AskDocs/comments/g620c9/whats_wrong_with_my_brothers_skin/" xr:uid="{00000000-0004-0000-0000-0000A5030000}"/>
    <hyperlink ref="F748" r:id="rId935" display="https://www.reddit.com/r/AskDocs/comments/g622xb/34f_levothyroxine_125mg_non_smoker_thyroid_and/" xr:uid="{00000000-0004-0000-0000-0000A6030000}"/>
    <hyperlink ref="F749" r:id="rId936" display="https://www.reddit.com/r/AskDocs/comments/g626y0/how_concerned_should_i_be_about_vomiting_up_a/" xr:uid="{00000000-0004-0000-0000-0000A7030000}"/>
    <hyperlink ref="C750" r:id="rId937" display="https://imgur.com/a/AucebSU" xr:uid="{00000000-0004-0000-0000-0000A8030000}"/>
    <hyperlink ref="F750" r:id="rId938" display="https://www.reddit.com/r/AskDocs/comments/g62cax/had_blood_work_done_and_got_the_results_should_i/" xr:uid="{00000000-0004-0000-0000-0000A9030000}"/>
    <hyperlink ref="F751" r:id="rId939" display="https://www.reddit.com/r/AskDocs/comments/g62em0/i_am_literally_always_hitting_myself_i_cannot/" xr:uid="{00000000-0004-0000-0000-0000AA030000}"/>
    <hyperlink ref="F752" r:id="rId940" display="https://www.reddit.com/r/AskDocs/comments/g62l9h/would_it_be_useful_for_me_to_have_a_home_oxygen/" xr:uid="{00000000-0004-0000-0000-0000AB030000}"/>
    <hyperlink ref="F753" r:id="rId941" display="https://www.reddit.com/r/AskDocs/comments/g63rpx/severe_stomach_issues_a_week_and_a_half_after/" xr:uid="{00000000-0004-0000-0000-0000AC030000}"/>
    <hyperlink ref="F754" r:id="rId942" display="https://www.reddit.com/r/AskDocs/comments/g647he/is_it_okay_that_i_open_gelatine_capsules_of/" xr:uid="{00000000-0004-0000-0000-0000AD030000}"/>
    <hyperlink ref="F755" r:id="rId943" display="https://www.reddit.com/r/AskDocs/comments/g649ak/received_a_blood_test_with_low_lipase_levels_doc/" xr:uid="{00000000-0004-0000-0000-0000AE030000}"/>
    <hyperlink ref="F756" r:id="rId944" display="https://www.reddit.com/r/AskDocs/comments/g64g4y/any_doctors_that_have_diagnosed_marfan_syndrome/" xr:uid="{00000000-0004-0000-0000-0000AF030000}"/>
    <hyperlink ref="F757" r:id="rId945" display="https://www.reddit.com/r/AskDocs/comments/g653mk/girlfriend22f_has_very_high_bilirubin_in_her/" xr:uid="{00000000-0004-0000-0000-0000B0030000}"/>
    <hyperlink ref="F758" r:id="rId946" display="https://www.reddit.com/r/AskDocs/comments/g6576r/std_testing_question/" xr:uid="{00000000-0004-0000-0000-0000B1030000}"/>
    <hyperlink ref="F759" r:id="rId947" display="https://www.reddit.com/r/AskDocs/comments/g668q7/is_something_wrong_with_me_or_am_i_just_missing/" xr:uid="{00000000-0004-0000-0000-0000B2030000}"/>
    <hyperlink ref="F760" r:id="rId948" display="https://www.reddit.com/r/AskDocs/comments/g66b8t/been_to_the_best_hospitals_in_the_us_still_have/" xr:uid="{00000000-0004-0000-0000-0000B3030000}"/>
    <hyperlink ref="F761" r:id="rId949" display="https://www.reddit.com/r/AskDocs/comments/g66i1v/24m_is_it_okay_to_go_back_on_my_prescription/" xr:uid="{00000000-0004-0000-0000-0000B4030000}"/>
    <hyperlink ref="F762" r:id="rId950" display="https://www.reddit.com/r/AskDocs/comments/g66ux6/pain_in_my_neck/" xr:uid="{00000000-0004-0000-0000-0000B5030000}"/>
    <hyperlink ref="F763" r:id="rId951" display="https://www.reddit.com/r/AskDocs/comments/g672fk/final_hpv_immunization_dose_due_during_pandemic/" xr:uid="{00000000-0004-0000-0000-0000B6030000}"/>
    <hyperlink ref="F764" r:id="rId952" display="https://www.reddit.com/r/AskDocs/comments/g6809q/29f_my_gi_doctor_has_told_me_to_drink_2_bottles/" xr:uid="{00000000-0004-0000-0000-0000B7030000}"/>
    <hyperlink ref="F765" r:id="rId953" display="https://www.reddit.com/r/AskDocs/comments/g686rf/how_to_refuse_help/" xr:uid="{00000000-0004-0000-0000-0000B8030000}"/>
    <hyperlink ref="F766" r:id="rId954" display="https://www.reddit.com/r/AskDocs/comments/g687fp/how_can_i_get_help_from_doctors/" xr:uid="{00000000-0004-0000-0000-0000B9030000}"/>
    <hyperlink ref="F767" r:id="rId955" display="https://www.reddit.com/r/AskDocs/comments/g689c8/what_to_expect_after_intentional_overdose/" xr:uid="{00000000-0004-0000-0000-0000BA030000}"/>
    <hyperlink ref="F768" r:id="rId956" display="https://www.reddit.com/r/AskDocs/comments/g68bvo/14m_cancer_related_symptoms_and_54_125isj_pounds/" xr:uid="{00000000-0004-0000-0000-0000BB030000}"/>
    <hyperlink ref="F769" r:id="rId957" display="https://www.reddit.com/r/AskDocs/comments/g6a8l3/am_i_having_a_heart_attack/" xr:uid="{00000000-0004-0000-0000-0000BC030000}"/>
    <hyperlink ref="F770" r:id="rId958" display="https://www.reddit.com/r/AskDocs/comments/g6acq3/can_symptoms_of_a_uti_be_confused_with_side/" xr:uid="{00000000-0004-0000-0000-0000BD030000}"/>
    <hyperlink ref="F771" r:id="rId959" display="https://www.reddit.com/r/AskDocs/comments/g6agod/having_vaginal_problems/" xr:uid="{00000000-0004-0000-0000-0000BE030000}"/>
    <hyperlink ref="C772" r:id="rId960" display="https://cdn.discordapp.com/attachments/602385313666695180/702641562403864747/20200422_170933.jpg" xr:uid="{00000000-0004-0000-0000-0000BF030000}"/>
    <hyperlink ref="F772" r:id="rId961" display="https://www.reddit.com/r/AskDocs/comments/g6asfg/32m_strange_reaction_to_sunburn/" xr:uid="{00000000-0004-0000-0000-0000C0030000}"/>
    <hyperlink ref="C773" r:id="rId962" display="https://imgur.com/TVFPDrr" xr:uid="{00000000-0004-0000-0000-0000C1030000}"/>
    <hyperlink ref="F773" r:id="rId963" display="https://www.reddit.com/r/AskDocs/comments/g6at49/please_help/" xr:uid="{00000000-0004-0000-0000-0000C2030000}"/>
    <hyperlink ref="F774" r:id="rId964" display="https://www.reddit.com/r/AskDocs/comments/g6boe4/wrong_tests_for_depression/" xr:uid="{00000000-0004-0000-0000-0000C3030000}"/>
    <hyperlink ref="F775" r:id="rId965" display="https://www.reddit.com/r/AskDocs/comments/g79az7/15m_is_it_healthy_to_go_to_bed_around_34_am_and/" xr:uid="{00000000-0004-0000-0000-0000C4030000}"/>
    <hyperlink ref="F776" r:id="rId966" display="https://www.reddit.com/r/AskDocs/comments/g7vyxx/can_someone_please_tell_me_what_is_considered/" xr:uid="{00000000-0004-0000-0000-0000C5030000}"/>
    <hyperlink ref="F777" r:id="rId967" display="https://www.reddit.com/r/AskDocs/comments/g7xub0/natural_remedies_for_ibs/" xr:uid="{00000000-0004-0000-0000-0000C6030000}"/>
    <hyperlink ref="C778" r:id="rId968" display="https://imgur.com/a/WF15Kww" xr:uid="{00000000-0004-0000-0000-0000C7030000}"/>
    <hyperlink ref="F778" r:id="rId969" display="https://www.reddit.com/r/AskDocs/comments/g7y68v/are_these_thrombose_external_hemorrhoids_turn/" xr:uid="{00000000-0004-0000-0000-0000C8030000}"/>
    <hyperlink ref="C779" r:id="rId970" display="http://imgur.com/a/0brOTid" xr:uid="{00000000-0004-0000-0000-0000C9030000}"/>
    <hyperlink ref="F779" r:id="rId971" display="https://www.reddit.com/r/AskDocs/comments/g7y8id/help_for_my_daughter_16_please/" xr:uid="{00000000-0004-0000-0000-0000CA030000}"/>
    <hyperlink ref="F780" r:id="rId972" display="https://www.reddit.com/r/AskDocs/comments/g7zgpt/could_i_have_gi_bleeding/" xr:uid="{00000000-0004-0000-0000-0000CB030000}"/>
    <hyperlink ref="C781" r:id="rId973" display="http://imgur.com/gallery/8v7wMfC" xr:uid="{00000000-0004-0000-0000-0000CC030000}"/>
    <hyperlink ref="F781" r:id="rId974" display="https://www.reddit.com/r/AskDocs/comments/g7zm21/abdominal_xray_does_this_look_like_a_possible/" xr:uid="{00000000-0004-0000-0000-0000CD030000}"/>
    <hyperlink ref="F782" r:id="rId975" display="https://www.reddit.com/r/AskDocs/comments/g7zoq5/should_i_worry_about_diabetes/" xr:uid="{00000000-0004-0000-0000-0000CE030000}"/>
    <hyperlink ref="F783" r:id="rId976" display="https://www.reddit.com/r/AskDocs/comments/g7zsgr/could_a_swollenpainful_lymph_be_caused_by_the/" xr:uid="{00000000-0004-0000-0000-0000CF030000}"/>
    <hyperlink ref="F784" r:id="rId977" display="https://www.reddit.com/r/AskDocs/comments/g80xz6/when_do_i_need_to_go_to_the_doctor_for_a_broken/" xr:uid="{00000000-0004-0000-0000-0000D0030000}"/>
    <hyperlink ref="F785" r:id="rId978" display="https://www.reddit.com/r/AskDocs/comments/g80y5k/i_get_postural_hypotension_vision_goes_black/" xr:uid="{00000000-0004-0000-0000-0000D1030000}"/>
    <hyperlink ref="F786" r:id="rId979" display="https://www.reddit.com/r/AskDocs/comments/g80yze/postsurgery_meal_planning_restrictions/" xr:uid="{00000000-0004-0000-0000-0000D2030000}"/>
    <hyperlink ref="F787" r:id="rId980" display="https://www.reddit.com/r/AskDocs/comments/g81037/28_year_old_girl_bloody_in_stools_and_severe/" xr:uid="{00000000-0004-0000-0000-0000D3030000}"/>
    <hyperlink ref="F788" r:id="rId981" display="https://www.reddit.com/r/AskDocs/comments/g810j8/why_did_my_dads_52m_seizure_lead_to_cardiac/" xr:uid="{00000000-0004-0000-0000-0000D4030000}"/>
    <hyperlink ref="F789" r:id="rId982" display="https://www.reddit.com/r/AskDocs/comments/g8141d/why_is_my_pulse_pressure_high/" xr:uid="{00000000-0004-0000-0000-0000D5030000}"/>
    <hyperlink ref="F790" r:id="rId983" display="https://www.reddit.com/r/AskDocs/comments/g81fxb/when_should_i_worry_about_unintentional_weight/" xr:uid="{00000000-0004-0000-0000-0000D6030000}"/>
    <hyperlink ref="F791" r:id="rId984" display="https://www.reddit.com/r/AskDocs/comments/g828t6/staph_infection_in_nose/" xr:uid="{00000000-0004-0000-0000-0000D7030000}"/>
    <hyperlink ref="C792" r:id="rId985" display="https://imgur.com/5X3obkX" xr:uid="{00000000-0004-0000-0000-0000D8030000}"/>
    <hyperlink ref="F792" r:id="rId986" display="https://www.reddit.com/r/AskDocs/comments/g82ms3/is_this_oral_cancer/" xr:uid="{00000000-0004-0000-0000-0000D9030000}"/>
    <hyperlink ref="F793" r:id="rId987" display="https://www.reddit.com/r/AskDocs/comments/g93h3x/hi_i_26f_is_it_okay_to_take_folic_acif_even_im/" xr:uid="{00000000-0004-0000-0000-0000DA030000}"/>
    <hyperlink ref="F794" r:id="rId988" display="https://www.reddit.com/r/AskDocs/comments/g93rqs/worried_about_possible_bowel_obstruction/" xr:uid="{00000000-0004-0000-0000-0000DB030000}"/>
    <hyperlink ref="C795" r:id="rId989" display="https://imgur.com/zyqu95q" xr:uid="{00000000-0004-0000-0000-0000DC030000}"/>
    <hyperlink ref="F795" r:id="rId990" display="https://www.reddit.com/r/AskDocs/comments/g96eip/red_patches_on_center_of_chest/" xr:uid="{00000000-0004-0000-0000-0000DD030000}"/>
    <hyperlink ref="F796" r:id="rId991" display="https://www.reddit.com/r/AskDocs/comments/g96nfb/is_this_appendicitis/" xr:uid="{00000000-0004-0000-0000-0000DE030000}"/>
    <hyperlink ref="F797" r:id="rId992" display="https://www.reddit.com/r/AskDocs/comments/g97237/blueblack_spot_on_scrotum/" xr:uid="{00000000-0004-0000-0000-0000DF030000}"/>
    <hyperlink ref="F798" r:id="rId993" display="https://www.reddit.com/r/AskDocs/comments/g97rt9/ears_feel_stuffy_after_walksbiking/" xr:uid="{00000000-0004-0000-0000-0000E0030000}"/>
    <hyperlink ref="F799" r:id="rId994" display="https://www.reddit.com/r/AskDocs/comments/g97y42/can_perioral_dermatitis_cause_sepsis/" xr:uid="{00000000-0004-0000-0000-0000E1030000}"/>
    <hyperlink ref="C800" r:id="rId995" display="https://imgur.com/a/WfbVNQ6" xr:uid="{00000000-0004-0000-0000-0000E2030000}"/>
    <hyperlink ref="F800" r:id="rId996" display="https://www.reddit.com/r/AskDocs/comments/g97yuq/dark_bump_on_scalp_what_could_it_be/" xr:uid="{00000000-0004-0000-0000-0000E3030000}"/>
    <hyperlink ref="C801" r:id="rId997" display="https://imgur.com/gallery/dCYucL1" xr:uid="{00000000-0004-0000-0000-0000E4030000}"/>
    <hyperlink ref="F801" r:id="rId998" display="https://www.reddit.com/r/AskDocs/comments/g97z1u/red_mark_appeared_on_my_face_about_12_months_ago/" xr:uid="{00000000-0004-0000-0000-0000E5030000}"/>
    <hyperlink ref="F802" r:id="rId999" display="https://www.reddit.com/r/AskDocs/comments/g99706/do_i_really_need_to_go_to_the_er/" xr:uid="{00000000-0004-0000-0000-0000E6030000}"/>
    <hyperlink ref="F803" r:id="rId1000" display="https://www.reddit.com/r/AskDocs/comments/g998i9/swollen_pea_sized_lump_under_armpit/" xr:uid="{00000000-0004-0000-0000-0000E7030000}"/>
    <hyperlink ref="F804" r:id="rId1001" display="https://www.reddit.com/r/AskDocs/comments/g99s09/toe_hurts_and_is_oozing_pus_14m/" xr:uid="{00000000-0004-0000-0000-0000E8030000}"/>
    <hyperlink ref="F805" r:id="rId1002" display="https://www.reddit.com/r/AskDocs/comments/g99tc8/dad_suffered_stroke_days_ago_68_years_old/" xr:uid="{00000000-0004-0000-0000-0000E9030000}"/>
    <hyperlink ref="F806" r:id="rId1003" display="https://www.reddit.com/r/AskDocs/comments/g99z61/can_i_21m_eat_shortly_after_having_a/" xr:uid="{00000000-0004-0000-0000-0000EA030000}"/>
    <hyperlink ref="C807" r:id="rId1004" display="https://imgur.com/gallery/yGJ8rXl" xr:uid="{00000000-0004-0000-0000-0000EB030000}"/>
    <hyperlink ref="F807" r:id="rId1005" display="https://www.reddit.com/r/AskDocs/comments/g9a9um/i_21f_have_a_lump_on_my_chest_about_the_size_of/" xr:uid="{00000000-0004-0000-0000-0000EC030000}"/>
    <hyperlink ref="F808" r:id="rId1006" display="https://www.reddit.com/r/AskDocs/comments/g9o2o6/deja_vu_and_chest_pain_panic/" xr:uid="{00000000-0004-0000-0000-0000ED030000}"/>
    <hyperlink ref="C809" r:id="rId1007" display="https://www.sciencedirect.com/topics/neuroscience/semen-analysis" xr:uid="{00000000-0004-0000-0000-0000EE030000}"/>
    <hyperlink ref="F809" r:id="rId1008" display="https://www.reddit.com/r/AskDocs/comments/g9o9mn/odds_that_i_am_the_father_severe_oligozoospermia/" xr:uid="{00000000-0004-0000-0000-0000EF030000}"/>
    <hyperlink ref="F810" r:id="rId1009" display="https://www.reddit.com/r/AskDocs/comments/g9pqjy/15f_55_286_lbs_heart_disease_or_panic_attack/" xr:uid="{00000000-0004-0000-0000-0000F0030000}"/>
    <hyperlink ref="F811" r:id="rId1010" display="https://www.reddit.com/r/AskDocs/comments/g9sh6b/how_much_bpm_influence_life_expectation/" xr:uid="{00000000-0004-0000-0000-0000F1030000}"/>
    <hyperlink ref="C812" r:id="rId1011" display="https://i.imgur.com/UPFbRab.jpg" xr:uid="{00000000-0004-0000-0000-0000F2030000}"/>
    <hyperlink ref="F812" r:id="rId1012" display="https://www.reddit.com/r/AskDocs/comments/gc9rzi/itchy_bumps_on_scrotum_21_male/" xr:uid="{00000000-0004-0000-0000-0000F3030000}"/>
    <hyperlink ref="F813" r:id="rId1013" display="https://www.reddit.com/r/AskDocs/comments/gcagsq/positive_ana/" xr:uid="{00000000-0004-0000-0000-0000F4030000}"/>
    <hyperlink ref="C814" r:id="rId1014" display="https://postimg.cc/XG5KKV6b" xr:uid="{00000000-0004-0000-0000-0000F5030000}"/>
    <hyperlink ref="F814" r:id="rId1015" display="https://www.reddit.com/r/AskDocs/comments/gcaoh9/purple_dot_on_my_face_for_a_year/" xr:uid="{00000000-0004-0000-0000-0000F6030000}"/>
    <hyperlink ref="F815" r:id="rId1016" display="https://www.reddit.com/r/AskDocs/comments/gcawzj/im_worried_please_be_honest/" xr:uid="{00000000-0004-0000-0000-0000F7030000}"/>
    <hyperlink ref="F816" r:id="rId1017" display="https://www.reddit.com/r/AskDocs/comments/gccbaa/34m_why_am_i_so_tired_shortly_after_waking_up/" xr:uid="{00000000-0004-0000-0000-0000F8030000}"/>
    <hyperlink ref="F817" r:id="rId1018" display="https://www.reddit.com/r/AskDocs/comments/gdykas/glaucoma_help/" xr:uid="{00000000-0004-0000-0000-0000F9030000}"/>
    <hyperlink ref="C818" r:id="rId1019" display="https://imgur.com/a/Bw1JaHR" xr:uid="{00000000-0004-0000-0000-0000FA030000}"/>
    <hyperlink ref="F818" r:id="rId1020" display="https://www.reddit.com/r/AskDocs/comments/gdz9mp/theres_something_purple_under_my_finger_nail/" xr:uid="{00000000-0004-0000-0000-0000FB030000}"/>
    <hyperlink ref="F819" r:id="rId1021" display="https://www.reddit.com/r/AskDocs/comments/gdzek6/questions_about_getting_vitamin_d_from_sunlight/" xr:uid="{00000000-0004-0000-0000-0000FC030000}"/>
    <hyperlink ref="C820" r:id="rId1022" display="https://imgur.com/a/EaChrqk" xr:uid="{00000000-0004-0000-0000-0000FD030000}"/>
    <hyperlink ref="F820" r:id="rId1023" display="https://www.reddit.com/r/AskDocs/comments/ge0zwc/i_have_had_experienced_swollen_ball_under_my/" xr:uid="{00000000-0004-0000-0000-0000FE030000}"/>
    <hyperlink ref="F821" r:id="rId1024" display="https://www.reddit.com/r/AskDocs/comments/ge3dt0/can_i_still_reach_6_feet/" xr:uid="{00000000-0004-0000-0000-0000FF030000}"/>
    <hyperlink ref="F822" r:id="rId1025" display="https://www.reddit.com/r/AskDocs/comments/ge3osh/should_i_get_a_physical_done/" xr:uid="{00000000-0004-0000-0000-000000040000}"/>
    <hyperlink ref="F823" r:id="rId1026" display="https://www.reddit.com/r/AskDocs/comments/ge3xtf/21f_is_there_a_way_to_fix_my_protruding_eyes/" xr:uid="{00000000-0004-0000-0000-000001040000}"/>
    <hyperlink ref="F824" r:id="rId1027" display="https://www.reddit.com/r/AskDocs/comments/ge3y4s/tooth_infection_affecting_my_brain/" xr:uid="{00000000-0004-0000-0000-000002040000}"/>
    <hyperlink ref="F825" r:id="rId1028" display="https://www.reddit.com/r/AskDocs/comments/ge451z/safely_removing_excessive_earwax_buildup/" xr:uid="{00000000-0004-0000-0000-000003040000}"/>
    <hyperlink ref="F826" r:id="rId1029" display="https://www.reddit.com/r/AskDocs/comments/ge456i/unusual_fatigue_body_heat_weakness_nausea_no/" xr:uid="{00000000-0004-0000-0000-000004040000}"/>
    <hyperlink ref="F827" r:id="rId1030" display="https://www.reddit.com/r/AskDocs/comments/ge4dwl/do_all_moles_grow_with_time/" xr:uid="{00000000-0004-0000-0000-000005040000}"/>
    <hyperlink ref="F828" r:id="rId1031" display="https://www.reddit.com/r/AskDocs/comments/ge676i/unmotivated_and_struggling_mentally_2yrs_with/" xr:uid="{00000000-0004-0000-0000-000006040000}"/>
    <hyperlink ref="F829" r:id="rId1032" display="https://www.reddit.com/r/AskDocs/comments/ge76rl/vyvanse_for_binge_eating_disorder_what_happens/" xr:uid="{00000000-0004-0000-0000-000007040000}"/>
    <hyperlink ref="F830" r:id="rId1033" display="https://www.reddit.com/r/AskDocs/comments/ge79kn/heart_palpitations/" xr:uid="{00000000-0004-0000-0000-000008040000}"/>
    <hyperlink ref="F831" r:id="rId1034" display="https://www.reddit.com/r/AskDocs/comments/ge99ko/swollen_nose_injured_since_the_past_3_days/" xr:uid="{00000000-0004-0000-0000-000009040000}"/>
    <hyperlink ref="C832" r:id="rId1035" display="https://imgur.com/gallery/b2PtHn0" xr:uid="{00000000-0004-0000-0000-00000A040000}"/>
    <hyperlink ref="F832" r:id="rId1036" display="https://www.reddit.com/r/AskDocs/comments/ge9a8d/20_m_what_is_this_rash_on_my_hand/" xr:uid="{00000000-0004-0000-0000-00000B040000}"/>
    <hyperlink ref="F833" r:id="rId1037" display="https://www.reddit.com/r/AskDocs/comments/ge9xnk/is_feeling_nausea_for_more_than_24_hours_normal/" xr:uid="{00000000-0004-0000-0000-00000C040000}"/>
    <hyperlink ref="F834" r:id="rId1038" display="https://www.reddit.com/r/AskDocs/comments/ge9xrr/not_painful_but_it_looks_concerning/" xr:uid="{00000000-0004-0000-0000-00000D040000}"/>
    <hyperlink ref="C835" r:id="rId1039" display="http://imgur.com/a/4m7nIWw" xr:uid="{00000000-0004-0000-0000-00000E040000}"/>
    <hyperlink ref="F835" r:id="rId1040" display="https://www.reddit.com/r/AskDocs/comments/gel4ug/my_gf_24f_got_this_circular_thing_on_the_side_of/" xr:uid="{00000000-0004-0000-0000-00000F040000}"/>
    <hyperlink ref="C836" r:id="rId1041" display="http://imgur.com/gallery/2EWg2Fw" xr:uid="{00000000-0004-0000-0000-000010040000}"/>
    <hyperlink ref="F836" r:id="rId1042" display="https://www.reddit.com/r/AskDocs/comments/gel7t9/random_bruising_appeared_on_my_bf_22m_59_pictures/" xr:uid="{00000000-0004-0000-0000-000011040000}"/>
    <hyperlink ref="F837" r:id="rId1043" display="https://www.reddit.com/r/AskDocs/comments/geleo1/dad_is_losing_weight_very_fast/" xr:uid="{00000000-0004-0000-0000-000012040000}"/>
    <hyperlink ref="F838" r:id="rId1044" display="https://www.reddit.com/r/AskDocs/comments/gf7hma/cause_of_low_estrogen_pituitary_rumor/" xr:uid="{00000000-0004-0000-0000-000013040000}"/>
    <hyperlink ref="F839" r:id="rId1045" display="https://www.reddit.com/r/AskDocs/comments/gf7lup/my_mother_has_come_back_from_work_and_is_showing/" xr:uid="{00000000-0004-0000-0000-000014040000}"/>
    <hyperlink ref="F840" r:id="rId1046" display="https://www.reddit.com/r/AskDocs/comments/gf8elt/eyes_stinging_and_watery_sunglasses_help/" xr:uid="{00000000-0004-0000-0000-000015040000}"/>
    <hyperlink ref="C841" r:id="rId1047" display="https://imgur.com/a/Sj91OxA" xr:uid="{00000000-0004-0000-0000-000016040000}"/>
    <hyperlink ref="F841" r:id="rId1048" display="https://www.reddit.com/r/AskDocs/comments/gf8rzp/what_is_this_piece_of_hanging_flesh_next_to_my/" xr:uid="{00000000-0004-0000-0000-000017040000}"/>
    <hyperlink ref="C842" r:id="rId1049" display="https://www.reddit.com/r/medical\_advice/comments/gf96u3/mom\_may\_be\_getting\_scammed\_by\_a\_guy\_who\_says\_he/" xr:uid="{00000000-0004-0000-0000-000018040000}"/>
    <hyperlink ref="F842" r:id="rId1050" display="https://www.reddit.com/r/AskDocs/comments/gf9950/my_mom_might_be_getting_scammed_by_a_guy_who/" xr:uid="{00000000-0004-0000-0000-000019040000}"/>
    <hyperlink ref="F843" r:id="rId1051" display="https://www.reddit.com/r/AskDocs/comments/gfcu52/lumbar_spine_scan_results_is_it_getting_worse/" xr:uid="{00000000-0004-0000-0000-00001A040000}"/>
    <hyperlink ref="C844" r:id="rId1052" display="https://imgur.com/a/i8fnWHh" xr:uid="{00000000-0004-0000-0000-00001B040000}"/>
    <hyperlink ref="F844" r:id="rId1053" display="https://www.reddit.com/r/AskDocs/comments/gfda8a/fml_is_this_a_cold_sore_ive_never_had_one_before/" xr:uid="{00000000-0004-0000-0000-00001C040000}"/>
    <hyperlink ref="F845" r:id="rId1054" display="https://www.reddit.com/r/AskDocs/comments/gfdgn5/can_i_pass_hpv_warts_to_my_long_term_partner_who/" xr:uid="{00000000-0004-0000-0000-00001D040000}"/>
    <hyperlink ref="F846" r:id="rId1055" display="https://www.reddit.com/r/AskDocs/comments/gfef2i/m19_5ft_8_155lbs/" xr:uid="{00000000-0004-0000-0000-00001E040000}"/>
    <hyperlink ref="F847" r:id="rId1056" display="https://www.reddit.com/r/AskDocs/comments/gfff7h/ct_scan_vs_xray/" xr:uid="{00000000-0004-0000-0000-00001F040000}"/>
    <hyperlink ref="F848" r:id="rId1057" display="https://www.reddit.com/r/AskDocs/comments/gfu5p7/17m_ear_pressure/" xr:uid="{00000000-0004-0000-0000-000020040000}"/>
    <hyperlink ref="C849" r:id="rId1058" display="https://drive.google.com/file/d/1YQMLZ6IR5Z9gxszXjbQc42hPAErSkwOf/view?usp=drivesdk" xr:uid="{00000000-0004-0000-0000-000021040000}"/>
    <hyperlink ref="F849" r:id="rId1059" display="https://www.reddit.com/r/AskDocs/comments/gfusq9/18_male_my_ecg_looks_oddshould_i_get_it_checked/" xr:uid="{00000000-0004-0000-0000-000022040000}"/>
    <hyperlink ref="F850" r:id="rId1060" display="https://www.reddit.com/r/AskDocs/comments/gh4utj/38m_do_i_have_a_blood_clot/" xr:uid="{00000000-0004-0000-0000-000023040000}"/>
    <hyperlink ref="F851" r:id="rId1061" display="https://www.reddit.com/r/AskDocs/comments/gh686m/blood_on_toilet_paper_after_bm/" xr:uid="{00000000-0004-0000-0000-000024040000}"/>
    <hyperlink ref="C852" r:id="rId1062" display="https://imgur.com/gallery/2e37G1v" xr:uid="{00000000-0004-0000-0000-000025040000}"/>
    <hyperlink ref="F852" r:id="rId1063" display="https://www.reddit.com/r/AskDocs/comments/gh6ptj/just_pulled_a_piece_of_glass_out_of_my_foot_that/" xr:uid="{00000000-0004-0000-0000-000026040000}"/>
    <hyperlink ref="C853" r:id="rId1064" display="https://imgur.com/odFkVqB" xr:uid="{00000000-0004-0000-0000-000027040000}"/>
    <hyperlink ref="F853" r:id="rId1065" display="https://www.reddit.com/r/AskDocs/comments/gh6zz1/freaking_out_about_dvt_picture_included/" xr:uid="{00000000-0004-0000-0000-000028040000}"/>
    <hyperlink ref="F854" r:id="rId1066" display="https://www.reddit.com/r/AskDocs/comments/ghap62/feeling_defeated_is_this_really_just_in_my_head/" xr:uid="{00000000-0004-0000-0000-000029040000}"/>
    <hyperlink ref="F855" r:id="rId1067" display="https://www.reddit.com/r/AskDocs/comments/ghp52b/is_it_normal_to_have_had_one_absence_seizure/" xr:uid="{00000000-0004-0000-0000-00002A040000}"/>
    <hyperlink ref="F856" r:id="rId1068" display="https://www.reddit.com/r/AskDocs/comments/ghq0g5/i_havent_had_my_period_in_6_months_female_240lbs/" xr:uid="{00000000-0004-0000-0000-00002B040000}"/>
    <hyperlink ref="F857" r:id="rId1069" display="https://www.reddit.com/r/AskDocs/comments/ghq0vp/older_parents_not_being_candid_about_dads_heart/" xr:uid="{00000000-0004-0000-0000-00002C040000}"/>
    <hyperlink ref="F858" r:id="rId1070" display="https://www.reddit.com/r/AskDocs/comments/ghq217/difficulty_swallowing_20m_168lbs_no_medications/" xr:uid="{00000000-0004-0000-0000-00002D040000}"/>
    <hyperlink ref="F859" r:id="rId1071" display="https://www.reddit.com/r/AskDocs/comments/ghq3o9/constant_tension_headaches_at_16/" xr:uid="{00000000-0004-0000-0000-00002E040000}"/>
    <hyperlink ref="F860" r:id="rId1072" display="https://www.reddit.com/r/AskDocs/comments/ghq6n2/frequent_urination/" xr:uid="{00000000-0004-0000-0000-00002F040000}"/>
    <hyperlink ref="F861" r:id="rId1073" display="https://www.reddit.com/r/AskDocs/comments/ghqdeo/i_saw_blood_on_the_toilet_stool_after_my_dad_used/" xr:uid="{00000000-0004-0000-0000-000030040000}"/>
    <hyperlink ref="F862" r:id="rId1074" display="https://www.reddit.com/r/AskDocs/comments/ght6i9/17m_can_side_affects_from_a_self_surgery_only/" xr:uid="{00000000-0004-0000-0000-000031040000}"/>
    <hyperlink ref="F863" r:id="rId1075" display="https://www.reddit.com/r/AskDocs/comments/ghtrzx/off_smell_down_there_for_maybe_5_years/" xr:uid="{00000000-0004-0000-0000-000032040000}"/>
    <hyperlink ref="F864" r:id="rId1076" display="https://www.reddit.com/r/AskDocs/comments/ghuhhz/conflicting_surgeries/" xr:uid="{00000000-0004-0000-0000-000033040000}"/>
    <hyperlink ref="C865" r:id="rId1077" display="https://imgur.com/a/T1wvzoU" xr:uid="{00000000-0004-0000-0000-000034040000}"/>
    <hyperlink ref="F865" r:id="rId1078" display="https://www.reddit.com/r/AskDocs/comments/ghuu2p/do_my_gums_look_unhealthy/" xr:uid="{00000000-0004-0000-0000-000035040000}"/>
    <hyperlink ref="C866" r:id="rId1079" display="https://i.imgur.com/QKorVIE.jpg" xr:uid="{00000000-0004-0000-0000-000036040000}"/>
    <hyperlink ref="F866" r:id="rId1080" display="https://www.reddit.com/r/AskDocs/comments/ghuxom/i_had_some_blood_work_done_today_and_am_bruising/" xr:uid="{00000000-0004-0000-0000-000037040000}"/>
    <hyperlink ref="F867" r:id="rId1081" display="https://www.reddit.com/r/AskDocs/comments/ghvex4/i_expressed_myself_badly_to_a_psychiatrist_and/" xr:uid="{00000000-0004-0000-0000-000038040000}"/>
    <hyperlink ref="F868" r:id="rId1082" display="https://www.reddit.com/r/AskDocs/comments/ghvnen/29f_lower_back_poppain/" xr:uid="{00000000-0004-0000-0000-000039040000}"/>
    <hyperlink ref="F869" r:id="rId1083" display="https://www.reddit.com/r/AskDocs/comments/ghvusy/i_f23_am_low_energy_all_the_time_and_do_not_know/" xr:uid="{00000000-0004-0000-0000-00003A040000}"/>
    <hyperlink ref="F870" r:id="rId1084" display="https://www.reddit.com/r/AskDocs/comments/ghvz2r/19m_testicle_torsion/" xr:uid="{00000000-0004-0000-0000-00003B040000}"/>
    <hyperlink ref="F871" r:id="rId1085" display="https://www.reddit.com/r/AskDocs/comments/ghy7jr/help_i_mistakenly_took_out_of_date_renies_they/" xr:uid="{00000000-0004-0000-0000-00003C040000}"/>
    <hyperlink ref="F872" r:id="rId1086" display="https://www.reddit.com/r/AskDocs/comments/ghybo0/worried_about_eating_a_questionable_crab_rangoon/" xr:uid="{00000000-0004-0000-0000-00003D040000}"/>
    <hyperlink ref="F873" r:id="rId1087" display="https://www.reddit.com/r/AskDocs/comments/ghydue/is_it_okay_to_get_my_antibiotics_for_a/" xr:uid="{00000000-0004-0000-0000-00003E040000}"/>
    <hyperlink ref="F874" r:id="rId1088" display="https://www.reddit.com/r/AskDocs/comments/ghyn79/19m_please_help_really_freaked_out_torso_became/" xr:uid="{00000000-0004-0000-0000-00003F040000}"/>
    <hyperlink ref="F875" r:id="rId1089" display="https://www.reddit.com/r/AskDocs/comments/ghyqvf/23m_i_stopped_taking_aripiprazole_and_venlafaxine/" xr:uid="{00000000-0004-0000-0000-000040040000}"/>
    <hyperlink ref="C876" r:id="rId1090" display="https://i.imgur.com/OTQqVpk.jpg" xr:uid="{00000000-0004-0000-0000-000041040000}"/>
    <hyperlink ref="F876" r:id="rId1091" display="https://www.reddit.com/r/AskDocs/comments/ghz5f1/help_i_developed_a_painful_lump_under_the_skin/" xr:uid="{00000000-0004-0000-0000-000042040000}"/>
    <hyperlink ref="C877" r:id="rId1092" display="https://imgur.com/a/HMkGnhq" xr:uid="{00000000-0004-0000-0000-000043040000}"/>
    <hyperlink ref="F877" r:id="rId1093" display="https://www.reddit.com/r/AskDocs/comments/ghz9v7/grandfather_has_no_appetite_coughing_and_severe/" xr:uid="{00000000-0004-0000-0000-000044040000}"/>
    <hyperlink ref="F878" r:id="rId1094" display="https://www.reddit.com/r/AskDocs/comments/ghzpec/covid_or_anxiety/" xr:uid="{00000000-0004-0000-0000-000045040000}"/>
    <hyperlink ref="C879" r:id="rId1095" display="https://ibb.co/9Ny17Zm" xr:uid="{00000000-0004-0000-0000-000046040000}"/>
    <hyperlink ref="F879" r:id="rId1096" display="https://www.reddit.com/r/AskDocs/comments/ghzryi/unknown_rashskin_spots_now_spreading/" xr:uid="{00000000-0004-0000-0000-000047040000}"/>
    <hyperlink ref="C880" r:id="rId1097" display="https://i.imgur.com/OOJRi5s.jpg" xr:uid="{00000000-0004-0000-0000-000048040000}"/>
    <hyperlink ref="F880" r:id="rId1098" display="https://www.reddit.com/r/AskDocs/comments/ghzs7u/odd_bluegreen_skin_eruption/" xr:uid="{00000000-0004-0000-0000-000049040000}"/>
    <hyperlink ref="C881" r:id="rId1099" display="https://imgur.com/gallery/tm1ogVy" xr:uid="{00000000-0004-0000-0000-00004A040000}"/>
    <hyperlink ref="F881" r:id="rId1100" display="https://www.reddit.com/r/AskDocs/comments/ghzuvt/possible_cancerous_growth_in_throat_please_help/" xr:uid="{00000000-0004-0000-0000-00004B040000}"/>
    <hyperlink ref="F882" r:id="rId1101" display="https://www.reddit.com/r/AskDocs/comments/ghzv77/do_i_regularly_damage_my_head/" xr:uid="{00000000-0004-0000-0000-00004C040000}"/>
    <hyperlink ref="F883" r:id="rId1102" display="https://www.reddit.com/r/AskDocs/comments/gi00nk/22f_history_of_anxiety_i_have_been_anxiety/" xr:uid="{00000000-0004-0000-0000-00004D040000}"/>
    <hyperlink ref="C884" r:id="rId1103" display="https://imgur.com/gallery/SgHzTps" xr:uid="{00000000-0004-0000-0000-00004E040000}"/>
    <hyperlink ref="F884" r:id="rId1104" display="https://www.reddit.com/r/AskDocs/comments/gi171l/is_my_throat_okay/" xr:uid="{00000000-0004-0000-0000-00004F040000}"/>
    <hyperlink ref="F885" r:id="rId1105" display="https://www.reddit.com/r/AskDocs/comments/gi1d1p/abs_hurt_after_when_i_wake_up/" xr:uid="{00000000-0004-0000-0000-000050040000}"/>
    <hyperlink ref="F886" r:id="rId1106" display="https://www.reddit.com/r/AskDocs/comments/gi1fon/vomiting_bug_or_something_more_sinister/" xr:uid="{00000000-0004-0000-0000-000051040000}"/>
    <hyperlink ref="F887" r:id="rId1107" display="https://www.reddit.com/r/AskDocs/comments/gi1lap/22_female_right_side_facial_droop_with_facial/" xr:uid="{00000000-0004-0000-0000-000052040000}"/>
    <hyperlink ref="C888" r:id="rId1108" display="https://imgur.com/a/xkP6TTd" xr:uid="{00000000-0004-0000-0000-000053040000}"/>
    <hyperlink ref="F888" r:id="rId1109" display="https://www.reddit.com/r/AskDocs/comments/gi1q5k/do_i_need_stitches/" xr:uid="{00000000-0004-0000-0000-000054040000}"/>
    <hyperlink ref="C889" r:id="rId1110" display="https://m.imgur.com/a/0jeHPTY" xr:uid="{00000000-0004-0000-0000-000055040000}"/>
    <hyperlink ref="F889" r:id="rId1111" display="https://www.reddit.com/r/AskDocs/comments/gi1tpx/will_my_finger_nail_be_okaygrow_back/" xr:uid="{00000000-0004-0000-0000-000056040000}"/>
    <hyperlink ref="F890" r:id="rId1112" display="https://www.reddit.com/r/AskDocs/comments/gi3dot/20m_are_you_immune_to_chlamydia_for_710_days/" xr:uid="{00000000-0004-0000-0000-000057040000}"/>
    <hyperlink ref="F891" r:id="rId1113" display="https://www.reddit.com/r/AskDocs/comments/gjnhf4/swelling_hands/" xr:uid="{00000000-0004-0000-0000-000058040000}"/>
    <hyperlink ref="C892" r:id="rId1114" display="https://imgur.com/a/aSEYW38" xr:uid="{00000000-0004-0000-0000-000059040000}"/>
    <hyperlink ref="F892" r:id="rId1115" display="https://www.reddit.com/r/AskDocs/comments/gjnz31/petechial_rash_no_painno_itch/" xr:uid="{00000000-0004-0000-0000-00005A040000}"/>
    <hyperlink ref="C893" r:id="rId1116" display="https://imgur.com/a/4XTZX4W" xr:uid="{00000000-0004-0000-0000-00005B040000}"/>
    <hyperlink ref="F893" r:id="rId1117" display="https://www.reddit.com/r/AskDocs/comments/gjoamh/ringworm_infection_or_something_else/" xr:uid="{00000000-0004-0000-0000-00005C040000}"/>
    <hyperlink ref="C894" r:id="rId1118" display="https://imgur.com/a/yYf7gq5" xr:uid="{00000000-0004-0000-0000-00005D040000}"/>
    <hyperlink ref="F894" r:id="rId1119" display="https://www.reddit.com/r/AskDocs/comments/gjolyr/18m_worried_about_skin_cancer/" xr:uid="{00000000-0004-0000-0000-00005E040000}"/>
    <hyperlink ref="F895" r:id="rId1120" display="https://www.reddit.com/r/AskDocs/comments/gjp76s/28f_low_bmi_but_still_have_regular_periods_normal/" xr:uid="{00000000-0004-0000-0000-00005F040000}"/>
    <hyperlink ref="C896" r:id="rId1121" display="https://imgur.com/a/GeGBSb0" xr:uid="{00000000-0004-0000-0000-000060040000}"/>
    <hyperlink ref="F896" r:id="rId1122" display="https://www.reddit.com/r/AskDocs/comments/gjpiql/lab_interpretation/" xr:uid="{00000000-0004-0000-0000-000061040000}"/>
    <hyperlink ref="C897" r:id="rId1123" display="http://imgur.com/a/uNpL35s" xr:uid="{00000000-0004-0000-0000-000062040000}"/>
    <hyperlink ref="F897" r:id="rId1124" display="https://www.reddit.com/r/AskDocs/comments/gjpn77/was_hoping_someone_could_take_a_look_at_my_dads/" xr:uid="{00000000-0004-0000-0000-000063040000}"/>
    <hyperlink ref="F898" r:id="rId1125" display="https://www.reddit.com/r/AskDocs/comments/gjpqd9/is_it_normal_for_a_4_year_old_kid_to_be/" xr:uid="{00000000-0004-0000-0000-000064040000}"/>
    <hyperlink ref="C899" r:id="rId1126" display="https://imgur.com/a/hTLLErK" xr:uid="{00000000-0004-0000-0000-000065040000}"/>
    <hyperlink ref="F899" r:id="rId1127" display="https://www.reddit.com/r/AskDocs/comments/gjpzb7/do_i_need_stitches/" xr:uid="{00000000-0004-0000-0000-000066040000}"/>
    <hyperlink ref="F900" r:id="rId1128" display="https://www.reddit.com/r/AskDocs/comments/gjq4kk/please_help_took_my_clonazepam_shaking_it_worse/" xr:uid="{00000000-0004-0000-0000-000067040000}"/>
    <hyperlink ref="F901" r:id="rId1129" display="https://www.reddit.com/r/AskDocs/comments/gjqbhf/is_stopping_all_sexual_activity_bad/" xr:uid="{00000000-0004-0000-0000-000068040000}"/>
    <hyperlink ref="F902" r:id="rId1130" display="https://www.reddit.com/r/AskDocs/comments/gjqe4f/anorexia_recovery_query_menstruation_anyone_with/" xr:uid="{00000000-0004-0000-0000-000069040000}"/>
    <hyperlink ref="F903" r:id="rId1131" display="https://www.reddit.com/r/AskDocs/comments/gjrl9i/i_need_help/" xr:uid="{00000000-0004-0000-0000-00006A040000}"/>
    <hyperlink ref="F904" r:id="rId1132" display="https://www.reddit.com/r/AskDocs/comments/gjrma1/higher_than_normal_blood_pressure/" xr:uid="{00000000-0004-0000-0000-00006B040000}"/>
    <hyperlink ref="F905" r:id="rId1133" display="https://www.reddit.com/r/AskDocs/comments/gjscin/help/" xr:uid="{00000000-0004-0000-0000-00006C040000}"/>
    <hyperlink ref="F906" r:id="rId1134" display="https://www.reddit.com/r/AskDocs/comments/gjsusl/psychosis_due_to_alcohol_or_prolactinoma/" xr:uid="{00000000-0004-0000-0000-00006D040000}"/>
    <hyperlink ref="F907" r:id="rId1135" display="https://www.reddit.com/r/AskDocs/comments/gjt7w5/half_my_face_doesnt_move_as_much_as_the_other/" xr:uid="{00000000-0004-0000-0000-00006E040000}"/>
    <hyperlink ref="F908" r:id="rId1136" display="https://www.reddit.com/r/AskDocs/comments/gjtskr/48f_my_mom_has_been_complaining_about_mosquito/" xr:uid="{00000000-0004-0000-0000-00006F040000}"/>
    <hyperlink ref="F909" r:id="rId1137" display="https://www.reddit.com/r/AskDocs/comments/gjvj8c/sensory_issues/" xr:uid="{00000000-0004-0000-0000-000070040000}"/>
    <hyperlink ref="F910" r:id="rId1138" display="https://www.reddit.com/r/AskDocs/comments/gjvjb1/calcium_level_103_mgdl/" xr:uid="{00000000-0004-0000-0000-000071040000}"/>
    <hyperlink ref="F911" r:id="rId1139" display="https://www.reddit.com/r/AskDocs/comments/gjwzc8/the_er_found_legions_in_my_liver_what_could_this/" xr:uid="{00000000-0004-0000-0000-000072040000}"/>
    <hyperlink ref="F912" r:id="rId1140" display="https://www.reddit.com/r/AskDocs/comments/gjymk0/i_have_a_i_think_lipoma_on_my_back_should_it_be/" xr:uid="{00000000-0004-0000-0000-000073040000}"/>
    <hyperlink ref="F913" r:id="rId1141" display="https://www.reddit.com/r/AskDocs/comments/gka7u5/m26_noticed_the_other_day_i_have_a_bright_white/" xr:uid="{00000000-0004-0000-0000-000074040000}"/>
    <hyperlink ref="F914" r:id="rId1142" display="https://www.reddit.com/r/AskDocs/comments/gkbdk3/16_and_ive_had_lyme_diease_for_3_years/" xr:uid="{00000000-0004-0000-0000-000075040000}"/>
    <hyperlink ref="F915" r:id="rId1143" display="https://www.reddit.com/r/AskDocs/comments/gkbv33/i_think_im_27m_developing_some_kind_of_anxiety/" xr:uid="{00000000-0004-0000-0000-000076040000}"/>
    <hyperlink ref="F916" r:id="rId1144" display="https://www.reddit.com/r/AskDocs/comments/gkby1o/19m_sunken_feeling_in_the_middle_of_my_chest_for/" xr:uid="{00000000-0004-0000-0000-000077040000}"/>
    <hyperlink ref="F917" r:id="rId1145" display="https://www.reddit.com/r/AskDocs/comments/gkbyq6/loud_whooshing_sound_and_occasional_pain_in_one/" xr:uid="{00000000-0004-0000-0000-000078040000}"/>
    <hyperlink ref="F918" r:id="rId1146" display="https://www.reddit.com/r/AskDocs/comments/gkbzk1/i_struggle_with_sleep_paralysis_any_tips_on_how_i/" xr:uid="{00000000-0004-0000-0000-000079040000}"/>
    <hyperlink ref="F919" r:id="rId1147" display="https://www.reddit.com/r/AskDocs/comments/gkc0yk/2l_of_water_per_day_or_not/" xr:uid="{00000000-0004-0000-0000-00007A040000}"/>
    <hyperlink ref="F920" r:id="rId1148" display="https://www.reddit.com/r/AskDocs/comments/gkdzgb/nerve_damage/" xr:uid="{00000000-0004-0000-0000-00007B040000}"/>
    <hyperlink ref="F921" r:id="rId1149" display="https://www.reddit.com/r/AskDocs/comments/gkfgb4/after_my_grandma_had_the_stroke_she_has_bowel/" xr:uid="{00000000-0004-0000-0000-00007C040000}"/>
    <hyperlink ref="F922" r:id="rId1150" display="https://www.reddit.com/r/AskDocs/comments/gkg0vx/esophagus_ulcer/" xr:uid="{00000000-0004-0000-0000-00007D040000}"/>
    <hyperlink ref="F923" r:id="rId1151" display="https://www.reddit.com/r/AskDocs/comments/gkg56t/19mwhitei_think_im_around_55_to_60kg170m_tall/" xr:uid="{00000000-0004-0000-0000-00007E040000}"/>
    <hyperlink ref="F924" r:id="rId1152" display="https://www.reddit.com/r/AskDocs/comments/gkggcj/22f_59_145150_lbs_feeling_very_faint_every_time_i/" xr:uid="{00000000-0004-0000-0000-00007F040000}"/>
    <hyperlink ref="F925" r:id="rId1153" display="https://www.reddit.com/r/AskDocs/comments/gkgnx3/what_happens_when_you_go_over_max_heart_rate/" xr:uid="{00000000-0004-0000-0000-000080040000}"/>
    <hyperlink ref="F926" r:id="rId1154" display="https://www.reddit.com/r/AskDocs/comments/gkgsoc/gallbladder_removal_recommended/" xr:uid="{00000000-0004-0000-0000-000081040000}"/>
    <hyperlink ref="F927" r:id="rId1155" display="https://www.reddit.com/r/AskDocs/comments/gkhm2t/im_worried_that_ive_ruined_my_future/" xr:uid="{00000000-0004-0000-0000-000082040000}"/>
    <hyperlink ref="F928" r:id="rId1156" display="https://www.reddit.com/r/AskDocs/comments/gkhm44/tramadol_doesnt_work/" xr:uid="{00000000-0004-0000-0000-000083040000}"/>
    <hyperlink ref="F929" r:id="rId1157" display="https://www.reddit.com/r/AskDocs/comments/gkhn2d/heat_rash_everyday/" xr:uid="{00000000-0004-0000-0000-000084040000}"/>
    <hyperlink ref="F930" r:id="rId1158" display="https://www.reddit.com/r/AskDocs/comments/gki61l/how_to_help_my_27m_boyfriends_severe_allergic/" xr:uid="{00000000-0004-0000-0000-000085040000}"/>
    <hyperlink ref="F931" r:id="rId1159" display="https://www.reddit.com/r/AskDocs/comments/gki7mz/should_i_get_a_colonoscopy/" xr:uid="{00000000-0004-0000-0000-000086040000}"/>
    <hyperlink ref="F932" r:id="rId1160" display="https://www.reddit.com/r/AskDocs/comments/gkic93/when_to_go_for_an_xray_or_ct_scan/" xr:uid="{00000000-0004-0000-0000-000087040000}"/>
    <hyperlink ref="F933" r:id="rId1161" display="https://www.reddit.com/r/AskDocs/comments/gkixka/i_have_bumps_on_my_nose_they_are_filled_with_pus/" xr:uid="{00000000-0004-0000-0000-000088040000}"/>
    <hyperlink ref="C934" r:id="rId1162" display="https://imgur.com/a/cABmDY0" xr:uid="{00000000-0004-0000-0000-000089040000}"/>
    <hyperlink ref="F934" r:id="rId1163" display="https://www.reddit.com/r/AskDocs/comments/gkj09h/can_anyone_tell_me_what_this_is_on_my_husbands/" xr:uid="{00000000-0004-0000-0000-00008A040000}"/>
    <hyperlink ref="F935" r:id="rId1164" display="https://www.reddit.com/r/AskDocs/comments/gkk3pm/can_moldmildew_cause_a_uti_serious/" xr:uid="{00000000-0004-0000-0000-00008B040000}"/>
    <hyperlink ref="F936" r:id="rId1165" display="https://www.reddit.com/r/AskDocs/comments/gkwvtz/19m_serious_can_you_have_melanoma_on_your_ballsack/" xr:uid="{00000000-0004-0000-0000-00008C040000}"/>
    <hyperlink ref="F937" r:id="rId1166" display="https://www.reddit.com/r/AskDocs/comments/gkx9pj/i_think_i_might_have_a_kidney_problem/" xr:uid="{00000000-0004-0000-0000-00008D040000}"/>
    <hyperlink ref="F938" r:id="rId1167" display="https://www.reddit.com/r/AskDocs/comments/gkx9qs/real_quick_how_do_i_use_this_saline_nasal_spray/" xr:uid="{00000000-0004-0000-0000-00008E040000}"/>
    <hyperlink ref="C939" r:id="rId1168" display="https://imgur.com/a/a31I32I" xr:uid="{00000000-0004-0000-0000-00008F040000}"/>
    <hyperlink ref="F939" r:id="rId1169" display="https://www.reddit.com/r/AskDocs/comments/gkxaha/what_are_those_boogers_like_things_that_appear_on/" xr:uid="{00000000-0004-0000-0000-000090040000}"/>
    <hyperlink ref="C940" r:id="rId1170" display="https://www.reddit.com/u/L/" xr:uid="{00000000-0004-0000-0000-000091040000}"/>
    <hyperlink ref="F940" r:id="rId1171" display="https://www.reddit.com/r/AskDocs/comments/gkxc9d/27m_high_bilirubin_content_unable_to_figure_it/" xr:uid="{00000000-0004-0000-0000-000092040000}"/>
    <hyperlink ref="F941" r:id="rId1172" display="https://www.reddit.com/r/AskDocs/comments/gkxcco/my_heart_rate/" xr:uid="{00000000-0004-0000-0000-000093040000}"/>
    <hyperlink ref="F942" r:id="rId1173" display="https://www.reddit.com/r/AskDocs/comments/gkxi22/22m_cracking_popping_sound_in_many_joints/" xr:uid="{00000000-0004-0000-0000-000094040000}"/>
    <hyperlink ref="C943" r:id="rId1174" display="https://www.reddit.com/user/fluffyhash/comments/gkwe0h/is_this_a_positive_line_or_a_blood_leak_my_test/?utm_source=share&amp;amp;amp;utm_medium=ios_app&amp;amp;amp;utm_name=iossmf" xr:uid="{00000000-0004-0000-0000-000095040000}"/>
    <hyperlink ref="F943" r:id="rId1175" display="https://www.reddit.com/r/AskDocs/comments/gkxlrc/having_trouble_reading_my_hiv_self_test_kit_is/" xr:uid="{00000000-0004-0000-0000-000096040000}"/>
    <hyperlink ref="C944" r:id="rId1176" display="https://imgur.com/gallery/fOU4Pnz" xr:uid="{00000000-0004-0000-0000-000097040000}"/>
    <hyperlink ref="F944" r:id="rId1177" display="https://www.reddit.com/r/AskDocs/comments/gky6db/full_head_of_white_hair_at_25/" xr:uid="{00000000-0004-0000-0000-000098040000}"/>
    <hyperlink ref="C945" r:id="rId1178" display="https://imgur.com/gallery/LWLzIdN" xr:uid="{00000000-0004-0000-0000-000099040000}"/>
    <hyperlink ref="F945" r:id="rId1179" display="https://www.reddit.com/r/AskDocs/comments/gkyj73/what_is_wrong_with_my_armpits/" xr:uid="{00000000-0004-0000-0000-00009A040000}"/>
    <hyperlink ref="C946" r:id="rId1180" display="https://imgur.com/a/RUNmce8" xr:uid="{00000000-0004-0000-0000-00009B040000}"/>
    <hyperlink ref="F946" r:id="rId1181" display="https://www.reddit.com/r/AskDocs/comments/gkylzi/20f_help_raised_bumps_on_my_wrist_not_painful/" xr:uid="{00000000-0004-0000-0000-00009C040000}"/>
    <hyperlink ref="C947" r:id="rId1182" display="https://imgur.com/gallery/eroC8ly" xr:uid="{00000000-0004-0000-0000-00009D040000}"/>
    <hyperlink ref="F947" r:id="rId1183" display="https://www.reddit.com/r/AskDocs/comments/gkyy5q/scabies_skin_rash_no_health_insurance/" xr:uid="{00000000-0004-0000-0000-00009E040000}"/>
    <hyperlink ref="C948" r:id="rId1184" display="https://i.imgur.com/7YO4vCL.jpg" xr:uid="{00000000-0004-0000-0000-00009F040000}"/>
    <hyperlink ref="F948" r:id="rId1185" display="https://www.reddit.com/r/AskDocs/comments/gkz82r/dark_line_under_fingernail/" xr:uid="{00000000-0004-0000-0000-0000A0040000}"/>
    <hyperlink ref="F949" r:id="rId1186" display="https://www.reddit.com/r/AskDocs/comments/gkzpng/bruises_down_leg/" xr:uid="{00000000-0004-0000-0000-0000A1040000}"/>
    <hyperlink ref="F950" r:id="rId1187" display="https://www.reddit.com/r/AskDocs/comments/gl0mm8/19m_2_weeks_ago_i_got_stabbed_on_the_top_of_my/" xr:uid="{00000000-0004-0000-0000-0000A2040000}"/>
    <hyperlink ref="F951" r:id="rId1188" display="https://www.reddit.com/r/AskDocs/comments/gl0v2u/21m_ive_been_getting_strange_visual_disturbances/" xr:uid="{00000000-0004-0000-0000-0000A3040000}"/>
    <hyperlink ref="F952" r:id="rId1189" display="https://www.reddit.com/r/AskDocs/comments/gl0w52/does_this_sound_like_als/" xr:uid="{00000000-0004-0000-0000-0000A4040000}"/>
    <hyperlink ref="F953" r:id="rId1190" display="https://www.reddit.com/r/AskDocs/comments/gl101k/did_i_harm_my_baby/" xr:uid="{00000000-0004-0000-0000-0000A5040000}"/>
    <hyperlink ref="F954" r:id="rId1191" display="https://www.reddit.com/r/AskDocs/comments/gl1cvv/incorrect_chemo_dosage/" xr:uid="{00000000-0004-0000-0000-0000A6040000}"/>
    <hyperlink ref="F955" r:id="rId1192" display="https://www.reddit.com/r/AskDocs/comments/gl1lii/i_cant_eat_please_help/" xr:uid="{00000000-0004-0000-0000-0000A7040000}"/>
    <hyperlink ref="F956" r:id="rId1193" display="https://www.reddit.com/r/AskDocs/comments/gl1tts/are_my_grf_and_thyroid_levels_too_low/" xr:uid="{00000000-0004-0000-0000-0000A8040000}"/>
    <hyperlink ref="F957" r:id="rId1194" display="https://www.reddit.com/r/AskDocs/comments/gl2cfr/18f_what_are_the_side_effects_of_a_500kcal_diet/" xr:uid="{00000000-0004-0000-0000-0000A9040000}"/>
    <hyperlink ref="C958" r:id="rId1195" display="https://ibb.co/dBzxKLy" xr:uid="{00000000-0004-0000-0000-0000AA040000}"/>
    <hyperlink ref="F958" r:id="rId1196" display="https://www.reddit.com/r/AskDocs/comments/gl2rsn/what_is_this_bump_on_my_finger/" xr:uid="{00000000-0004-0000-0000-0000AB040000}"/>
    <hyperlink ref="C959" r:id="rId1197" display="https://ibb.co/mh3Vwsf" xr:uid="{00000000-0004-0000-0000-0000AC040000}"/>
    <hyperlink ref="F959" r:id="rId1198" display="https://www.reddit.com/r/AskDocs/comments/gl2yc4/with_pics_bruiselike_spots_on_calves_that_dont_go/" xr:uid="{00000000-0004-0000-0000-0000AD040000}"/>
    <hyperlink ref="F960" r:id="rId1199" display="https://www.reddit.com/r/AskDocs/comments/gl36xx/drank_milk_while_on_ciprofloxacin/" xr:uid="{00000000-0004-0000-0000-0000AE040000}"/>
    <hyperlink ref="F961" r:id="rId1200" display="https://www.reddit.com/r/AskDocs/comments/gl39jo/will_i_get_tetanus_from_this/" xr:uid="{00000000-0004-0000-0000-0000AF040000}"/>
    <hyperlink ref="F962" r:id="rId1201" display="https://www.reddit.com/r/AskDocs/comments/gl3apo/normal_bowel_movements/" xr:uid="{00000000-0004-0000-0000-0000B0040000}"/>
    <hyperlink ref="F963" r:id="rId1202" display="https://www.reddit.com/r/AskDocs/comments/gl3ck3/i_think_im_neurodiverse_and_i_dont_know_what_to/" xr:uid="{00000000-0004-0000-0000-0000B1040000}"/>
    <hyperlink ref="F964" r:id="rId1203" display="https://www.reddit.com/r/AskDocs/comments/gl3kuu/every_member_of_the_household_has_an_extremely/" xr:uid="{00000000-0004-0000-0000-0000B2040000}"/>
    <hyperlink ref="F965" r:id="rId1204" display="https://www.reddit.com/r/AskDocs/comments/gl3qbc/have_i_developed_chrons_disease_or_some_other/" xr:uid="{00000000-0004-0000-0000-0000B3040000}"/>
    <hyperlink ref="C966" r:id="rId1205" display="https://imgur.com/a/ElynW2v" xr:uid="{00000000-0004-0000-0000-0000B4040000}"/>
    <hyperlink ref="F966" r:id="rId1206" display="https://www.reddit.com/r/AskDocs/comments/gl3vhr/chapped_lips_my_entire_life_derma_wants_to_do_an/" xr:uid="{00000000-0004-0000-0000-0000B5040000}"/>
    <hyperlink ref="F967" r:id="rId1207" display="https://www.reddit.com/r/AskDocs/comments/gl3wwk/worried_about_ppd/" xr:uid="{00000000-0004-0000-0000-0000B6040000}"/>
    <hyperlink ref="F968" r:id="rId1208" display="https://www.reddit.com/r/AskDocs/comments/gl3xj4/found_ulcer_like_sores_inside_lips_of_my_vulva/" xr:uid="{00000000-0004-0000-0000-0000B7040000}"/>
    <hyperlink ref="C969" r:id="rId1209" display="https://imgur.com/a/kzs0UW1" xr:uid="{00000000-0004-0000-0000-0000B8040000}"/>
    <hyperlink ref="F969" r:id="rId1210" display="https://www.reddit.com/r/AskDocs/comments/gl48iu/question_about_a_rash/" xr:uid="{00000000-0004-0000-0000-0000B9040000}"/>
    <hyperlink ref="F970" r:id="rId1211" display="https://www.reddit.com/r/AskDocs/comments/gl4gtk/22f_pelvic_pain_discomfort_and_unusual_discharge/" xr:uid="{00000000-0004-0000-0000-0000BA040000}"/>
    <hyperlink ref="F971" r:id="rId1212" display="https://www.reddit.com/r/AskDocs/comments/gl5dt1/is_it_safe_for_me_to_wear_a_chest_binder/" xr:uid="{00000000-0004-0000-0000-0000BB040000}"/>
    <hyperlink ref="F972" r:id="rId1213" display="https://www.reddit.com/r/AskDocs/comments/gl5epb/can_peg_tube_feeding_cause_elevated_bun_levels/" xr:uid="{00000000-0004-0000-0000-0000BC040000}"/>
    <hyperlink ref="C973" r:id="rId1214" display="https://imgur.com/a/OgNCr2n" xr:uid="{00000000-0004-0000-0000-0000BD040000}"/>
    <hyperlink ref="F973" r:id="rId1215" display="https://www.reddit.com/r/AskDocs/comments/gl5ffh/are_these_just_my_ovaries_and_is_it_okay_to_be/" xr:uid="{00000000-0004-0000-0000-0000BE040000}"/>
    <hyperlink ref="F974" r:id="rId1216" display="https://www.reddit.com/r/AskDocs/comments/gl64bw/addicted_to_antidepressant_and_only_have_one_pill/" xr:uid="{00000000-0004-0000-0000-0000BF040000}"/>
    <hyperlink ref="F975" r:id="rId1217" display="https://www.reddit.com/r/AskDocs/comments/gl66nx/accidentally_mixed_ativan_and_alcohol_should_i_be/" xr:uid="{00000000-0004-0000-0000-0000C0040000}"/>
    <hyperlink ref="F976" r:id="rId1218" display="https://www.reddit.com/r/AskDocs/comments/gl6oe9/i_literally_cant_walk_on_my_ankle/" xr:uid="{00000000-0004-0000-0000-0000C1040000}"/>
    <hyperlink ref="F977" r:id="rId1219" display="https://www.reddit.com/r/AskDocs/comments/gl722h/swollen_glandstrouble_swallowinglump_in_throat/" xr:uid="{00000000-0004-0000-0000-0000C2040000}"/>
    <hyperlink ref="F978" r:id="rId1220" display="https://www.reddit.com/r/AskDocs/comments/gl76hz/16m_my_parent_wont_take_me_seriously/" xr:uid="{00000000-0004-0000-0000-0000C3040000}"/>
    <hyperlink ref="F979" r:id="rId1221" display="https://www.reddit.com/r/AskDocs/comments/gl7ezr/my_father_49m_has_just_been_took_to_the_er/" xr:uid="{00000000-0004-0000-0000-0000C4040000}"/>
    <hyperlink ref="F980" r:id="rId1222" display="https://www.reddit.com/r/AskDocs/comments/gl7ktj/if_there_was_an_issue_with_bloodwork_would_they/" xr:uid="{00000000-0004-0000-0000-0000C5040000}"/>
    <hyperlink ref="F981" r:id="rId1223" display="https://www.reddit.com/r/AskDocs/comments/gl80yt/14m_i_am_never_hungry_and_dont_eat_a_lot_is_this/" xr:uid="{00000000-0004-0000-0000-0000C6040000}"/>
    <hyperlink ref="F982" r:id="rId1224" display="https://www.reddit.com/r/AskDocs/comments/gl8fjc/isotretinoin/" xr:uid="{00000000-0004-0000-0000-0000C7040000}"/>
    <hyperlink ref="F983" r:id="rId1225" display="https://www.reddit.com/r/AskDocs/comments/gmq42d/both_me_32m_102kg_5ft_11inch_and_my_wife_28f_62kg/" xr:uid="{00000000-0004-0000-0000-0000C8040000}"/>
    <hyperlink ref="F984" r:id="rId1226" display="https://www.reddit.com/r/AskDocs/comments/gmqrv5/np_said_to_take_miralax_everyday_the_bottle_says/" xr:uid="{00000000-0004-0000-0000-0000C9040000}"/>
    <hyperlink ref="C985" r:id="rId1227" display="https://imgur.com/ypKllAZ" xr:uid="{00000000-0004-0000-0000-0000CA040000}"/>
    <hyperlink ref="F985" r:id="rId1228" display="https://www.reddit.com/r/AskDocs/comments/gmr59q/left_knee_pain_while_jogging_provided_mri_pictures/" xr:uid="{00000000-0004-0000-0000-0000CB040000}"/>
    <hyperlink ref="F986" r:id="rId1229" display="https://www.reddit.com/r/AskDocs/comments/gmrgo3/headache_fever_fatigue/" xr:uid="{00000000-0004-0000-0000-0000CC040000}"/>
    <hyperlink ref="F987" r:id="rId1230" display="https://www.reddit.com/r/AskDocs/comments/gmrmub/very_painful_covid19_throat_swab_now_have_sore/" xr:uid="{00000000-0004-0000-0000-0000CD040000}"/>
    <hyperlink ref="F988" r:id="rId1231" display="https://www.reddit.com/r/AskDocs/comments/gmrzxm/bcell_lymphoma/" xr:uid="{00000000-0004-0000-0000-0000CE040000}"/>
    <hyperlink ref="F989" r:id="rId1232" display="https://www.reddit.com/r/AskDocs/comments/gmse8z/27f_potential_covid_case/" xr:uid="{00000000-0004-0000-0000-0000CF040000}"/>
    <hyperlink ref="F990" r:id="rId1233" display="https://www.reddit.com/r/AskDocs/comments/gmsghk/should_i_have_ammonia_levels_checked/" xr:uid="{00000000-0004-0000-0000-0000D0040000}"/>
    <hyperlink ref="F991" r:id="rId1234" display="https://www.reddit.com/r/AskDocs/comments/gmuhih/canwill_a_general_practitioner_prescribe_me_high/" xr:uid="{00000000-0004-0000-0000-0000D1040000}"/>
    <hyperlink ref="F992" r:id="rId1235" display="https://www.reddit.com/r/AskDocs/comments/gmuqv9/36f_think_i_may_be_having_some_sort_of_seizure/" xr:uid="{00000000-0004-0000-0000-0000D2040000}"/>
    <hyperlink ref="C993" r:id="rId1236" display="http://imgur.com/gallery/trIwRyL" xr:uid="{00000000-0004-0000-0000-0000D3040000}"/>
    <hyperlink ref="F993" r:id="rId1237" display="https://www.reddit.com/r/AskDocs/comments/gmv40d/nervous_about_leukemia/" xr:uid="{00000000-0004-0000-0000-0000D4040000}"/>
    <hyperlink ref="F994" r:id="rId1238" display="https://www.reddit.com/r/AskDocs/comments/gmx5yj/i_21f_get_a_vibration_goosebumps_in_the_down/" xr:uid="{00000000-0004-0000-0000-0000D5040000}"/>
    <hyperlink ref="F995" r:id="rId1239" display="https://www.reddit.com/r/AskDocs/comments/gny94c/im_putting_a_lot_of_weight_so_i_guess_ive_slow/" xr:uid="{00000000-0004-0000-0000-0000D6040000}"/>
    <hyperlink ref="F996" r:id="rId1240" display="https://www.reddit.com/r/AskDocs/comments/gnybo6/how_worried_should_i_be_about_my_abdominal_pain/" xr:uid="{00000000-0004-0000-0000-0000D7040000}"/>
    <hyperlink ref="C997" r:id="rId1241" display="https://imgur.com/a/5mCximG" xr:uid="{00000000-0004-0000-0000-0000D8040000}"/>
    <hyperlink ref="F997" r:id="rId1242" display="https://www.reddit.com/r/AskDocs/comments/go026t/how_do_i_stop_my_fingernails_from_peeling_off_the/" xr:uid="{00000000-0004-0000-0000-0000D9040000}"/>
    <hyperlink ref="C998" r:id="rId1243" display="https://imgur.com/a/kYilsY6" xr:uid="{00000000-0004-0000-0000-0000DA040000}"/>
    <hyperlink ref="F998" r:id="rId1244" display="https://www.reddit.com/r/AskDocs/comments/go0er5/growth_in_the_mouth/" xr:uid="{00000000-0004-0000-0000-0000DB040000}"/>
    <hyperlink ref="F999" r:id="rId1245" display="https://www.reddit.com/r/AskDocs/comments/go0k3v/tonsillectomy_nsfw/" xr:uid="{00000000-0004-0000-0000-0000DC040000}"/>
    <hyperlink ref="F1000" r:id="rId1246" display="https://www.reddit.com/r/AskDocs/comments/go1r3l/shakiness_in_hands_that_i_think_isnt_related_to/" xr:uid="{00000000-0004-0000-0000-0000DD040000}"/>
    <hyperlink ref="C1001" r:id="rId1247" display="https://imgur.com/a/upkei6Z" xr:uid="{00000000-0004-0000-0000-0000DE040000}"/>
    <hyperlink ref="F1001" r:id="rId1248" display="https://www.reddit.com/r/AskDocs/comments/go1s02/face_ears_and_neck_flushed_for_no_reason_for_the/" xr:uid="{00000000-0004-0000-0000-0000DF040000}"/>
  </hyperlinks>
  <pageMargins left="1" right="1" top="1" bottom="1" header="0.25" footer="0.25"/>
  <pageSetup orientation="portrait"/>
  <headerFooter>
    <oddFooter>&amp;C&amp;"Helvetica Neue,Regular"&amp;12&amp;K000000&amp;P</oddFooter>
  </headerFooter>
  <tableParts count="1">
    <tablePart r:id="rId124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2020-09-06T15:42:52Z</dcterms:created>
  <dcterms:modified xsi:type="dcterms:W3CDTF">2020-09-07T08:13:33Z</dcterms:modified>
</cp:coreProperties>
</file>