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Thesis.N\FreshStart_trans\Field_trans\"/>
    </mc:Choice>
  </mc:AlternateContent>
  <bookViews>
    <workbookView xWindow="0" yWindow="0" windowWidth="19200" windowHeight="11460" activeTab="4"/>
  </bookViews>
  <sheets>
    <sheet name="Discharge" sheetId="2" r:id="rId1"/>
    <sheet name="Canopy" sheetId="1" r:id="rId2"/>
    <sheet name="Wwidth" sheetId="4" r:id="rId3"/>
    <sheet name="Depth" sheetId="5" r:id="rId4"/>
    <sheet name="Fish" sheetId="3" r:id="rId5"/>
    <sheet name="TempLigh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3" i="3" l="1"/>
  <c r="T113" i="3"/>
  <c r="U113" i="3" s="1"/>
  <c r="S103" i="3"/>
  <c r="T103" i="3"/>
  <c r="U103" i="3" s="1"/>
  <c r="S84" i="3"/>
  <c r="T84" i="3"/>
  <c r="U84" i="3" s="1"/>
  <c r="S64" i="3"/>
  <c r="S75" i="3"/>
  <c r="T75" i="3"/>
  <c r="U75" i="3" s="1"/>
  <c r="T64" i="3"/>
  <c r="S46" i="3"/>
  <c r="U46" i="3" s="1"/>
  <c r="T46" i="3"/>
  <c r="S39" i="3"/>
  <c r="T39" i="3"/>
  <c r="V23" i="3"/>
  <c r="U23" i="3"/>
  <c r="S12" i="3"/>
  <c r="U12" i="3" s="1"/>
  <c r="T12" i="3"/>
  <c r="U64" i="3" l="1"/>
  <c r="U39" i="3"/>
  <c r="W23" i="3"/>
  <c r="X116" i="3"/>
  <c r="X106" i="3"/>
  <c r="X87" i="3"/>
  <c r="X78" i="3"/>
  <c r="X67" i="3"/>
  <c r="X49" i="3"/>
  <c r="X42" i="3"/>
  <c r="W116" i="3"/>
  <c r="Y116" i="3"/>
  <c r="W106" i="3"/>
  <c r="Y106" i="3"/>
  <c r="W87" i="3"/>
  <c r="Y87" i="3"/>
  <c r="W78" i="3"/>
  <c r="Y78" i="3"/>
  <c r="W67" i="3"/>
  <c r="Y67" i="3"/>
  <c r="W49" i="3"/>
  <c r="Y49" i="3"/>
  <c r="W42" i="3"/>
  <c r="Y42" i="3"/>
  <c r="T26" i="3"/>
  <c r="O26" i="3"/>
  <c r="P26" i="3"/>
  <c r="S26" i="3"/>
  <c r="R26" i="3"/>
  <c r="U26" i="3"/>
  <c r="W26" i="3"/>
  <c r="X26" i="3"/>
  <c r="Y26" i="3"/>
  <c r="T15" i="3"/>
  <c r="O15" i="3"/>
  <c r="P15" i="3"/>
  <c r="S15" i="3"/>
  <c r="R15" i="3"/>
  <c r="U15" i="3"/>
  <c r="W15" i="3"/>
  <c r="X15" i="3"/>
  <c r="Y15" i="3"/>
  <c r="O22" i="3"/>
  <c r="P22" i="3"/>
  <c r="S22" i="3"/>
  <c r="S19" i="3"/>
  <c r="R22" i="3"/>
  <c r="R19" i="3"/>
  <c r="Q22" i="3"/>
  <c r="U78" i="3"/>
  <c r="T78" i="3"/>
  <c r="O78" i="3"/>
  <c r="P78" i="3"/>
  <c r="S78" i="3"/>
  <c r="U116" i="3"/>
  <c r="U106" i="3"/>
  <c r="U87" i="3"/>
  <c r="U67" i="3"/>
  <c r="U49" i="3"/>
  <c r="U42" i="3"/>
  <c r="V26" i="3"/>
  <c r="V15" i="3"/>
  <c r="R117" i="3"/>
  <c r="V117" i="3"/>
  <c r="S117" i="3"/>
  <c r="Q117" i="3"/>
  <c r="AF116" i="3"/>
  <c r="AB116" i="3"/>
  <c r="AA116" i="3"/>
  <c r="AD116" i="3"/>
  <c r="AG116" i="3"/>
  <c r="AF106" i="3"/>
  <c r="AB106" i="3"/>
  <c r="AA106" i="3"/>
  <c r="AD106" i="3"/>
  <c r="AG106" i="3"/>
  <c r="AF87" i="3"/>
  <c r="AA87" i="3"/>
  <c r="AD87" i="3"/>
  <c r="AG87" i="3"/>
  <c r="AF78" i="3"/>
  <c r="AB78" i="3"/>
  <c r="AA78" i="3"/>
  <c r="AD78" i="3"/>
  <c r="AG78" i="3"/>
  <c r="AE15" i="3"/>
  <c r="AB15" i="3"/>
  <c r="AD15" i="3"/>
  <c r="AF15" i="3"/>
  <c r="O116" i="3"/>
  <c r="R116" i="3"/>
  <c r="T116" i="3"/>
  <c r="V116" i="3"/>
  <c r="O106" i="3"/>
  <c r="P106" i="3"/>
  <c r="R106" i="3"/>
  <c r="T106" i="3"/>
  <c r="V106" i="3"/>
  <c r="O87" i="3"/>
  <c r="P87" i="3"/>
  <c r="R87" i="3"/>
  <c r="T87" i="3"/>
  <c r="V87" i="3"/>
  <c r="R78" i="3"/>
  <c r="V78" i="3"/>
  <c r="O67" i="3"/>
  <c r="P67" i="3"/>
  <c r="R67" i="3"/>
  <c r="T67" i="3"/>
  <c r="V67" i="3"/>
  <c r="O49" i="3"/>
  <c r="P49" i="3"/>
  <c r="R49" i="3"/>
  <c r="T49" i="3"/>
  <c r="V49" i="3"/>
  <c r="O42" i="3"/>
  <c r="P42" i="3"/>
  <c r="R42" i="3"/>
  <c r="T42" i="3"/>
  <c r="V42" i="3"/>
  <c r="S116" i="3"/>
  <c r="S106" i="3"/>
  <c r="S87" i="3"/>
  <c r="S67" i="3"/>
  <c r="S49" i="3"/>
  <c r="S42" i="3"/>
  <c r="Q116" i="3"/>
  <c r="Q106" i="3"/>
  <c r="Q87" i="3"/>
  <c r="Q78" i="3"/>
  <c r="Q67" i="3"/>
  <c r="Q49" i="3"/>
  <c r="Q42" i="3"/>
  <c r="Q26" i="3"/>
  <c r="Q15" i="3"/>
</calcChain>
</file>

<file path=xl/sharedStrings.xml><?xml version="1.0" encoding="utf-8"?>
<sst xmlns="http://schemas.openxmlformats.org/spreadsheetml/2006/main" count="677" uniqueCount="59">
  <si>
    <t>BL</t>
  </si>
  <si>
    <t>sum</t>
  </si>
  <si>
    <t>HO</t>
  </si>
  <si>
    <t>IR</t>
  </si>
  <si>
    <t>HU</t>
  </si>
  <si>
    <t>SW</t>
  </si>
  <si>
    <t>JA</t>
  </si>
  <si>
    <t>MI</t>
  </si>
  <si>
    <t>ST</t>
  </si>
  <si>
    <t>FR</t>
  </si>
  <si>
    <t>FI</t>
  </si>
  <si>
    <t>Stream</t>
  </si>
  <si>
    <t>Q (L/s)</t>
  </si>
  <si>
    <t>Pass</t>
  </si>
  <si>
    <t>Spp</t>
  </si>
  <si>
    <t>ln</t>
  </si>
  <si>
    <t>wt</t>
  </si>
  <si>
    <t>RBT</t>
  </si>
  <si>
    <t>CUT</t>
  </si>
  <si>
    <t>HYB</t>
  </si>
  <si>
    <t>PSC</t>
  </si>
  <si>
    <t>_</t>
  </si>
  <si>
    <t>grouped</t>
  </si>
  <si>
    <t>EBT</t>
  </si>
  <si>
    <t>SSC</t>
  </si>
  <si>
    <t>Site</t>
  </si>
  <si>
    <t>length</t>
  </si>
  <si>
    <t>s</t>
  </si>
  <si>
    <t>seas.</t>
  </si>
  <si>
    <t>yr</t>
  </si>
  <si>
    <t>date</t>
  </si>
  <si>
    <t>C1</t>
  </si>
  <si>
    <t>C2</t>
  </si>
  <si>
    <t>P</t>
  </si>
  <si>
    <t>N</t>
  </si>
  <si>
    <t>N var</t>
  </si>
  <si>
    <t>mean Weight</t>
  </si>
  <si>
    <t>biomass per meter</t>
  </si>
  <si>
    <t>%open canopy</t>
  </si>
  <si>
    <t>mean with flow measurement</t>
  </si>
  <si>
    <t>Only from flow</t>
  </si>
  <si>
    <t>wet width</t>
  </si>
  <si>
    <t>only from flow</t>
  </si>
  <si>
    <t>Depth</t>
  </si>
  <si>
    <t>SCP</t>
  </si>
  <si>
    <t>var.s weight</t>
  </si>
  <si>
    <t>additive PAR</t>
  </si>
  <si>
    <t>mean PAR</t>
  </si>
  <si>
    <t>max par</t>
  </si>
  <si>
    <t>max temp</t>
  </si>
  <si>
    <t>min temp</t>
  </si>
  <si>
    <t>mean temp</t>
  </si>
  <si>
    <t>g</t>
  </si>
  <si>
    <t>biomass var</t>
  </si>
  <si>
    <t>Biomass SE</t>
  </si>
  <si>
    <t>Biomass SE per meter</t>
  </si>
  <si>
    <t>sd</t>
  </si>
  <si>
    <t>sqrt count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</si>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</sst>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5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Font="1"/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15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15" fontId="0" fillId="0" borderId="1" xfId="0" applyNumberFormat="1" applyFont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15" fontId="0" fillId="0" borderId="2" xfId="0" applyNumberFormat="1" applyFont="1" applyBorder="1" applyAlignment="1">
      <alignment horizontal="left"/>
    </xf>
    <xf numFmtId="1" fontId="0" fillId="0" borderId="2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/>
    <xf numFmtId="2" fontId="1" fillId="0" borderId="0" xfId="0" applyNumberFormat="1" applyFont="1" applyAlignment="1">
      <alignment horizontal="left"/>
    </xf>
    <xf numFmtId="2" fontId="0" fillId="0" borderId="0" xfId="0" applyNumberFormat="1" applyBorder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/>
    <xf numFmtId="164" fontId="0" fillId="0" borderId="0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0" xfId="0" applyBorder="1"/>
    <xf numFmtId="2" fontId="0" fillId="0" borderId="0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1" fillId="0" borderId="0" xfId="0" applyFon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4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7.28515625" style="3" bestFit="1" customWidth="1"/>
    <col min="2" max="2" width="4.7109375" style="3" bestFit="1" customWidth="1"/>
    <col min="3" max="3" width="3" style="3" bestFit="1" customWidth="1"/>
    <col min="4" max="4" width="9.42578125" style="3" bestFit="1" customWidth="1"/>
    <col min="5" max="16384" width="9.140625" style="3"/>
  </cols>
  <sheetData>
    <row r="1" spans="1:5" x14ac:dyDescent="0.25">
      <c r="A1" s="2" t="s">
        <v>11</v>
      </c>
      <c r="E1" s="3" t="s">
        <v>12</v>
      </c>
    </row>
    <row r="2" spans="1:5" x14ac:dyDescent="0.25">
      <c r="A2" s="3" t="s">
        <v>10</v>
      </c>
      <c r="B2" s="3" t="s">
        <v>1</v>
      </c>
      <c r="C2" s="3">
        <v>18</v>
      </c>
      <c r="D2" s="4">
        <v>43285</v>
      </c>
      <c r="E2" s="3">
        <v>1.1700000000000002</v>
      </c>
    </row>
    <row r="3" spans="1:5" x14ac:dyDescent="0.25">
      <c r="A3" s="3" t="s">
        <v>4</v>
      </c>
      <c r="B3" s="3" t="s">
        <v>1</v>
      </c>
      <c r="C3" s="3">
        <v>18</v>
      </c>
      <c r="D3" s="4">
        <v>43279</v>
      </c>
      <c r="E3" s="3">
        <v>1.7120000000000002</v>
      </c>
    </row>
    <row r="4" spans="1:5" x14ac:dyDescent="0.25">
      <c r="A4" s="3" t="s">
        <v>6</v>
      </c>
      <c r="B4" s="3" t="s">
        <v>1</v>
      </c>
      <c r="C4" s="3">
        <v>18</v>
      </c>
      <c r="D4" s="4">
        <v>43281</v>
      </c>
      <c r="E4" s="3">
        <v>8.9200000000000017</v>
      </c>
    </row>
    <row r="5" spans="1:5" x14ac:dyDescent="0.25">
      <c r="A5" s="3" t="s">
        <v>9</v>
      </c>
      <c r="B5" s="3" t="s">
        <v>1</v>
      </c>
      <c r="C5" s="3">
        <v>18</v>
      </c>
      <c r="D5" s="4">
        <v>43285</v>
      </c>
      <c r="E5" s="3">
        <v>9.5759999999999987</v>
      </c>
    </row>
    <row r="6" spans="1:5" x14ac:dyDescent="0.25">
      <c r="A6" s="3" t="s">
        <v>2</v>
      </c>
      <c r="B6" s="3" t="s">
        <v>1</v>
      </c>
      <c r="C6" s="3">
        <v>18</v>
      </c>
      <c r="D6" s="4">
        <v>43277</v>
      </c>
      <c r="E6" s="3">
        <v>10.864000000000001</v>
      </c>
    </row>
    <row r="7" spans="1:5" x14ac:dyDescent="0.25">
      <c r="A7" s="3" t="s">
        <v>0</v>
      </c>
      <c r="B7" s="3" t="s">
        <v>1</v>
      </c>
      <c r="C7" s="3">
        <v>18</v>
      </c>
      <c r="D7" s="4">
        <v>43277</v>
      </c>
      <c r="E7" s="3">
        <v>12.219999999999999</v>
      </c>
    </row>
    <row r="8" spans="1:5" x14ac:dyDescent="0.25">
      <c r="A8" s="3" t="s">
        <v>3</v>
      </c>
      <c r="B8" s="3" t="s">
        <v>1</v>
      </c>
      <c r="C8" s="3">
        <v>18</v>
      </c>
      <c r="D8" s="4">
        <v>43279</v>
      </c>
      <c r="E8" s="3">
        <v>28.508000000000006</v>
      </c>
    </row>
    <row r="9" spans="1:5" x14ac:dyDescent="0.25">
      <c r="A9" s="3" t="s">
        <v>5</v>
      </c>
      <c r="B9" s="3" t="s">
        <v>1</v>
      </c>
      <c r="C9" s="3">
        <v>18</v>
      </c>
      <c r="D9" s="4">
        <v>43281</v>
      </c>
      <c r="E9" s="3">
        <v>34.156000000000013</v>
      </c>
    </row>
    <row r="10" spans="1:5" x14ac:dyDescent="0.25">
      <c r="A10" s="3" t="s">
        <v>8</v>
      </c>
      <c r="B10" s="3" t="s">
        <v>1</v>
      </c>
      <c r="C10" s="3">
        <v>18</v>
      </c>
      <c r="D10" s="4">
        <v>43283</v>
      </c>
      <c r="E10" s="3">
        <v>42.196000000000019</v>
      </c>
    </row>
    <row r="11" spans="1:5" x14ac:dyDescent="0.25">
      <c r="A11" s="3" t="s">
        <v>7</v>
      </c>
      <c r="B11" s="3" t="s">
        <v>1</v>
      </c>
      <c r="C11" s="3">
        <v>18</v>
      </c>
      <c r="D11" s="4">
        <v>43283</v>
      </c>
      <c r="E11" s="3">
        <v>65.472000000000008</v>
      </c>
    </row>
  </sheetData>
  <sortState ref="A1:P47">
    <sortCondition ref="E1:E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3.85546875" bestFit="1" customWidth="1"/>
    <col min="2" max="2" width="4.7109375" bestFit="1" customWidth="1"/>
    <col min="3" max="3" width="3" bestFit="1" customWidth="1"/>
    <col min="4" max="4" width="9.42578125" bestFit="1" customWidth="1"/>
  </cols>
  <sheetData>
    <row r="1" spans="1:5" s="3" customFormat="1" x14ac:dyDescent="0.25">
      <c r="E1" s="3" t="s">
        <v>38</v>
      </c>
    </row>
    <row r="2" spans="1:5" x14ac:dyDescent="0.25">
      <c r="A2" t="s">
        <v>0</v>
      </c>
      <c r="B2" t="s">
        <v>1</v>
      </c>
      <c r="C2">
        <v>18</v>
      </c>
      <c r="D2" s="1">
        <v>43277</v>
      </c>
      <c r="E2">
        <v>23.4375</v>
      </c>
    </row>
    <row r="3" spans="1:5" x14ac:dyDescent="0.25">
      <c r="A3" t="s">
        <v>2</v>
      </c>
      <c r="B3" t="s">
        <v>1</v>
      </c>
      <c r="C3">
        <v>18</v>
      </c>
      <c r="D3" s="1">
        <v>43277</v>
      </c>
      <c r="E3">
        <v>29.947916666666668</v>
      </c>
    </row>
    <row r="4" spans="1:5" x14ac:dyDescent="0.25">
      <c r="A4" t="s">
        <v>3</v>
      </c>
      <c r="B4" t="s">
        <v>1</v>
      </c>
      <c r="C4">
        <v>18</v>
      </c>
      <c r="D4" s="1">
        <v>43279</v>
      </c>
      <c r="E4">
        <v>10.677083333333334</v>
      </c>
    </row>
    <row r="5" spans="1:5" x14ac:dyDescent="0.25">
      <c r="A5" t="s">
        <v>4</v>
      </c>
      <c r="B5" t="s">
        <v>1</v>
      </c>
      <c r="C5">
        <v>18</v>
      </c>
      <c r="D5" s="1">
        <v>43279</v>
      </c>
      <c r="E5">
        <v>40.364583333333336</v>
      </c>
    </row>
    <row r="6" spans="1:5" x14ac:dyDescent="0.25">
      <c r="A6" t="s">
        <v>5</v>
      </c>
      <c r="B6" t="s">
        <v>1</v>
      </c>
      <c r="C6">
        <v>18</v>
      </c>
      <c r="D6" s="1">
        <v>43281</v>
      </c>
      <c r="E6">
        <v>26.822916666666668</v>
      </c>
    </row>
    <row r="7" spans="1:5" x14ac:dyDescent="0.25">
      <c r="A7" t="s">
        <v>6</v>
      </c>
      <c r="B7" t="s">
        <v>1</v>
      </c>
      <c r="C7">
        <v>18</v>
      </c>
      <c r="D7" s="1">
        <v>43281</v>
      </c>
      <c r="E7">
        <v>55.468750000000007</v>
      </c>
    </row>
    <row r="8" spans="1:5" x14ac:dyDescent="0.25">
      <c r="A8" t="s">
        <v>7</v>
      </c>
      <c r="B8" t="s">
        <v>1</v>
      </c>
      <c r="C8">
        <v>18</v>
      </c>
      <c r="D8" s="1">
        <v>43283</v>
      </c>
      <c r="E8">
        <v>6.7708333333333339</v>
      </c>
    </row>
    <row r="9" spans="1:5" x14ac:dyDescent="0.25">
      <c r="A9" t="s">
        <v>8</v>
      </c>
      <c r="B9" t="s">
        <v>1</v>
      </c>
      <c r="C9">
        <v>18</v>
      </c>
      <c r="D9" s="1">
        <v>43283</v>
      </c>
      <c r="E9">
        <v>19.270833333333336</v>
      </c>
    </row>
    <row r="10" spans="1:5" x14ac:dyDescent="0.25">
      <c r="A10" t="s">
        <v>9</v>
      </c>
      <c r="B10" t="s">
        <v>1</v>
      </c>
      <c r="C10">
        <v>18</v>
      </c>
      <c r="D10" s="1">
        <v>43285</v>
      </c>
      <c r="E10">
        <v>26.041666666666668</v>
      </c>
    </row>
    <row r="11" spans="1:5" x14ac:dyDescent="0.25">
      <c r="A11" t="s">
        <v>10</v>
      </c>
      <c r="B11" t="s">
        <v>1</v>
      </c>
      <c r="C11">
        <v>18</v>
      </c>
      <c r="D11" s="1">
        <v>43285</v>
      </c>
      <c r="E11">
        <v>22.395833333333336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3.85546875" style="3" bestFit="1" customWidth="1"/>
    <col min="2" max="2" width="4.7109375" style="3" bestFit="1" customWidth="1"/>
    <col min="3" max="3" width="3" style="3" bestFit="1" customWidth="1"/>
    <col min="4" max="4" width="8.85546875" style="3" bestFit="1" customWidth="1"/>
    <col min="5" max="16384" width="9.140625" style="3"/>
  </cols>
  <sheetData>
    <row r="1" spans="1:6" x14ac:dyDescent="0.25">
      <c r="E1" s="3" t="s">
        <v>41</v>
      </c>
    </row>
    <row r="2" spans="1:6" x14ac:dyDescent="0.25">
      <c r="A2" s="3" t="s">
        <v>10</v>
      </c>
      <c r="B2" s="3" t="s">
        <v>1</v>
      </c>
      <c r="C2" s="3">
        <v>18</v>
      </c>
      <c r="D2" s="4">
        <v>43296</v>
      </c>
      <c r="E2" s="3">
        <v>0.70833333333333337</v>
      </c>
      <c r="F2" s="3" t="s">
        <v>39</v>
      </c>
    </row>
    <row r="3" spans="1:6" x14ac:dyDescent="0.25">
      <c r="A3" s="3" t="s">
        <v>2</v>
      </c>
      <c r="B3" s="3" t="s">
        <v>1</v>
      </c>
      <c r="C3" s="3">
        <v>18</v>
      </c>
      <c r="D3" s="4">
        <v>43292</v>
      </c>
      <c r="E3" s="3">
        <v>1.3166666666666667</v>
      </c>
      <c r="F3" s="3" t="s">
        <v>39</v>
      </c>
    </row>
    <row r="4" spans="1:6" x14ac:dyDescent="0.25">
      <c r="A4" s="3" t="s">
        <v>4</v>
      </c>
      <c r="B4" s="3" t="s">
        <v>1</v>
      </c>
      <c r="C4" s="3">
        <v>18</v>
      </c>
      <c r="D4" s="4">
        <v>43294</v>
      </c>
      <c r="E4" s="3">
        <v>1.2166666666666668</v>
      </c>
      <c r="F4" s="3" t="s">
        <v>39</v>
      </c>
    </row>
    <row r="5" spans="1:6" x14ac:dyDescent="0.25">
      <c r="A5" s="3" t="s">
        <v>0</v>
      </c>
      <c r="B5" s="3" t="s">
        <v>1</v>
      </c>
      <c r="C5" s="3">
        <v>18</v>
      </c>
      <c r="D5" s="4">
        <v>43292</v>
      </c>
      <c r="E5" s="3">
        <v>1.7166666666666666</v>
      </c>
      <c r="F5" s="3" t="s">
        <v>39</v>
      </c>
    </row>
    <row r="6" spans="1:6" x14ac:dyDescent="0.25">
      <c r="A6" s="3" t="s">
        <v>5</v>
      </c>
      <c r="B6" s="3" t="s">
        <v>1</v>
      </c>
      <c r="C6" s="3">
        <v>18</v>
      </c>
      <c r="D6" s="4">
        <v>43294</v>
      </c>
      <c r="E6" s="3">
        <v>2.1416666666666671</v>
      </c>
      <c r="F6" s="3" t="s">
        <v>39</v>
      </c>
    </row>
    <row r="7" spans="1:6" x14ac:dyDescent="0.25">
      <c r="A7" s="3" t="s">
        <v>9</v>
      </c>
      <c r="B7" s="3" t="s">
        <v>1</v>
      </c>
      <c r="C7" s="3">
        <v>18</v>
      </c>
      <c r="D7" s="4">
        <v>43296</v>
      </c>
      <c r="E7" s="3">
        <v>2.2499999999999996</v>
      </c>
      <c r="F7" s="3" t="s">
        <v>39</v>
      </c>
    </row>
    <row r="8" spans="1:6" x14ac:dyDescent="0.25">
      <c r="A8" s="3" t="s">
        <v>3</v>
      </c>
      <c r="B8" s="3" t="s">
        <v>1</v>
      </c>
      <c r="C8" s="3">
        <v>18</v>
      </c>
      <c r="D8" s="4">
        <v>43292</v>
      </c>
      <c r="E8" s="3">
        <v>2.1916666666666669</v>
      </c>
      <c r="F8" s="3" t="s">
        <v>39</v>
      </c>
    </row>
    <row r="9" spans="1:6" x14ac:dyDescent="0.25">
      <c r="A9" s="3" t="s">
        <v>6</v>
      </c>
      <c r="B9" s="3" t="s">
        <v>1</v>
      </c>
      <c r="C9" s="3">
        <v>18</v>
      </c>
      <c r="D9" s="4">
        <v>43294</v>
      </c>
      <c r="E9" s="3">
        <v>2.2333333333333338</v>
      </c>
      <c r="F9" s="3" t="s">
        <v>39</v>
      </c>
    </row>
    <row r="10" spans="1:6" x14ac:dyDescent="0.25">
      <c r="A10" s="3" t="s">
        <v>7</v>
      </c>
      <c r="B10" s="3" t="s">
        <v>1</v>
      </c>
      <c r="C10" s="3">
        <v>18</v>
      </c>
      <c r="D10" s="4">
        <v>43296</v>
      </c>
      <c r="E10" s="3">
        <v>2.2000000000000002</v>
      </c>
      <c r="F10" s="3" t="s">
        <v>40</v>
      </c>
    </row>
    <row r="11" spans="1:6" x14ac:dyDescent="0.25">
      <c r="A11" s="3" t="s">
        <v>8</v>
      </c>
      <c r="B11" s="3" t="s">
        <v>1</v>
      </c>
      <c r="C11" s="3">
        <v>18</v>
      </c>
      <c r="D11" s="4">
        <v>43296</v>
      </c>
      <c r="E11" s="3">
        <v>2.2000000000000002</v>
      </c>
      <c r="F11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/>
  </sheetViews>
  <sheetFormatPr defaultRowHeight="15" x14ac:dyDescent="0.25"/>
  <cols>
    <col min="1" max="1" width="3.85546875" style="3" bestFit="1" customWidth="1"/>
    <col min="2" max="2" width="4.7109375" style="3" bestFit="1" customWidth="1"/>
    <col min="3" max="3" width="3" style="3" bestFit="1" customWidth="1"/>
    <col min="4" max="4" width="9.42578125" style="3" bestFit="1" customWidth="1"/>
    <col min="5" max="16384" width="9.140625" style="3"/>
  </cols>
  <sheetData>
    <row r="1" spans="1:6" x14ac:dyDescent="0.25">
      <c r="A1" s="2"/>
      <c r="E1" s="3" t="s">
        <v>43</v>
      </c>
    </row>
    <row r="2" spans="1:6" x14ac:dyDescent="0.25">
      <c r="A2" s="3" t="s">
        <v>10</v>
      </c>
      <c r="B2" s="3" t="s">
        <v>1</v>
      </c>
      <c r="C2" s="3">
        <v>18</v>
      </c>
      <c r="D2" s="4">
        <v>43285</v>
      </c>
      <c r="E2" s="3">
        <v>0.04</v>
      </c>
      <c r="F2" s="3" t="s">
        <v>42</v>
      </c>
    </row>
    <row r="3" spans="1:6" x14ac:dyDescent="0.25">
      <c r="A3" s="3" t="s">
        <v>5</v>
      </c>
      <c r="B3" s="3" t="s">
        <v>1</v>
      </c>
      <c r="C3" s="3">
        <v>18</v>
      </c>
      <c r="D3" s="4">
        <v>43281</v>
      </c>
      <c r="E3" s="3">
        <v>0.05</v>
      </c>
      <c r="F3" s="3" t="s">
        <v>42</v>
      </c>
    </row>
    <row r="4" spans="1:6" x14ac:dyDescent="0.25">
      <c r="A4" s="3" t="s">
        <v>0</v>
      </c>
      <c r="B4" s="3" t="s">
        <v>1</v>
      </c>
      <c r="C4" s="3">
        <v>18</v>
      </c>
      <c r="D4" s="4">
        <v>43277</v>
      </c>
      <c r="E4" s="3">
        <v>5.4000000000000006E-2</v>
      </c>
      <c r="F4" s="3" t="s">
        <v>42</v>
      </c>
    </row>
    <row r="5" spans="1:6" x14ac:dyDescent="0.25">
      <c r="A5" s="3" t="s">
        <v>2</v>
      </c>
      <c r="B5" s="3" t="s">
        <v>1</v>
      </c>
      <c r="C5" s="3">
        <v>18</v>
      </c>
      <c r="D5" s="4">
        <v>43277</v>
      </c>
      <c r="E5" s="3">
        <v>5.4000000000000006E-2</v>
      </c>
      <c r="F5" s="3" t="s">
        <v>42</v>
      </c>
    </row>
    <row r="6" spans="1:6" x14ac:dyDescent="0.25">
      <c r="A6" s="3" t="s">
        <v>4</v>
      </c>
      <c r="B6" s="3" t="s">
        <v>1</v>
      </c>
      <c r="C6" s="3">
        <v>18</v>
      </c>
      <c r="D6" s="4">
        <v>43279</v>
      </c>
      <c r="E6" s="3">
        <v>5.6000000000000008E-2</v>
      </c>
      <c r="F6" s="3" t="s">
        <v>42</v>
      </c>
    </row>
    <row r="7" spans="1:6" x14ac:dyDescent="0.25">
      <c r="A7" s="3" t="s">
        <v>9</v>
      </c>
      <c r="B7" s="3" t="s">
        <v>1</v>
      </c>
      <c r="C7" s="3">
        <v>18</v>
      </c>
      <c r="D7" s="4">
        <v>43285</v>
      </c>
      <c r="E7" s="3">
        <v>7.2000000000000008E-2</v>
      </c>
      <c r="F7" s="3" t="s">
        <v>42</v>
      </c>
    </row>
    <row r="8" spans="1:6" x14ac:dyDescent="0.25">
      <c r="A8" s="3" t="s">
        <v>6</v>
      </c>
      <c r="B8" s="3" t="s">
        <v>1</v>
      </c>
      <c r="C8" s="3">
        <v>18</v>
      </c>
      <c r="D8" s="4">
        <v>43281</v>
      </c>
      <c r="E8" s="3">
        <v>9.4E-2</v>
      </c>
      <c r="F8" s="3" t="s">
        <v>42</v>
      </c>
    </row>
    <row r="9" spans="1:6" x14ac:dyDescent="0.25">
      <c r="A9" s="3" t="s">
        <v>3</v>
      </c>
      <c r="B9" s="3" t="s">
        <v>1</v>
      </c>
      <c r="C9" s="3">
        <v>18</v>
      </c>
      <c r="D9" s="4">
        <v>43279</v>
      </c>
      <c r="E9" s="3">
        <v>0.10800000000000001</v>
      </c>
      <c r="F9" s="3" t="s">
        <v>42</v>
      </c>
    </row>
    <row r="10" spans="1:6" x14ac:dyDescent="0.25">
      <c r="A10" s="3" t="s">
        <v>7</v>
      </c>
      <c r="B10" s="3" t="s">
        <v>1</v>
      </c>
      <c r="C10" s="3">
        <v>18</v>
      </c>
      <c r="D10" s="4">
        <v>43283</v>
      </c>
      <c r="E10" s="3">
        <v>0.11199999999999999</v>
      </c>
      <c r="F10" s="3" t="s">
        <v>42</v>
      </c>
    </row>
    <row r="11" spans="1:6" x14ac:dyDescent="0.25">
      <c r="A11" s="3" t="s">
        <v>8</v>
      </c>
      <c r="B11" s="3" t="s">
        <v>1</v>
      </c>
      <c r="C11" s="3">
        <v>18</v>
      </c>
      <c r="D11" s="4">
        <v>43283</v>
      </c>
      <c r="E11" s="3">
        <v>0.11400000000000002</v>
      </c>
      <c r="F11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1"/>
  <sheetViews>
    <sheetView tabSelected="1" zoomScale="90" zoomScaleNormal="90" workbookViewId="0">
      <pane ySplit="1" topLeftCell="A86" activePane="bottomLeft" state="frozen"/>
      <selection pane="bottomLeft" activeCell="V92" sqref="V92"/>
    </sheetView>
  </sheetViews>
  <sheetFormatPr defaultRowHeight="15" x14ac:dyDescent="0.25"/>
  <cols>
    <col min="1" max="2" width="4.42578125" style="8" bestFit="1" customWidth="1"/>
    <col min="3" max="3" width="5.5703125" style="8" bestFit="1" customWidth="1"/>
    <col min="4" max="4" width="3.28515625" style="8" bestFit="1" customWidth="1"/>
    <col min="5" max="5" width="9.140625" style="8" bestFit="1" customWidth="1"/>
    <col min="6" max="6" width="6.7109375" style="21" bestFit="1" customWidth="1"/>
    <col min="7" max="7" width="4.42578125" style="3" bestFit="1" customWidth="1"/>
    <col min="8" max="8" width="5.28515625" style="3" bestFit="1" customWidth="1"/>
    <col min="9" max="9" width="8.42578125" style="5" bestFit="1" customWidth="1"/>
    <col min="10" max="11" width="4.42578125" style="3" bestFit="1" customWidth="1"/>
    <col min="12" max="12" width="6" style="6" bestFit="1" customWidth="1"/>
    <col min="13" max="13" width="3.42578125" style="3" hidden="1" customWidth="1"/>
    <col min="14" max="14" width="4.42578125" style="8" bestFit="1" customWidth="1"/>
    <col min="15" max="16" width="4.85546875" style="3" bestFit="1" customWidth="1"/>
    <col min="17" max="17" width="4.85546875" style="28" bestFit="1" customWidth="1"/>
    <col min="18" max="18" width="13.28515625" style="6" bestFit="1" customWidth="1"/>
    <col min="19" max="19" width="13.28515625" style="3" bestFit="1" customWidth="1"/>
    <col min="20" max="20" width="12.85546875" style="3" bestFit="1" customWidth="1"/>
    <col min="21" max="21" width="13.28515625" style="3" bestFit="1" customWidth="1"/>
    <col min="22" max="22" width="17.85546875" style="3" bestFit="1" customWidth="1"/>
    <col min="23" max="24" width="13.28515625" style="3" bestFit="1" customWidth="1"/>
    <col min="25" max="25" width="20.28515625" style="3" bestFit="1" customWidth="1"/>
    <col min="26" max="28" width="4.28515625" style="3" bestFit="1" customWidth="1"/>
    <col min="29" max="29" width="3.28515625" style="3" bestFit="1" customWidth="1"/>
    <col min="30" max="30" width="5.5703125" style="3" bestFit="1" customWidth="1"/>
    <col min="31" max="31" width="12.85546875" style="3" bestFit="1" customWidth="1"/>
    <col min="32" max="33" width="17.85546875" style="3" bestFit="1" customWidth="1"/>
    <col min="34" max="16384" width="9.140625" style="3"/>
  </cols>
  <sheetData>
    <row r="1" spans="1:34" x14ac:dyDescent="0.25">
      <c r="A1" s="8">
        <v>1</v>
      </c>
      <c r="B1" s="8" t="s">
        <v>25</v>
      </c>
      <c r="C1" s="8" t="s">
        <v>28</v>
      </c>
      <c r="D1" s="8" t="s">
        <v>29</v>
      </c>
      <c r="E1" s="20" t="s">
        <v>30</v>
      </c>
      <c r="F1" s="21" t="s">
        <v>26</v>
      </c>
      <c r="G1" s="3" t="s">
        <v>27</v>
      </c>
      <c r="H1" s="3" t="s">
        <v>13</v>
      </c>
      <c r="I1" s="8" t="s">
        <v>22</v>
      </c>
      <c r="J1" s="3" t="s">
        <v>14</v>
      </c>
      <c r="K1" s="3" t="s">
        <v>15</v>
      </c>
      <c r="L1" s="6" t="s">
        <v>16</v>
      </c>
    </row>
    <row r="2" spans="1:34" x14ac:dyDescent="0.25">
      <c r="A2" s="8">
        <v>2</v>
      </c>
      <c r="B2" s="8" t="s">
        <v>0</v>
      </c>
      <c r="C2" s="8" t="s">
        <v>1</v>
      </c>
      <c r="D2" s="8">
        <v>18</v>
      </c>
      <c r="E2" s="20">
        <v>43292</v>
      </c>
      <c r="F2" s="21">
        <v>25</v>
      </c>
      <c r="G2" s="3">
        <v>213</v>
      </c>
      <c r="H2" s="3">
        <v>1</v>
      </c>
      <c r="I2" s="8">
        <v>1</v>
      </c>
      <c r="J2" s="3" t="s">
        <v>17</v>
      </c>
      <c r="K2" s="3">
        <v>154</v>
      </c>
      <c r="L2" s="6">
        <v>42.4</v>
      </c>
    </row>
    <row r="3" spans="1:34" x14ac:dyDescent="0.25">
      <c r="A3" s="8">
        <v>3</v>
      </c>
      <c r="B3" s="8" t="s">
        <v>0</v>
      </c>
      <c r="C3" s="8" t="s">
        <v>1</v>
      </c>
      <c r="D3" s="8">
        <v>18</v>
      </c>
      <c r="E3" s="20">
        <v>43292</v>
      </c>
      <c r="F3" s="21">
        <v>25</v>
      </c>
      <c r="G3" s="3">
        <v>213</v>
      </c>
      <c r="H3" s="3">
        <v>1</v>
      </c>
      <c r="I3" s="8">
        <v>1</v>
      </c>
      <c r="J3" s="3" t="s">
        <v>18</v>
      </c>
      <c r="K3" s="3">
        <v>105</v>
      </c>
      <c r="L3" s="6">
        <v>12.5</v>
      </c>
    </row>
    <row r="4" spans="1:34" x14ac:dyDescent="0.25">
      <c r="A4" s="8">
        <v>4</v>
      </c>
      <c r="B4" s="8" t="s">
        <v>0</v>
      </c>
      <c r="C4" s="8" t="s">
        <v>1</v>
      </c>
      <c r="D4" s="8">
        <v>18</v>
      </c>
      <c r="E4" s="20">
        <v>43292</v>
      </c>
      <c r="F4" s="21">
        <v>25</v>
      </c>
      <c r="G4" s="3">
        <v>213</v>
      </c>
      <c r="H4" s="3">
        <v>1</v>
      </c>
      <c r="I4" s="8">
        <v>1</v>
      </c>
      <c r="J4" s="3" t="s">
        <v>19</v>
      </c>
      <c r="K4" s="3">
        <v>75</v>
      </c>
      <c r="L4" s="6">
        <v>4.9000000000000004</v>
      </c>
    </row>
    <row r="5" spans="1:34" x14ac:dyDescent="0.25">
      <c r="A5" s="8">
        <v>5</v>
      </c>
      <c r="B5" s="8" t="s">
        <v>0</v>
      </c>
      <c r="C5" s="8" t="s">
        <v>1</v>
      </c>
      <c r="D5" s="8">
        <v>18</v>
      </c>
      <c r="E5" s="20">
        <v>43292</v>
      </c>
      <c r="F5" s="21">
        <v>25</v>
      </c>
      <c r="G5" s="3">
        <v>213</v>
      </c>
      <c r="H5" s="3">
        <v>1</v>
      </c>
      <c r="I5" s="8">
        <v>1</v>
      </c>
      <c r="J5" s="3" t="s">
        <v>17</v>
      </c>
      <c r="K5" s="3">
        <v>141</v>
      </c>
      <c r="L5" s="6">
        <v>32.799999999999997</v>
      </c>
    </row>
    <row r="6" spans="1:34" x14ac:dyDescent="0.25">
      <c r="A6" s="8">
        <v>6</v>
      </c>
      <c r="B6" s="8" t="s">
        <v>0</v>
      </c>
      <c r="C6" s="8" t="s">
        <v>1</v>
      </c>
      <c r="D6" s="8">
        <v>18</v>
      </c>
      <c r="E6" s="20">
        <v>43292</v>
      </c>
      <c r="F6" s="21">
        <v>25</v>
      </c>
      <c r="G6" s="3">
        <v>213</v>
      </c>
      <c r="H6" s="3">
        <v>1</v>
      </c>
      <c r="I6" s="8">
        <v>1</v>
      </c>
      <c r="J6" s="3" t="s">
        <v>18</v>
      </c>
      <c r="K6" s="3">
        <v>86</v>
      </c>
      <c r="L6" s="6">
        <v>7.3</v>
      </c>
    </row>
    <row r="7" spans="1:34" x14ac:dyDescent="0.25">
      <c r="A7" s="8">
        <v>7</v>
      </c>
      <c r="B7" s="8" t="s">
        <v>0</v>
      </c>
      <c r="C7" s="8" t="s">
        <v>1</v>
      </c>
      <c r="D7" s="8">
        <v>18</v>
      </c>
      <c r="E7" s="20">
        <v>43292</v>
      </c>
      <c r="F7" s="21">
        <v>25</v>
      </c>
      <c r="G7" s="3">
        <v>213</v>
      </c>
      <c r="H7" s="3">
        <v>1</v>
      </c>
      <c r="I7" s="8">
        <v>1</v>
      </c>
      <c r="J7" s="3" t="s">
        <v>19</v>
      </c>
      <c r="K7" s="3">
        <v>83</v>
      </c>
      <c r="L7" s="6">
        <v>6.5</v>
      </c>
    </row>
    <row r="8" spans="1:34" x14ac:dyDescent="0.25">
      <c r="A8" s="8">
        <v>8</v>
      </c>
      <c r="B8" s="8" t="s">
        <v>0</v>
      </c>
      <c r="C8" s="8" t="s">
        <v>1</v>
      </c>
      <c r="D8" s="8">
        <v>18</v>
      </c>
      <c r="E8" s="20">
        <v>43292</v>
      </c>
      <c r="F8" s="21">
        <v>25</v>
      </c>
      <c r="G8" s="3">
        <v>213</v>
      </c>
      <c r="H8" s="3">
        <v>1</v>
      </c>
      <c r="I8" s="8">
        <v>1</v>
      </c>
      <c r="J8" s="3" t="s">
        <v>18</v>
      </c>
      <c r="K8" s="3">
        <v>68</v>
      </c>
      <c r="L8" s="6">
        <v>2.8</v>
      </c>
      <c r="N8" s="26"/>
      <c r="O8" s="27"/>
      <c r="P8" s="27"/>
      <c r="Q8" s="32"/>
      <c r="R8" s="35"/>
      <c r="S8" s="27"/>
      <c r="T8" s="27"/>
      <c r="U8" s="27"/>
      <c r="V8" s="27"/>
      <c r="W8" s="27"/>
    </row>
    <row r="9" spans="1:34" x14ac:dyDescent="0.25">
      <c r="A9" s="8">
        <v>9</v>
      </c>
      <c r="B9" s="8" t="s">
        <v>0</v>
      </c>
      <c r="C9" s="8" t="s">
        <v>1</v>
      </c>
      <c r="D9" s="8">
        <v>18</v>
      </c>
      <c r="E9" s="20">
        <v>43292</v>
      </c>
      <c r="F9" s="21">
        <v>25</v>
      </c>
      <c r="G9" s="3">
        <v>213</v>
      </c>
      <c r="H9" s="3">
        <v>1</v>
      </c>
      <c r="I9" s="8">
        <v>1</v>
      </c>
      <c r="J9" s="3" t="s">
        <v>18</v>
      </c>
      <c r="K9" s="3">
        <v>67</v>
      </c>
      <c r="L9" s="6">
        <v>3.2</v>
      </c>
      <c r="N9" s="26"/>
      <c r="V9" s="27"/>
      <c r="W9" s="27"/>
    </row>
    <row r="10" spans="1:34" x14ac:dyDescent="0.25">
      <c r="A10" s="8">
        <v>10</v>
      </c>
      <c r="B10" s="8" t="s">
        <v>0</v>
      </c>
      <c r="C10" s="8" t="s">
        <v>1</v>
      </c>
      <c r="D10" s="8">
        <v>18</v>
      </c>
      <c r="E10" s="20">
        <v>43292</v>
      </c>
      <c r="F10" s="21">
        <v>25</v>
      </c>
      <c r="G10" s="3">
        <v>213</v>
      </c>
      <c r="H10" s="3">
        <v>1</v>
      </c>
      <c r="I10" s="8">
        <v>1</v>
      </c>
      <c r="J10" s="3" t="s">
        <v>18</v>
      </c>
      <c r="K10" s="3">
        <v>89</v>
      </c>
      <c r="L10" s="6">
        <v>7.9</v>
      </c>
      <c r="N10" s="26"/>
      <c r="U10" s="3" t="s">
        <v>0</v>
      </c>
      <c r="V10" s="38"/>
      <c r="W10" s="27"/>
    </row>
    <row r="11" spans="1:34" x14ac:dyDescent="0.25">
      <c r="A11" s="8">
        <v>11</v>
      </c>
      <c r="B11" s="8" t="s">
        <v>0</v>
      </c>
      <c r="C11" s="8" t="s">
        <v>1</v>
      </c>
      <c r="D11" s="8">
        <v>18</v>
      </c>
      <c r="E11" s="20">
        <v>43292</v>
      </c>
      <c r="F11" s="21">
        <v>25</v>
      </c>
      <c r="G11" s="3">
        <v>213</v>
      </c>
      <c r="H11" s="3">
        <v>1</v>
      </c>
      <c r="I11" s="8">
        <v>1</v>
      </c>
      <c r="J11" s="7" t="s">
        <v>20</v>
      </c>
      <c r="K11" s="3">
        <v>64</v>
      </c>
      <c r="L11" s="6">
        <v>3</v>
      </c>
      <c r="N11" s="26"/>
      <c r="S11" s="3" t="s">
        <v>56</v>
      </c>
      <c r="T11" s="3" t="s">
        <v>57</v>
      </c>
      <c r="U11" s="3" t="s">
        <v>58</v>
      </c>
      <c r="V11" s="38"/>
      <c r="W11" s="27"/>
    </row>
    <row r="12" spans="1:34" x14ac:dyDescent="0.25">
      <c r="A12" s="8">
        <v>12</v>
      </c>
      <c r="B12" s="8" t="s">
        <v>0</v>
      </c>
      <c r="C12" s="8" t="s">
        <v>1</v>
      </c>
      <c r="D12" s="8">
        <v>18</v>
      </c>
      <c r="E12" s="20">
        <v>43292</v>
      </c>
      <c r="F12" s="21">
        <v>25</v>
      </c>
      <c r="G12" s="7">
        <v>141</v>
      </c>
      <c r="H12" s="7">
        <v>2</v>
      </c>
      <c r="I12" s="7">
        <v>1</v>
      </c>
      <c r="J12" s="8" t="s">
        <v>18</v>
      </c>
      <c r="K12" s="7">
        <v>103</v>
      </c>
      <c r="L12" s="9">
        <v>11.7</v>
      </c>
      <c r="M12" s="7"/>
      <c r="N12" s="26"/>
      <c r="O12" s="43"/>
      <c r="P12" s="27"/>
      <c r="Q12" s="32"/>
      <c r="R12" s="35"/>
      <c r="S12" s="3">
        <f>_xlfn.STDEV.S(L2:L10,L12:L15)</f>
        <v>12.433958876131658</v>
      </c>
      <c r="T12" s="3">
        <f>SQRT(O15+P15)</f>
        <v>3.6055512754639891</v>
      </c>
      <c r="U12" s="3">
        <f>S12/T12</f>
        <v>3.4485597142233302</v>
      </c>
      <c r="V12" s="27"/>
      <c r="W12" s="27"/>
    </row>
    <row r="13" spans="1:34" x14ac:dyDescent="0.25">
      <c r="A13" s="8">
        <v>13</v>
      </c>
      <c r="B13" s="8" t="s">
        <v>0</v>
      </c>
      <c r="C13" s="8" t="s">
        <v>1</v>
      </c>
      <c r="D13" s="8">
        <v>18</v>
      </c>
      <c r="E13" s="20">
        <v>43292</v>
      </c>
      <c r="F13" s="21">
        <v>25</v>
      </c>
      <c r="G13" s="7">
        <v>141</v>
      </c>
      <c r="H13" s="7">
        <v>2</v>
      </c>
      <c r="I13" s="7">
        <v>1</v>
      </c>
      <c r="J13" s="8" t="s">
        <v>18</v>
      </c>
      <c r="K13" s="7">
        <v>59</v>
      </c>
      <c r="L13" s="9">
        <v>2.2999999999999998</v>
      </c>
      <c r="M13" s="7"/>
      <c r="P13" s="8"/>
      <c r="Q13" s="29"/>
      <c r="R13" s="33"/>
      <c r="S13" s="8"/>
      <c r="T13" s="8"/>
      <c r="U13" s="8"/>
      <c r="V13" s="8"/>
      <c r="W13" s="8"/>
      <c r="AC13" s="27"/>
      <c r="AD13" s="32"/>
      <c r="AE13" s="35"/>
      <c r="AF13" s="27"/>
      <c r="AG13" s="27"/>
      <c r="AH13" s="27"/>
    </row>
    <row r="14" spans="1:34" x14ac:dyDescent="0.25">
      <c r="A14" s="8">
        <v>14</v>
      </c>
      <c r="B14" s="8" t="s">
        <v>0</v>
      </c>
      <c r="C14" s="8" t="s">
        <v>1</v>
      </c>
      <c r="D14" s="8">
        <v>18</v>
      </c>
      <c r="E14" s="20">
        <v>43292</v>
      </c>
      <c r="F14" s="21">
        <v>25</v>
      </c>
      <c r="G14" s="7">
        <v>141</v>
      </c>
      <c r="H14" s="7">
        <v>2</v>
      </c>
      <c r="I14" s="7">
        <v>1</v>
      </c>
      <c r="J14" s="8" t="s">
        <v>18</v>
      </c>
      <c r="K14" s="7">
        <v>69</v>
      </c>
      <c r="L14" s="9">
        <v>3.3</v>
      </c>
      <c r="M14" s="7"/>
      <c r="O14" t="s">
        <v>31</v>
      </c>
      <c r="P14" t="s">
        <v>32</v>
      </c>
      <c r="Q14" s="30" t="s">
        <v>33</v>
      </c>
      <c r="R14" s="34" t="s">
        <v>34</v>
      </c>
      <c r="S14" t="s">
        <v>35</v>
      </c>
      <c r="T14" t="s">
        <v>36</v>
      </c>
      <c r="U14" s="3" t="s">
        <v>45</v>
      </c>
      <c r="V14" t="s">
        <v>37</v>
      </c>
      <c r="W14" s="3" t="s">
        <v>53</v>
      </c>
      <c r="X14" s="3" t="s">
        <v>54</v>
      </c>
      <c r="Y14" s="3" t="s">
        <v>55</v>
      </c>
      <c r="AB14" s="38" t="s">
        <v>31</v>
      </c>
      <c r="AC14" s="38" t="s">
        <v>32</v>
      </c>
      <c r="AD14" s="38" t="s">
        <v>34</v>
      </c>
      <c r="AE14" s="38" t="s">
        <v>36</v>
      </c>
      <c r="AF14" s="38" t="s">
        <v>37</v>
      </c>
    </row>
    <row r="15" spans="1:34" s="13" customFormat="1" x14ac:dyDescent="0.25">
      <c r="A15" s="8">
        <v>15</v>
      </c>
      <c r="B15" s="11" t="s">
        <v>0</v>
      </c>
      <c r="C15" s="11" t="s">
        <v>1</v>
      </c>
      <c r="D15" s="11">
        <v>18</v>
      </c>
      <c r="E15" s="22">
        <v>43292</v>
      </c>
      <c r="F15" s="23">
        <v>25</v>
      </c>
      <c r="G15" s="10">
        <v>141</v>
      </c>
      <c r="H15" s="10">
        <v>2</v>
      </c>
      <c r="I15" s="10">
        <v>1</v>
      </c>
      <c r="J15" s="11" t="s">
        <v>18</v>
      </c>
      <c r="K15" s="10">
        <v>72</v>
      </c>
      <c r="L15" s="12">
        <v>4.0999999999999996</v>
      </c>
      <c r="M15" s="10"/>
      <c r="N15" s="8" t="s">
        <v>18</v>
      </c>
      <c r="O15" s="11">
        <f>SUM(I2:I10)</f>
        <v>9</v>
      </c>
      <c r="P15" s="11">
        <f>SUM(I12:I15)</f>
        <v>4</v>
      </c>
      <c r="Q15" s="40">
        <f>(O15-P15)/O15</f>
        <v>0.55555555555555558</v>
      </c>
      <c r="R15" s="41">
        <f>((O15)^2)/(O15-P15)</f>
        <v>16.2</v>
      </c>
      <c r="S15" s="42">
        <f>((O15^2)*(P15^2)*(O15-P15))/((O15-P15)^4)</f>
        <v>10.368</v>
      </c>
      <c r="T15" s="37">
        <f>AVERAGE(L2:L10,L12:L15)</f>
        <v>10.900000000000002</v>
      </c>
      <c r="U15" s="13">
        <f>_xlfn.VAR.S(L2:L10,L12:L15)</f>
        <v>154.60333333333324</v>
      </c>
      <c r="V15" s="42">
        <f>(R15*T15)/25</f>
        <v>7.0632000000000019</v>
      </c>
      <c r="W15" s="3">
        <f>((T15^2)*S15)+((R15^2)*U15)-(S15*U15)</f>
        <v>40202.993519999975</v>
      </c>
      <c r="X15" s="3">
        <f>(SQRT(W15))/(SQRT(COUNT(L2:L10,L12:L15)))</f>
        <v>55.610592184195639</v>
      </c>
      <c r="Y15" s="28">
        <f>X15/25</f>
        <v>2.2244236873678256</v>
      </c>
      <c r="AA15" s="26" t="s">
        <v>44</v>
      </c>
      <c r="AB15" s="26">
        <f>SUM(I11)</f>
        <v>1</v>
      </c>
      <c r="AC15" s="26">
        <v>0</v>
      </c>
      <c r="AD15" s="38">
        <f>((AB15)^2)/(AB15-AC15)</f>
        <v>1</v>
      </c>
      <c r="AE15" s="35">
        <f>AVERAGE(L11)</f>
        <v>3</v>
      </c>
      <c r="AF15" s="38">
        <f>(AD15*AE15/25)</f>
        <v>0.12</v>
      </c>
      <c r="AG15" s="3"/>
      <c r="AH15" s="3"/>
    </row>
    <row r="16" spans="1:34" x14ac:dyDescent="0.25">
      <c r="A16" s="8">
        <v>16</v>
      </c>
      <c r="B16" s="8" t="s">
        <v>2</v>
      </c>
      <c r="C16" s="8" t="s">
        <v>1</v>
      </c>
      <c r="D16" s="8">
        <v>18</v>
      </c>
      <c r="E16" s="20">
        <v>43292</v>
      </c>
      <c r="F16" s="21">
        <v>25</v>
      </c>
      <c r="G16" s="3">
        <v>163</v>
      </c>
      <c r="H16" s="3">
        <v>1</v>
      </c>
      <c r="I16" s="18">
        <v>1</v>
      </c>
      <c r="J16" s="3" t="s">
        <v>18</v>
      </c>
      <c r="K16" s="3">
        <v>80</v>
      </c>
      <c r="L16" s="6">
        <v>5.3</v>
      </c>
    </row>
    <row r="17" spans="1:29" x14ac:dyDescent="0.25">
      <c r="A17" s="8">
        <v>17</v>
      </c>
      <c r="B17" s="8" t="s">
        <v>2</v>
      </c>
      <c r="C17" s="8" t="s">
        <v>1</v>
      </c>
      <c r="D17" s="8">
        <v>18</v>
      </c>
      <c r="E17" s="20">
        <v>43292</v>
      </c>
      <c r="F17" s="21">
        <v>25</v>
      </c>
      <c r="G17" s="3">
        <v>163</v>
      </c>
      <c r="H17" s="3">
        <v>1</v>
      </c>
      <c r="I17" s="18">
        <v>1</v>
      </c>
      <c r="J17" s="3" t="s">
        <v>19</v>
      </c>
      <c r="K17" s="3">
        <v>93</v>
      </c>
      <c r="L17" s="6">
        <v>8.1999999999999993</v>
      </c>
    </row>
    <row r="18" spans="1:29" x14ac:dyDescent="0.25">
      <c r="A18" s="8">
        <v>18</v>
      </c>
      <c r="B18" s="8" t="s">
        <v>2</v>
      </c>
      <c r="C18" s="8" t="s">
        <v>1</v>
      </c>
      <c r="D18" s="8">
        <v>18</v>
      </c>
      <c r="E18" s="20">
        <v>43292</v>
      </c>
      <c r="F18" s="21">
        <v>25</v>
      </c>
      <c r="G18" s="3">
        <v>163</v>
      </c>
      <c r="H18" s="3">
        <v>1</v>
      </c>
      <c r="I18" s="18">
        <v>1</v>
      </c>
      <c r="J18" s="3" t="s">
        <v>18</v>
      </c>
      <c r="K18" s="3">
        <v>82</v>
      </c>
      <c r="L18" s="6">
        <v>6</v>
      </c>
    </row>
    <row r="19" spans="1:29" x14ac:dyDescent="0.25">
      <c r="A19" s="8">
        <v>19</v>
      </c>
      <c r="B19" s="8" t="s">
        <v>2</v>
      </c>
      <c r="C19" s="8" t="s">
        <v>1</v>
      </c>
      <c r="D19" s="8">
        <v>18</v>
      </c>
      <c r="E19" s="20">
        <v>43292</v>
      </c>
      <c r="F19" s="21">
        <v>25</v>
      </c>
      <c r="G19" s="3">
        <v>163</v>
      </c>
      <c r="H19" s="3">
        <v>1</v>
      </c>
      <c r="I19" s="18">
        <v>1</v>
      </c>
      <c r="J19" s="3" t="s">
        <v>19</v>
      </c>
      <c r="K19" s="3">
        <v>73</v>
      </c>
      <c r="L19" s="6">
        <v>4.3</v>
      </c>
      <c r="O19" s="27"/>
      <c r="P19" s="27"/>
      <c r="Q19" s="32"/>
      <c r="R19" s="44">
        <f>R22/25</f>
        <v>3.9861598440545811</v>
      </c>
      <c r="S19" s="44">
        <f>S22/25</f>
        <v>0.61804873019543771</v>
      </c>
      <c r="T19" s="27"/>
      <c r="U19" s="27"/>
      <c r="V19" s="27"/>
      <c r="W19" s="27"/>
      <c r="X19" s="27"/>
    </row>
    <row r="20" spans="1:29" x14ac:dyDescent="0.25">
      <c r="A20" s="8">
        <v>20</v>
      </c>
      <c r="B20" s="8" t="s">
        <v>2</v>
      </c>
      <c r="C20" s="8" t="s">
        <v>1</v>
      </c>
      <c r="D20" s="8">
        <v>18</v>
      </c>
      <c r="E20" s="20">
        <v>43292</v>
      </c>
      <c r="F20" s="21">
        <v>25</v>
      </c>
      <c r="G20" s="3">
        <v>163</v>
      </c>
      <c r="H20" s="3">
        <v>1</v>
      </c>
      <c r="I20" s="18">
        <v>1</v>
      </c>
      <c r="J20" s="3" t="s">
        <v>18</v>
      </c>
      <c r="K20" s="3">
        <v>104</v>
      </c>
      <c r="L20" s="6">
        <v>11.7</v>
      </c>
      <c r="O20" s="27"/>
      <c r="P20" s="27"/>
      <c r="Q20" s="32"/>
      <c r="R20" s="35" t="s">
        <v>52</v>
      </c>
      <c r="S20" s="27" t="s">
        <v>52</v>
      </c>
      <c r="T20" s="27"/>
      <c r="U20" s="27"/>
      <c r="V20" s="27"/>
      <c r="W20" s="27"/>
      <c r="X20" s="27"/>
    </row>
    <row r="21" spans="1:29" x14ac:dyDescent="0.25">
      <c r="A21" s="8">
        <v>21</v>
      </c>
      <c r="B21" s="8" t="s">
        <v>2</v>
      </c>
      <c r="C21" s="8" t="s">
        <v>1</v>
      </c>
      <c r="D21" s="8">
        <v>18</v>
      </c>
      <c r="E21" s="20">
        <v>43292</v>
      </c>
      <c r="F21" s="21">
        <v>25</v>
      </c>
      <c r="G21" s="3">
        <v>163</v>
      </c>
      <c r="H21" s="3">
        <v>1</v>
      </c>
      <c r="I21" s="18">
        <v>1</v>
      </c>
      <c r="J21" s="3" t="s">
        <v>18</v>
      </c>
      <c r="K21" s="3">
        <v>110</v>
      </c>
      <c r="L21" s="6">
        <v>14.9</v>
      </c>
      <c r="O21" s="38" t="s">
        <v>31</v>
      </c>
      <c r="P21" s="38" t="s">
        <v>32</v>
      </c>
      <c r="Q21" s="39" t="s">
        <v>33</v>
      </c>
      <c r="R21" s="38" t="s">
        <v>34</v>
      </c>
      <c r="S21" s="38" t="s">
        <v>35</v>
      </c>
      <c r="T21" s="38"/>
      <c r="W21" s="3" t="s">
        <v>2</v>
      </c>
      <c r="X21" s="27"/>
    </row>
    <row r="22" spans="1:29" x14ac:dyDescent="0.25">
      <c r="A22" s="8">
        <v>22</v>
      </c>
      <c r="B22" s="8" t="s">
        <v>2</v>
      </c>
      <c r="C22" s="8" t="s">
        <v>1</v>
      </c>
      <c r="D22" s="8">
        <v>18</v>
      </c>
      <c r="E22" s="20">
        <v>43292</v>
      </c>
      <c r="F22" s="21">
        <v>25</v>
      </c>
      <c r="G22" s="3">
        <v>163</v>
      </c>
      <c r="H22" s="3">
        <v>1</v>
      </c>
      <c r="I22" s="18">
        <v>1</v>
      </c>
      <c r="J22" s="3" t="s">
        <v>18</v>
      </c>
      <c r="K22" s="3">
        <v>96</v>
      </c>
      <c r="L22" s="6">
        <v>9</v>
      </c>
      <c r="O22" s="45">
        <f>SUM(L16:L24)</f>
        <v>71.5</v>
      </c>
      <c r="P22" s="45">
        <f>SUM(L25:L26)</f>
        <v>20.2</v>
      </c>
      <c r="Q22" s="39">
        <f>(O22-P22)/O22</f>
        <v>0.71748251748251746</v>
      </c>
      <c r="R22" s="38">
        <f>((O22)^2)/(O22-P22)</f>
        <v>99.653996101364527</v>
      </c>
      <c r="S22" s="38">
        <f>((O22^2)*(P22^2)*(O22-P22))/((O22-P22)^4)</f>
        <v>15.451218254885942</v>
      </c>
      <c r="T22" s="35"/>
      <c r="U22" s="3" t="s">
        <v>56</v>
      </c>
      <c r="V22" s="3" t="s">
        <v>57</v>
      </c>
      <c r="W22" s="3" t="s">
        <v>58</v>
      </c>
      <c r="X22" s="27"/>
    </row>
    <row r="23" spans="1:29" x14ac:dyDescent="0.25">
      <c r="A23" s="8">
        <v>23</v>
      </c>
      <c r="B23" s="8" t="s">
        <v>2</v>
      </c>
      <c r="C23" s="8" t="s">
        <v>1</v>
      </c>
      <c r="D23" s="8">
        <v>18</v>
      </c>
      <c r="E23" s="20">
        <v>43292</v>
      </c>
      <c r="F23" s="21">
        <v>25</v>
      </c>
      <c r="G23" s="3">
        <v>163</v>
      </c>
      <c r="H23" s="3">
        <v>1</v>
      </c>
      <c r="I23" s="18">
        <v>1</v>
      </c>
      <c r="J23" s="3" t="s">
        <v>18</v>
      </c>
      <c r="K23" s="3">
        <v>85</v>
      </c>
      <c r="L23" s="6">
        <v>6.3</v>
      </c>
      <c r="O23" s="27"/>
      <c r="P23" s="27"/>
      <c r="Q23" s="32"/>
      <c r="R23" s="35"/>
      <c r="S23" s="27"/>
      <c r="T23" s="27"/>
      <c r="U23" s="3">
        <f>_xlfn.STDEV.S(L16:L24,L25:L26)</f>
        <v>3.2113152219216157</v>
      </c>
      <c r="V23" s="3">
        <f>SQRT(O26+P26)</f>
        <v>3.3166247903553998</v>
      </c>
      <c r="W23" s="3">
        <f>U23/V23</f>
        <v>0.96824797042462574</v>
      </c>
      <c r="X23" s="27"/>
    </row>
    <row r="24" spans="1:29" x14ac:dyDescent="0.25">
      <c r="A24" s="8">
        <v>24</v>
      </c>
      <c r="B24" s="8" t="s">
        <v>2</v>
      </c>
      <c r="C24" s="8" t="s">
        <v>1</v>
      </c>
      <c r="D24" s="8">
        <v>18</v>
      </c>
      <c r="E24" s="20">
        <v>43292</v>
      </c>
      <c r="F24" s="21">
        <v>25</v>
      </c>
      <c r="G24" s="3">
        <v>163</v>
      </c>
      <c r="H24" s="3">
        <v>1</v>
      </c>
      <c r="I24" s="18">
        <v>1</v>
      </c>
      <c r="J24" s="3" t="s">
        <v>19</v>
      </c>
      <c r="K24" s="3">
        <v>79</v>
      </c>
      <c r="L24" s="6">
        <v>5.8</v>
      </c>
    </row>
    <row r="25" spans="1:29" x14ac:dyDescent="0.25">
      <c r="A25" s="8">
        <v>25</v>
      </c>
      <c r="B25" s="8" t="s">
        <v>2</v>
      </c>
      <c r="C25" s="8" t="s">
        <v>1</v>
      </c>
      <c r="D25" s="8">
        <v>18</v>
      </c>
      <c r="E25" s="20">
        <v>43292</v>
      </c>
      <c r="F25" s="21">
        <v>25</v>
      </c>
      <c r="G25" s="7">
        <v>179</v>
      </c>
      <c r="H25" s="7">
        <v>2</v>
      </c>
      <c r="I25" s="17">
        <v>1</v>
      </c>
      <c r="J25" s="8" t="s">
        <v>18</v>
      </c>
      <c r="K25" s="7">
        <v>97</v>
      </c>
      <c r="L25" s="9">
        <v>10.6</v>
      </c>
      <c r="M25" s="7"/>
      <c r="O25" t="s">
        <v>31</v>
      </c>
      <c r="P25" t="s">
        <v>32</v>
      </c>
      <c r="Q25" s="30" t="s">
        <v>33</v>
      </c>
      <c r="R25" t="s">
        <v>34</v>
      </c>
      <c r="S25" t="s">
        <v>35</v>
      </c>
      <c r="T25" t="s">
        <v>36</v>
      </c>
      <c r="U25" s="3" t="s">
        <v>45</v>
      </c>
      <c r="V25" t="s">
        <v>37</v>
      </c>
      <c r="W25" s="3" t="s">
        <v>53</v>
      </c>
      <c r="X25" s="3" t="s">
        <v>54</v>
      </c>
      <c r="Y25" s="3" t="s">
        <v>55</v>
      </c>
    </row>
    <row r="26" spans="1:29" s="13" customFormat="1" x14ac:dyDescent="0.25">
      <c r="A26" s="8">
        <v>26</v>
      </c>
      <c r="B26" s="11" t="s">
        <v>2</v>
      </c>
      <c r="C26" s="11" t="s">
        <v>1</v>
      </c>
      <c r="D26" s="11">
        <v>18</v>
      </c>
      <c r="E26" s="22">
        <v>43292</v>
      </c>
      <c r="F26" s="23">
        <v>25</v>
      </c>
      <c r="G26" s="10">
        <v>179</v>
      </c>
      <c r="H26" s="10">
        <v>2</v>
      </c>
      <c r="I26" s="10">
        <v>1</v>
      </c>
      <c r="J26" s="11" t="s">
        <v>18</v>
      </c>
      <c r="K26" s="10">
        <v>96</v>
      </c>
      <c r="L26" s="12">
        <v>9.6</v>
      </c>
      <c r="M26" s="10"/>
      <c r="N26" s="8" t="s">
        <v>18</v>
      </c>
      <c r="O26" s="11">
        <f>SUM(I16:I24)</f>
        <v>9</v>
      </c>
      <c r="P26" s="11">
        <f>SUM(I25:I26)</f>
        <v>2</v>
      </c>
      <c r="Q26" s="40">
        <f>(O26-P26)/O26</f>
        <v>0.77777777777777779</v>
      </c>
      <c r="R26" s="42">
        <f>((O26)^2)/(O26-P26)</f>
        <v>11.571428571428571</v>
      </c>
      <c r="S26" s="42">
        <f>((O26^2)*(P26^2)*(O26-P26))/((O26-P26)^4)</f>
        <v>0.94460641399416911</v>
      </c>
      <c r="T26" s="36">
        <f>AVERAGE(L16:L26)</f>
        <v>8.336363636363636</v>
      </c>
      <c r="U26" s="13">
        <f>_xlfn.VAR.S(L16:L24,L25:L26)</f>
        <v>10.312545454545477</v>
      </c>
      <c r="V26" s="42">
        <f>(R26*T26)/25</f>
        <v>3.8585454545454541</v>
      </c>
      <c r="W26" s="3">
        <f>((T26^2)*S26)+((R26^2)*U26)-(S26*U26)</f>
        <v>1436.7328774787395</v>
      </c>
      <c r="X26" s="3">
        <f>(SQRT(W26))/(SQRT(COUNT(L16:L26)))</f>
        <v>11.428564204255689</v>
      </c>
      <c r="Y26" s="28">
        <f>X26/25</f>
        <v>0.45714256817022758</v>
      </c>
      <c r="Z26" s="28"/>
      <c r="AB26" s="38" t="s">
        <v>44</v>
      </c>
      <c r="AC26" s="38">
        <v>0</v>
      </c>
    </row>
    <row r="27" spans="1:29" x14ac:dyDescent="0.25">
      <c r="A27" s="8">
        <v>27</v>
      </c>
      <c r="B27" s="8" t="s">
        <v>3</v>
      </c>
      <c r="C27" s="8" t="s">
        <v>1</v>
      </c>
      <c r="D27" s="8">
        <v>18</v>
      </c>
      <c r="E27" s="20">
        <v>43292</v>
      </c>
      <c r="F27" s="21">
        <v>25</v>
      </c>
      <c r="G27" s="3">
        <v>173</v>
      </c>
      <c r="H27" s="3">
        <v>1</v>
      </c>
      <c r="I27" s="18">
        <v>1</v>
      </c>
      <c r="J27" s="3" t="s">
        <v>18</v>
      </c>
      <c r="K27" s="3">
        <v>76</v>
      </c>
      <c r="L27" s="6">
        <v>4.5</v>
      </c>
    </row>
    <row r="28" spans="1:29" x14ac:dyDescent="0.25">
      <c r="A28" s="8">
        <v>28</v>
      </c>
      <c r="B28" s="8" t="s">
        <v>3</v>
      </c>
      <c r="C28" s="8" t="s">
        <v>1</v>
      </c>
      <c r="D28" s="8">
        <v>18</v>
      </c>
      <c r="E28" s="20">
        <v>43292</v>
      </c>
      <c r="F28" s="21">
        <v>25</v>
      </c>
      <c r="G28" s="3">
        <v>173</v>
      </c>
      <c r="H28" s="3">
        <v>1</v>
      </c>
      <c r="I28" s="18">
        <v>1</v>
      </c>
      <c r="J28" s="3" t="s">
        <v>18</v>
      </c>
      <c r="K28" s="3">
        <v>72</v>
      </c>
      <c r="L28" s="6">
        <v>3.9</v>
      </c>
    </row>
    <row r="29" spans="1:29" x14ac:dyDescent="0.25">
      <c r="A29" s="8">
        <v>29</v>
      </c>
      <c r="B29" s="8" t="s">
        <v>3</v>
      </c>
      <c r="C29" s="8" t="s">
        <v>1</v>
      </c>
      <c r="D29" s="8">
        <v>18</v>
      </c>
      <c r="E29" s="20">
        <v>43292</v>
      </c>
      <c r="F29" s="21">
        <v>25</v>
      </c>
      <c r="G29" s="3">
        <v>173</v>
      </c>
      <c r="H29" s="3">
        <v>1</v>
      </c>
      <c r="I29" s="18">
        <v>1</v>
      </c>
      <c r="J29" s="3" t="s">
        <v>18</v>
      </c>
      <c r="K29" s="3">
        <v>98</v>
      </c>
      <c r="L29" s="6">
        <v>9.6</v>
      </c>
    </row>
    <row r="30" spans="1:29" x14ac:dyDescent="0.25">
      <c r="A30" s="8">
        <v>30</v>
      </c>
      <c r="B30" s="8" t="s">
        <v>3</v>
      </c>
      <c r="C30" s="8" t="s">
        <v>1</v>
      </c>
      <c r="D30" s="8">
        <v>18</v>
      </c>
      <c r="E30" s="20">
        <v>43292</v>
      </c>
      <c r="F30" s="21">
        <v>25</v>
      </c>
      <c r="G30" s="3">
        <v>173</v>
      </c>
      <c r="H30" s="3">
        <v>1</v>
      </c>
      <c r="I30" s="18">
        <v>1</v>
      </c>
      <c r="J30" s="3" t="s">
        <v>18</v>
      </c>
      <c r="K30" s="3">
        <v>82</v>
      </c>
      <c r="L30" s="6">
        <v>6</v>
      </c>
    </row>
    <row r="31" spans="1:29" x14ac:dyDescent="0.25">
      <c r="A31" s="8">
        <v>31</v>
      </c>
      <c r="B31" s="8" t="s">
        <v>3</v>
      </c>
      <c r="C31" s="8" t="s">
        <v>1</v>
      </c>
      <c r="D31" s="8">
        <v>18</v>
      </c>
      <c r="E31" s="20">
        <v>43292</v>
      </c>
      <c r="F31" s="21">
        <v>25</v>
      </c>
      <c r="G31" s="3">
        <v>173</v>
      </c>
      <c r="H31" s="3">
        <v>1</v>
      </c>
      <c r="I31" s="18">
        <v>1</v>
      </c>
      <c r="J31" s="3" t="s">
        <v>18</v>
      </c>
      <c r="K31" s="3">
        <v>114</v>
      </c>
      <c r="L31" s="6">
        <v>15.3</v>
      </c>
    </row>
    <row r="32" spans="1:29" x14ac:dyDescent="0.25">
      <c r="A32" s="8">
        <v>32</v>
      </c>
      <c r="B32" s="8" t="s">
        <v>3</v>
      </c>
      <c r="C32" s="8" t="s">
        <v>1</v>
      </c>
      <c r="D32" s="8">
        <v>18</v>
      </c>
      <c r="E32" s="20">
        <v>43292</v>
      </c>
      <c r="F32" s="21">
        <v>25</v>
      </c>
      <c r="G32" s="3">
        <v>173</v>
      </c>
      <c r="H32" s="3">
        <v>1</v>
      </c>
      <c r="I32" s="18">
        <v>1</v>
      </c>
      <c r="J32" s="3" t="s">
        <v>18</v>
      </c>
      <c r="K32" s="3">
        <v>100</v>
      </c>
      <c r="L32" s="6">
        <v>11.1</v>
      </c>
    </row>
    <row r="33" spans="1:27" x14ac:dyDescent="0.25">
      <c r="A33" s="8">
        <v>33</v>
      </c>
      <c r="B33" s="8" t="s">
        <v>3</v>
      </c>
      <c r="C33" s="8" t="s">
        <v>1</v>
      </c>
      <c r="D33" s="8">
        <v>18</v>
      </c>
      <c r="E33" s="20">
        <v>43292</v>
      </c>
      <c r="F33" s="21">
        <v>25</v>
      </c>
      <c r="G33" s="3">
        <v>173</v>
      </c>
      <c r="H33" s="3">
        <v>1</v>
      </c>
      <c r="I33" s="18">
        <v>1</v>
      </c>
      <c r="J33" s="3" t="s">
        <v>18</v>
      </c>
      <c r="K33" s="3">
        <v>69</v>
      </c>
      <c r="L33" s="6">
        <v>3.5</v>
      </c>
    </row>
    <row r="34" spans="1:27" x14ac:dyDescent="0.25">
      <c r="A34" s="8">
        <v>34</v>
      </c>
      <c r="B34" s="8" t="s">
        <v>3</v>
      </c>
      <c r="C34" s="8" t="s">
        <v>1</v>
      </c>
      <c r="D34" s="8">
        <v>18</v>
      </c>
      <c r="E34" s="20">
        <v>43292</v>
      </c>
      <c r="F34" s="21">
        <v>25</v>
      </c>
      <c r="G34" s="3">
        <v>173</v>
      </c>
      <c r="H34" s="3">
        <v>1</v>
      </c>
      <c r="I34" s="18">
        <v>1</v>
      </c>
      <c r="J34" s="3" t="s">
        <v>18</v>
      </c>
      <c r="K34" s="3">
        <v>66</v>
      </c>
      <c r="L34" s="6">
        <v>3.1</v>
      </c>
    </row>
    <row r="35" spans="1:27" x14ac:dyDescent="0.25">
      <c r="A35" s="8">
        <v>35</v>
      </c>
      <c r="B35" s="8" t="s">
        <v>3</v>
      </c>
      <c r="C35" s="8" t="s">
        <v>1</v>
      </c>
      <c r="D35" s="8">
        <v>18</v>
      </c>
      <c r="E35" s="20">
        <v>43292</v>
      </c>
      <c r="F35" s="21">
        <v>25</v>
      </c>
      <c r="G35" s="3">
        <v>173</v>
      </c>
      <c r="H35" s="3">
        <v>1</v>
      </c>
      <c r="I35" s="18">
        <v>1</v>
      </c>
      <c r="J35" s="3" t="s">
        <v>18</v>
      </c>
      <c r="K35" s="3">
        <v>66</v>
      </c>
      <c r="L35" s="6">
        <v>3.1</v>
      </c>
    </row>
    <row r="36" spans="1:27" x14ac:dyDescent="0.25">
      <c r="A36" s="8">
        <v>36</v>
      </c>
      <c r="B36" s="8" t="s">
        <v>3</v>
      </c>
      <c r="C36" s="8" t="s">
        <v>1</v>
      </c>
      <c r="D36" s="8">
        <v>18</v>
      </c>
      <c r="E36" s="20">
        <v>43292</v>
      </c>
      <c r="F36" s="21">
        <v>25</v>
      </c>
      <c r="G36" s="3">
        <v>173</v>
      </c>
      <c r="H36" s="3">
        <v>1</v>
      </c>
      <c r="I36" s="18">
        <v>1</v>
      </c>
      <c r="J36" s="3" t="s">
        <v>18</v>
      </c>
      <c r="K36" s="3">
        <v>76</v>
      </c>
      <c r="L36" s="6">
        <v>4.5</v>
      </c>
    </row>
    <row r="37" spans="1:27" x14ac:dyDescent="0.25">
      <c r="A37" s="8">
        <v>37</v>
      </c>
      <c r="B37" s="8" t="s">
        <v>3</v>
      </c>
      <c r="C37" s="8" t="s">
        <v>1</v>
      </c>
      <c r="D37" s="8">
        <v>18</v>
      </c>
      <c r="E37" s="20">
        <v>43292</v>
      </c>
      <c r="F37" s="21">
        <v>25</v>
      </c>
      <c r="G37" s="3">
        <v>173</v>
      </c>
      <c r="H37" s="3">
        <v>1</v>
      </c>
      <c r="I37" s="18">
        <v>1</v>
      </c>
      <c r="J37" s="3" t="s">
        <v>18</v>
      </c>
      <c r="K37" s="3">
        <v>67</v>
      </c>
      <c r="L37" s="6">
        <v>2.9</v>
      </c>
      <c r="U37" s="3" t="s">
        <v>3</v>
      </c>
    </row>
    <row r="38" spans="1:27" x14ac:dyDescent="0.25">
      <c r="A38" s="8">
        <v>38</v>
      </c>
      <c r="B38" s="8" t="s">
        <v>3</v>
      </c>
      <c r="C38" s="8" t="s">
        <v>1</v>
      </c>
      <c r="D38" s="8">
        <v>18</v>
      </c>
      <c r="E38" s="20">
        <v>43292</v>
      </c>
      <c r="F38" s="21">
        <v>25</v>
      </c>
      <c r="G38" s="3">
        <v>173</v>
      </c>
      <c r="H38" s="3">
        <v>1</v>
      </c>
      <c r="I38" s="18">
        <v>1</v>
      </c>
      <c r="J38" s="3" t="s">
        <v>18</v>
      </c>
      <c r="K38" s="3">
        <v>69</v>
      </c>
      <c r="L38" s="6">
        <v>3.7</v>
      </c>
      <c r="S38" s="3" t="s">
        <v>56</v>
      </c>
      <c r="T38" s="3" t="s">
        <v>57</v>
      </c>
      <c r="U38" s="3" t="s">
        <v>58</v>
      </c>
    </row>
    <row r="39" spans="1:27" x14ac:dyDescent="0.25">
      <c r="A39" s="8">
        <v>39</v>
      </c>
      <c r="B39" s="8" t="s">
        <v>3</v>
      </c>
      <c r="C39" s="8" t="s">
        <v>1</v>
      </c>
      <c r="D39" s="8">
        <v>18</v>
      </c>
      <c r="E39" s="20">
        <v>43292</v>
      </c>
      <c r="F39" s="21">
        <v>25</v>
      </c>
      <c r="G39" s="3">
        <v>173</v>
      </c>
      <c r="H39" s="3">
        <v>1</v>
      </c>
      <c r="I39" s="18">
        <v>1</v>
      </c>
      <c r="J39" s="3" t="s">
        <v>18</v>
      </c>
      <c r="K39" s="3">
        <v>75</v>
      </c>
      <c r="L39" s="6">
        <v>4.2</v>
      </c>
      <c r="S39" s="3">
        <f>_xlfn.STDEV.S(L27:M38,L39:L42)</f>
        <v>3.7460868471868976</v>
      </c>
      <c r="T39" s="3">
        <f>SQRT(O42+P42)</f>
        <v>4</v>
      </c>
      <c r="U39" s="3">
        <f>S39/T39</f>
        <v>0.93652171179672439</v>
      </c>
    </row>
    <row r="40" spans="1:27" x14ac:dyDescent="0.25">
      <c r="A40" s="8">
        <v>40</v>
      </c>
      <c r="B40" s="8" t="s">
        <v>3</v>
      </c>
      <c r="C40" s="8" t="s">
        <v>1</v>
      </c>
      <c r="D40" s="8">
        <v>18</v>
      </c>
      <c r="E40" s="20">
        <v>43292</v>
      </c>
      <c r="F40" s="21">
        <v>25</v>
      </c>
      <c r="G40" s="7">
        <v>182</v>
      </c>
      <c r="H40" s="7">
        <v>2</v>
      </c>
      <c r="I40" s="17">
        <v>1</v>
      </c>
      <c r="J40" s="8" t="s">
        <v>18</v>
      </c>
      <c r="K40" s="7">
        <v>103</v>
      </c>
      <c r="L40" s="9">
        <v>11.8</v>
      </c>
      <c r="M40" s="7"/>
    </row>
    <row r="41" spans="1:27" x14ac:dyDescent="0.25">
      <c r="A41" s="8">
        <v>41</v>
      </c>
      <c r="B41" s="8" t="s">
        <v>3</v>
      </c>
      <c r="C41" s="8" t="s">
        <v>1</v>
      </c>
      <c r="D41" s="8">
        <v>18</v>
      </c>
      <c r="E41" s="20">
        <v>43292</v>
      </c>
      <c r="F41" s="21">
        <v>25</v>
      </c>
      <c r="G41" s="7">
        <v>182</v>
      </c>
      <c r="H41" s="7">
        <v>2</v>
      </c>
      <c r="I41" s="17">
        <v>1</v>
      </c>
      <c r="J41" s="8" t="s">
        <v>18</v>
      </c>
      <c r="K41" s="7">
        <v>81</v>
      </c>
      <c r="L41" s="9">
        <v>5.8</v>
      </c>
      <c r="M41" s="7"/>
      <c r="O41" t="s">
        <v>31</v>
      </c>
      <c r="P41" t="s">
        <v>32</v>
      </c>
      <c r="Q41" s="30" t="s">
        <v>33</v>
      </c>
      <c r="R41" t="s">
        <v>34</v>
      </c>
      <c r="S41" t="s">
        <v>35</v>
      </c>
      <c r="T41" t="s">
        <v>36</v>
      </c>
      <c r="U41" s="3" t="s">
        <v>45</v>
      </c>
      <c r="V41" t="s">
        <v>37</v>
      </c>
      <c r="W41" s="3" t="s">
        <v>53</v>
      </c>
      <c r="X41" s="3" t="s">
        <v>54</v>
      </c>
      <c r="Y41" s="3" t="s">
        <v>55</v>
      </c>
    </row>
    <row r="42" spans="1:27" s="13" customFormat="1" x14ac:dyDescent="0.25">
      <c r="A42" s="8">
        <v>42</v>
      </c>
      <c r="B42" s="11" t="s">
        <v>3</v>
      </c>
      <c r="C42" s="11" t="s">
        <v>1</v>
      </c>
      <c r="D42" s="11">
        <v>18</v>
      </c>
      <c r="E42" s="22">
        <v>43292</v>
      </c>
      <c r="F42" s="23">
        <v>25</v>
      </c>
      <c r="G42" s="10">
        <v>182</v>
      </c>
      <c r="H42" s="10">
        <v>2</v>
      </c>
      <c r="I42" s="10">
        <v>1</v>
      </c>
      <c r="J42" s="11" t="s">
        <v>18</v>
      </c>
      <c r="K42" s="10">
        <v>77</v>
      </c>
      <c r="L42" s="12">
        <v>4.8</v>
      </c>
      <c r="M42" s="10"/>
      <c r="N42" s="8" t="s">
        <v>18</v>
      </c>
      <c r="O42" s="11">
        <f>SUM(I27:I39)</f>
        <v>13</v>
      </c>
      <c r="P42" s="11">
        <f>SUM(I40:I42)</f>
        <v>3</v>
      </c>
      <c r="Q42" s="30">
        <f>(O42-P42)/O42</f>
        <v>0.76923076923076927</v>
      </c>
      <c r="R42">
        <f>((O42)^2)/(O42-P42)</f>
        <v>16.899999999999999</v>
      </c>
      <c r="S42">
        <f>((O42^2)*(P42^2)*(O42-P42))/((O42-P42)^4)</f>
        <v>1.5209999999999999</v>
      </c>
      <c r="T42" s="36">
        <f>AVERAGE(L27:L42)</f>
        <v>6.1124999999999998</v>
      </c>
      <c r="U42" s="13">
        <f>_xlfn.VAR.S(L27:L39,L40:L42)</f>
        <v>14.03316666666667</v>
      </c>
      <c r="V42">
        <f>(R42*T42/25)</f>
        <v>4.1320499999999996</v>
      </c>
      <c r="W42" s="3">
        <f>((T42^2)*S42)+((R42^2)*U42)-(S42*U42)</f>
        <v>4043.4968853229175</v>
      </c>
      <c r="X42" s="3">
        <f>(SQRT(W42))/(SQRT(COUNT(L27:L42)))</f>
        <v>15.897124121446694</v>
      </c>
      <c r="Y42" s="28">
        <f>X42/25</f>
        <v>0.63588496485786772</v>
      </c>
      <c r="Z42" s="38" t="s">
        <v>44</v>
      </c>
      <c r="AA42" s="38">
        <v>0</v>
      </c>
    </row>
    <row r="43" spans="1:27" x14ac:dyDescent="0.25">
      <c r="A43" s="8">
        <v>43</v>
      </c>
      <c r="B43" s="8" t="s">
        <v>4</v>
      </c>
      <c r="C43" s="8" t="s">
        <v>1</v>
      </c>
      <c r="D43" s="8">
        <v>18</v>
      </c>
      <c r="E43" s="20">
        <v>43294</v>
      </c>
      <c r="F43" s="21">
        <v>25</v>
      </c>
      <c r="G43" s="3">
        <v>132</v>
      </c>
      <c r="H43" s="3">
        <v>1</v>
      </c>
      <c r="I43" s="18">
        <v>1</v>
      </c>
      <c r="J43" s="3" t="s">
        <v>19</v>
      </c>
      <c r="K43" s="3">
        <v>82</v>
      </c>
      <c r="L43" s="6">
        <v>5.7</v>
      </c>
    </row>
    <row r="44" spans="1:27" x14ac:dyDescent="0.25">
      <c r="A44" s="8">
        <v>44</v>
      </c>
      <c r="B44" s="8" t="s">
        <v>4</v>
      </c>
      <c r="C44" s="8" t="s">
        <v>1</v>
      </c>
      <c r="D44" s="8">
        <v>18</v>
      </c>
      <c r="E44" s="20">
        <v>43294</v>
      </c>
      <c r="F44" s="21">
        <v>25</v>
      </c>
      <c r="G44" s="3">
        <v>132</v>
      </c>
      <c r="H44" s="3">
        <v>1</v>
      </c>
      <c r="I44" s="18">
        <v>1</v>
      </c>
      <c r="J44" s="3" t="s">
        <v>18</v>
      </c>
      <c r="K44" s="3">
        <v>104</v>
      </c>
      <c r="L44" s="6">
        <v>12.2</v>
      </c>
      <c r="U44" s="3" t="s">
        <v>4</v>
      </c>
    </row>
    <row r="45" spans="1:27" x14ac:dyDescent="0.25">
      <c r="A45" s="8">
        <v>45</v>
      </c>
      <c r="B45" s="8" t="s">
        <v>4</v>
      </c>
      <c r="C45" s="8" t="s">
        <v>1</v>
      </c>
      <c r="D45" s="8">
        <v>18</v>
      </c>
      <c r="E45" s="20">
        <v>43294</v>
      </c>
      <c r="F45" s="21">
        <v>25</v>
      </c>
      <c r="G45" s="3">
        <v>132</v>
      </c>
      <c r="H45" s="3">
        <v>1</v>
      </c>
      <c r="I45" s="18">
        <v>1</v>
      </c>
      <c r="J45" s="3" t="s">
        <v>18</v>
      </c>
      <c r="K45" s="3">
        <v>101</v>
      </c>
      <c r="L45" s="6">
        <v>12.1</v>
      </c>
      <c r="S45" s="3" t="s">
        <v>56</v>
      </c>
      <c r="T45" s="3" t="s">
        <v>57</v>
      </c>
      <c r="U45" s="3" t="s">
        <v>58</v>
      </c>
    </row>
    <row r="46" spans="1:27" x14ac:dyDescent="0.25">
      <c r="A46" s="8">
        <v>46</v>
      </c>
      <c r="B46" s="8" t="s">
        <v>4</v>
      </c>
      <c r="C46" s="8" t="s">
        <v>1</v>
      </c>
      <c r="D46" s="8">
        <v>18</v>
      </c>
      <c r="E46" s="20">
        <v>43294</v>
      </c>
      <c r="F46" s="21">
        <v>25</v>
      </c>
      <c r="G46" s="3">
        <v>132</v>
      </c>
      <c r="H46" s="3">
        <v>1</v>
      </c>
      <c r="I46" s="18">
        <v>1</v>
      </c>
      <c r="J46" s="3" t="s">
        <v>18</v>
      </c>
      <c r="K46" s="3">
        <v>79</v>
      </c>
      <c r="L46" s="6">
        <v>5.3</v>
      </c>
      <c r="S46" s="3">
        <f>_xlfn.STDEV.S(L43:L45,L46:L49)</f>
        <v>3.7380922050336505</v>
      </c>
      <c r="T46" s="3">
        <f>SQRT(O49+P49)</f>
        <v>2.6457513110645907</v>
      </c>
      <c r="U46" s="3">
        <f>S46/T46</f>
        <v>1.4128660503354438</v>
      </c>
    </row>
    <row r="47" spans="1:27" x14ac:dyDescent="0.25">
      <c r="A47" s="8">
        <v>47</v>
      </c>
      <c r="B47" s="8" t="s">
        <v>4</v>
      </c>
      <c r="C47" s="8" t="s">
        <v>1</v>
      </c>
      <c r="D47" s="8">
        <v>18</v>
      </c>
      <c r="E47" s="20">
        <v>43294</v>
      </c>
      <c r="F47" s="21">
        <v>25</v>
      </c>
      <c r="G47" s="3">
        <v>132</v>
      </c>
      <c r="H47" s="3">
        <v>1</v>
      </c>
      <c r="I47" s="18">
        <v>1</v>
      </c>
      <c r="J47" s="3" t="s">
        <v>18</v>
      </c>
      <c r="K47" s="3">
        <v>69</v>
      </c>
      <c r="L47" s="6">
        <v>3.4</v>
      </c>
    </row>
    <row r="48" spans="1:27" x14ac:dyDescent="0.25">
      <c r="A48" s="8">
        <v>48</v>
      </c>
      <c r="B48" s="8" t="s">
        <v>4</v>
      </c>
      <c r="C48" s="8" t="s">
        <v>1</v>
      </c>
      <c r="D48" s="8">
        <v>18</v>
      </c>
      <c r="E48" s="20">
        <v>43294</v>
      </c>
      <c r="F48" s="21">
        <v>25</v>
      </c>
      <c r="G48" s="3">
        <v>132</v>
      </c>
      <c r="H48" s="3">
        <v>1</v>
      </c>
      <c r="I48" s="18">
        <v>1</v>
      </c>
      <c r="J48" s="3" t="s">
        <v>18</v>
      </c>
      <c r="K48" s="3">
        <v>67</v>
      </c>
      <c r="L48" s="6">
        <v>3.4</v>
      </c>
      <c r="O48" t="s">
        <v>31</v>
      </c>
      <c r="P48" t="s">
        <v>32</v>
      </c>
      <c r="Q48" s="30" t="s">
        <v>33</v>
      </c>
      <c r="R48" t="s">
        <v>34</v>
      </c>
      <c r="S48" t="s">
        <v>35</v>
      </c>
      <c r="T48" t="s">
        <v>36</v>
      </c>
      <c r="U48" s="3" t="s">
        <v>45</v>
      </c>
      <c r="V48" t="s">
        <v>37</v>
      </c>
      <c r="W48" s="3" t="s">
        <v>53</v>
      </c>
      <c r="X48" s="3" t="s">
        <v>54</v>
      </c>
      <c r="Y48" s="3" t="s">
        <v>55</v>
      </c>
    </row>
    <row r="49" spans="1:28" s="13" customFormat="1" x14ac:dyDescent="0.25">
      <c r="A49" s="8">
        <v>49</v>
      </c>
      <c r="B49" s="11" t="s">
        <v>4</v>
      </c>
      <c r="C49" s="11" t="s">
        <v>1</v>
      </c>
      <c r="D49" s="11">
        <v>18</v>
      </c>
      <c r="E49" s="22">
        <v>43294</v>
      </c>
      <c r="F49" s="23">
        <v>25</v>
      </c>
      <c r="G49" s="10">
        <v>112</v>
      </c>
      <c r="H49" s="10">
        <v>2</v>
      </c>
      <c r="I49" s="10">
        <v>1</v>
      </c>
      <c r="J49" s="11" t="s">
        <v>18</v>
      </c>
      <c r="K49" s="10">
        <v>90</v>
      </c>
      <c r="L49" s="12">
        <v>7.6</v>
      </c>
      <c r="M49" s="10"/>
      <c r="N49" s="8" t="s">
        <v>18</v>
      </c>
      <c r="O49" s="11">
        <f>SUM(I43:I48)</f>
        <v>6</v>
      </c>
      <c r="P49" s="11">
        <f>SUM(I49)</f>
        <v>1</v>
      </c>
      <c r="Q49" s="40">
        <f>(O49-P49)/O49</f>
        <v>0.83333333333333337</v>
      </c>
      <c r="R49" s="42">
        <f>((O49)^2)/(O49-P49)</f>
        <v>7.2</v>
      </c>
      <c r="S49" s="42">
        <f>((O49^2)*(P49^2)*(O49-P49))/((O49-P49)^4)</f>
        <v>0.28799999999999998</v>
      </c>
      <c r="T49" s="36">
        <f>AVERAGE(L43:L49)</f>
        <v>7.1</v>
      </c>
      <c r="U49" s="13">
        <f>_xlfn.VAR.S(L43:L48,L49)</f>
        <v>13.973333333333338</v>
      </c>
      <c r="V49" s="42">
        <f>(R49*T49/25)</f>
        <v>2.0448</v>
      </c>
      <c r="W49" s="3">
        <f>((T49^2)*S49)+((R49^2)*U49)-(S49*U49)</f>
        <v>734.87136000000032</v>
      </c>
      <c r="X49" s="3">
        <f>(SQRT(W49))/(SQRT(COUNT(L43:L49)))</f>
        <v>10.246054013967665</v>
      </c>
      <c r="Y49" s="28">
        <f>X49/25</f>
        <v>0.40984216055870659</v>
      </c>
      <c r="AA49" s="38" t="s">
        <v>44</v>
      </c>
      <c r="AB49" s="38">
        <v>0</v>
      </c>
    </row>
    <row r="50" spans="1:28" x14ac:dyDescent="0.25">
      <c r="A50" s="8">
        <v>50</v>
      </c>
      <c r="B50" s="8" t="s">
        <v>5</v>
      </c>
      <c r="C50" s="8" t="s">
        <v>1</v>
      </c>
      <c r="D50" s="8">
        <v>18</v>
      </c>
      <c r="E50" s="20">
        <v>43294</v>
      </c>
      <c r="F50" s="21">
        <v>25</v>
      </c>
      <c r="G50" s="3">
        <v>213</v>
      </c>
      <c r="H50" s="3">
        <v>1</v>
      </c>
      <c r="I50" s="18">
        <v>1</v>
      </c>
      <c r="J50" s="3" t="s">
        <v>18</v>
      </c>
      <c r="K50" s="3">
        <v>101</v>
      </c>
      <c r="L50" s="6">
        <v>10.5</v>
      </c>
    </row>
    <row r="51" spans="1:28" x14ac:dyDescent="0.25">
      <c r="A51" s="8">
        <v>51</v>
      </c>
      <c r="B51" s="8" t="s">
        <v>5</v>
      </c>
      <c r="C51" s="8" t="s">
        <v>1</v>
      </c>
      <c r="D51" s="8">
        <v>18</v>
      </c>
      <c r="E51" s="20">
        <v>43294</v>
      </c>
      <c r="F51" s="21">
        <v>25</v>
      </c>
      <c r="G51" s="3">
        <v>213</v>
      </c>
      <c r="H51" s="3">
        <v>1</v>
      </c>
      <c r="I51" s="18">
        <v>1</v>
      </c>
      <c r="J51" s="3" t="s">
        <v>18</v>
      </c>
      <c r="K51" s="3">
        <v>103</v>
      </c>
      <c r="L51" s="6">
        <v>13.1</v>
      </c>
    </row>
    <row r="52" spans="1:28" x14ac:dyDescent="0.25">
      <c r="A52" s="8">
        <v>52</v>
      </c>
      <c r="B52" s="8" t="s">
        <v>5</v>
      </c>
      <c r="C52" s="8" t="s">
        <v>1</v>
      </c>
      <c r="D52" s="8">
        <v>18</v>
      </c>
      <c r="E52" s="20">
        <v>43294</v>
      </c>
      <c r="F52" s="21">
        <v>25</v>
      </c>
      <c r="G52" s="3">
        <v>213</v>
      </c>
      <c r="H52" s="3">
        <v>1</v>
      </c>
      <c r="I52" s="18">
        <v>1</v>
      </c>
      <c r="J52" s="3" t="s">
        <v>18</v>
      </c>
      <c r="K52" s="3">
        <v>94</v>
      </c>
      <c r="L52" s="6">
        <v>8.8000000000000007</v>
      </c>
    </row>
    <row r="53" spans="1:28" x14ac:dyDescent="0.25">
      <c r="A53" s="8">
        <v>53</v>
      </c>
      <c r="B53" s="8" t="s">
        <v>5</v>
      </c>
      <c r="C53" s="8" t="s">
        <v>1</v>
      </c>
      <c r="D53" s="8">
        <v>18</v>
      </c>
      <c r="E53" s="20">
        <v>43294</v>
      </c>
      <c r="F53" s="21">
        <v>25</v>
      </c>
      <c r="G53" s="3">
        <v>213</v>
      </c>
      <c r="H53" s="3">
        <v>1</v>
      </c>
      <c r="I53" s="18">
        <v>1</v>
      </c>
      <c r="J53" s="3" t="s">
        <v>18</v>
      </c>
      <c r="K53" s="3">
        <v>100</v>
      </c>
      <c r="L53" s="6">
        <v>11.1</v>
      </c>
    </row>
    <row r="54" spans="1:28" x14ac:dyDescent="0.25">
      <c r="A54" s="8">
        <v>54</v>
      </c>
      <c r="B54" s="8" t="s">
        <v>5</v>
      </c>
      <c r="C54" s="8" t="s">
        <v>1</v>
      </c>
      <c r="D54" s="8">
        <v>18</v>
      </c>
      <c r="E54" s="20">
        <v>43294</v>
      </c>
      <c r="F54" s="21">
        <v>25</v>
      </c>
      <c r="G54" s="3">
        <v>213</v>
      </c>
      <c r="H54" s="3">
        <v>1</v>
      </c>
      <c r="I54" s="18">
        <v>1</v>
      </c>
      <c r="J54" s="3" t="s">
        <v>18</v>
      </c>
      <c r="K54" s="3">
        <v>112</v>
      </c>
      <c r="L54" s="6">
        <v>17.7</v>
      </c>
    </row>
    <row r="55" spans="1:28" x14ac:dyDescent="0.25">
      <c r="A55" s="8">
        <v>55</v>
      </c>
      <c r="B55" s="8" t="s">
        <v>5</v>
      </c>
      <c r="C55" s="8" t="s">
        <v>1</v>
      </c>
      <c r="D55" s="8">
        <v>18</v>
      </c>
      <c r="E55" s="20">
        <v>43294</v>
      </c>
      <c r="F55" s="21">
        <v>25</v>
      </c>
      <c r="G55" s="3">
        <v>213</v>
      </c>
      <c r="H55" s="3">
        <v>1</v>
      </c>
      <c r="I55" s="18">
        <v>1</v>
      </c>
      <c r="J55" s="3" t="s">
        <v>18</v>
      </c>
      <c r="K55" s="3">
        <v>103</v>
      </c>
      <c r="L55" s="6">
        <v>13</v>
      </c>
    </row>
    <row r="56" spans="1:28" x14ac:dyDescent="0.25">
      <c r="A56" s="8">
        <v>56</v>
      </c>
      <c r="B56" s="8" t="s">
        <v>5</v>
      </c>
      <c r="C56" s="8" t="s">
        <v>1</v>
      </c>
      <c r="D56" s="8">
        <v>18</v>
      </c>
      <c r="E56" s="20">
        <v>43294</v>
      </c>
      <c r="F56" s="21">
        <v>25</v>
      </c>
      <c r="G56" s="3">
        <v>213</v>
      </c>
      <c r="H56" s="3">
        <v>1</v>
      </c>
      <c r="I56" s="18">
        <v>1</v>
      </c>
      <c r="J56" s="3" t="s">
        <v>18</v>
      </c>
      <c r="K56" s="3">
        <v>87</v>
      </c>
      <c r="L56" s="6">
        <v>7.5</v>
      </c>
    </row>
    <row r="57" spans="1:28" x14ac:dyDescent="0.25">
      <c r="A57" s="8">
        <v>57</v>
      </c>
      <c r="B57" s="8" t="s">
        <v>5</v>
      </c>
      <c r="C57" s="8" t="s">
        <v>1</v>
      </c>
      <c r="D57" s="8">
        <v>18</v>
      </c>
      <c r="E57" s="20">
        <v>43294</v>
      </c>
      <c r="F57" s="21">
        <v>25</v>
      </c>
      <c r="G57" s="3">
        <v>213</v>
      </c>
      <c r="H57" s="3">
        <v>1</v>
      </c>
      <c r="I57" s="18">
        <v>1</v>
      </c>
      <c r="J57" s="3" t="s">
        <v>18</v>
      </c>
      <c r="K57" s="3">
        <v>120</v>
      </c>
      <c r="L57" s="6">
        <v>22.8</v>
      </c>
    </row>
    <row r="58" spans="1:28" x14ac:dyDescent="0.25">
      <c r="A58" s="8">
        <v>58</v>
      </c>
      <c r="B58" s="8" t="s">
        <v>5</v>
      </c>
      <c r="C58" s="8" t="s">
        <v>1</v>
      </c>
      <c r="D58" s="8">
        <v>18</v>
      </c>
      <c r="E58" s="20">
        <v>43294</v>
      </c>
      <c r="F58" s="21">
        <v>25</v>
      </c>
      <c r="G58" s="3">
        <v>213</v>
      </c>
      <c r="H58" s="3">
        <v>1</v>
      </c>
      <c r="I58" s="18">
        <v>1</v>
      </c>
      <c r="J58" s="3" t="s">
        <v>18</v>
      </c>
      <c r="K58" s="3">
        <v>106</v>
      </c>
      <c r="L58" s="6">
        <v>12.7</v>
      </c>
    </row>
    <row r="59" spans="1:28" x14ac:dyDescent="0.25">
      <c r="A59" s="8">
        <v>59</v>
      </c>
      <c r="B59" s="8" t="s">
        <v>5</v>
      </c>
      <c r="C59" s="8" t="s">
        <v>1</v>
      </c>
      <c r="D59" s="8">
        <v>18</v>
      </c>
      <c r="E59" s="20">
        <v>43294</v>
      </c>
      <c r="F59" s="21">
        <v>25</v>
      </c>
      <c r="G59" s="3">
        <v>213</v>
      </c>
      <c r="H59" s="3">
        <v>1</v>
      </c>
      <c r="I59" s="18">
        <v>1</v>
      </c>
      <c r="J59" s="3" t="s">
        <v>18</v>
      </c>
      <c r="K59" s="3">
        <v>75</v>
      </c>
      <c r="L59" s="6">
        <v>4.7</v>
      </c>
    </row>
    <row r="60" spans="1:28" x14ac:dyDescent="0.25">
      <c r="A60" s="8">
        <v>60</v>
      </c>
      <c r="B60" s="8" t="s">
        <v>5</v>
      </c>
      <c r="C60" s="8" t="s">
        <v>1</v>
      </c>
      <c r="D60" s="8">
        <v>18</v>
      </c>
      <c r="E60" s="20">
        <v>43294</v>
      </c>
      <c r="F60" s="21">
        <v>25</v>
      </c>
      <c r="G60" s="3">
        <v>213</v>
      </c>
      <c r="H60" s="3">
        <v>1</v>
      </c>
      <c r="I60" s="18">
        <v>1</v>
      </c>
      <c r="J60" s="3" t="s">
        <v>18</v>
      </c>
      <c r="K60" s="3">
        <v>103</v>
      </c>
      <c r="L60" s="6">
        <v>11.6</v>
      </c>
    </row>
    <row r="61" spans="1:28" x14ac:dyDescent="0.25">
      <c r="A61" s="8">
        <v>61</v>
      </c>
      <c r="B61" s="8" t="s">
        <v>5</v>
      </c>
      <c r="C61" s="8" t="s">
        <v>1</v>
      </c>
      <c r="D61" s="8">
        <v>18</v>
      </c>
      <c r="E61" s="20">
        <v>43294</v>
      </c>
      <c r="F61" s="21">
        <v>25</v>
      </c>
      <c r="G61" s="3">
        <v>213</v>
      </c>
      <c r="H61" s="3">
        <v>1</v>
      </c>
      <c r="I61" s="18">
        <v>1</v>
      </c>
      <c r="J61" s="3" t="s">
        <v>18</v>
      </c>
      <c r="K61" s="3">
        <v>76</v>
      </c>
      <c r="L61" s="6">
        <v>4.3</v>
      </c>
    </row>
    <row r="62" spans="1:28" x14ac:dyDescent="0.25">
      <c r="A62" s="8">
        <v>62</v>
      </c>
      <c r="B62" s="8" t="s">
        <v>5</v>
      </c>
      <c r="C62" s="8" t="s">
        <v>1</v>
      </c>
      <c r="D62" s="8">
        <v>18</v>
      </c>
      <c r="E62" s="20">
        <v>43294</v>
      </c>
      <c r="F62" s="21">
        <v>25</v>
      </c>
      <c r="G62" s="3">
        <v>213</v>
      </c>
      <c r="H62" s="3">
        <v>1</v>
      </c>
      <c r="I62" s="18">
        <v>1</v>
      </c>
      <c r="J62" s="3" t="s">
        <v>18</v>
      </c>
      <c r="K62" s="3">
        <v>73</v>
      </c>
      <c r="L62" s="6">
        <v>4.2</v>
      </c>
      <c r="U62" s="3" t="s">
        <v>5</v>
      </c>
    </row>
    <row r="63" spans="1:28" x14ac:dyDescent="0.25">
      <c r="A63" s="8">
        <v>63</v>
      </c>
      <c r="B63" s="8" t="s">
        <v>5</v>
      </c>
      <c r="C63" s="8" t="s">
        <v>1</v>
      </c>
      <c r="D63" s="8">
        <v>18</v>
      </c>
      <c r="E63" s="20">
        <v>43294</v>
      </c>
      <c r="F63" s="21">
        <v>25</v>
      </c>
      <c r="G63" s="3">
        <v>213</v>
      </c>
      <c r="H63" s="3">
        <v>1</v>
      </c>
      <c r="I63" s="18">
        <v>1</v>
      </c>
      <c r="J63" s="3" t="s">
        <v>18</v>
      </c>
      <c r="K63" s="3">
        <v>78</v>
      </c>
      <c r="L63" s="6">
        <v>5.0999999999999996</v>
      </c>
      <c r="S63" s="3" t="s">
        <v>56</v>
      </c>
      <c r="T63" s="3" t="s">
        <v>57</v>
      </c>
      <c r="U63" s="3" t="s">
        <v>58</v>
      </c>
    </row>
    <row r="64" spans="1:28" x14ac:dyDescent="0.25">
      <c r="A64" s="8">
        <v>64</v>
      </c>
      <c r="B64" s="8" t="s">
        <v>5</v>
      </c>
      <c r="C64" s="8" t="s">
        <v>1</v>
      </c>
      <c r="D64" s="8">
        <v>18</v>
      </c>
      <c r="E64" s="20">
        <v>43294</v>
      </c>
      <c r="F64" s="21">
        <v>25</v>
      </c>
      <c r="G64" s="3">
        <v>213</v>
      </c>
      <c r="H64" s="3">
        <v>1</v>
      </c>
      <c r="I64" s="18">
        <v>1</v>
      </c>
      <c r="J64" s="3" t="s">
        <v>18</v>
      </c>
      <c r="K64" s="3">
        <v>69</v>
      </c>
      <c r="L64" s="6">
        <v>3.6</v>
      </c>
      <c r="S64" s="3">
        <f>_xlfn.STDEV.S(L50:M63,L64:L67)</f>
        <v>5.300551827234842</v>
      </c>
      <c r="T64" s="3">
        <f>SQRT(O67+P67)</f>
        <v>4.2426406871192848</v>
      </c>
      <c r="U64" s="3">
        <f>S64/T64</f>
        <v>1.2493520470228341</v>
      </c>
    </row>
    <row r="65" spans="1:33" x14ac:dyDescent="0.25">
      <c r="A65" s="8">
        <v>65</v>
      </c>
      <c r="B65" s="8" t="s">
        <v>5</v>
      </c>
      <c r="C65" s="8" t="s">
        <v>1</v>
      </c>
      <c r="D65" s="8">
        <v>18</v>
      </c>
      <c r="E65" s="20">
        <v>43294</v>
      </c>
      <c r="F65" s="21">
        <v>25</v>
      </c>
      <c r="G65" s="7">
        <v>188</v>
      </c>
      <c r="H65" s="7">
        <v>2</v>
      </c>
      <c r="I65" s="17">
        <v>1</v>
      </c>
      <c r="J65" s="8" t="s">
        <v>18</v>
      </c>
      <c r="K65" s="7">
        <v>115</v>
      </c>
      <c r="L65" s="9">
        <v>17.8</v>
      </c>
      <c r="M65" s="7"/>
    </row>
    <row r="66" spans="1:33" x14ac:dyDescent="0.25">
      <c r="A66" s="8">
        <v>66</v>
      </c>
      <c r="B66" s="8" t="s">
        <v>5</v>
      </c>
      <c r="C66" s="8" t="s">
        <v>1</v>
      </c>
      <c r="D66" s="8">
        <v>18</v>
      </c>
      <c r="E66" s="20">
        <v>43294</v>
      </c>
      <c r="F66" s="21">
        <v>25</v>
      </c>
      <c r="G66" s="7">
        <v>188</v>
      </c>
      <c r="H66" s="7">
        <v>2</v>
      </c>
      <c r="I66" s="17">
        <v>1</v>
      </c>
      <c r="J66" s="8" t="s">
        <v>18</v>
      </c>
      <c r="K66" s="7">
        <v>106</v>
      </c>
      <c r="L66" s="9">
        <v>11.1</v>
      </c>
      <c r="M66" s="7"/>
      <c r="O66" t="s">
        <v>31</v>
      </c>
      <c r="P66" t="s">
        <v>32</v>
      </c>
      <c r="Q66" s="30" t="s">
        <v>33</v>
      </c>
      <c r="R66" t="s">
        <v>34</v>
      </c>
      <c r="S66" t="s">
        <v>35</v>
      </c>
      <c r="T66" t="s">
        <v>36</v>
      </c>
      <c r="U66" s="3" t="s">
        <v>45</v>
      </c>
      <c r="V66" t="s">
        <v>37</v>
      </c>
      <c r="W66" s="3" t="s">
        <v>53</v>
      </c>
      <c r="X66" s="3" t="s">
        <v>54</v>
      </c>
      <c r="Y66" s="3" t="s">
        <v>55</v>
      </c>
    </row>
    <row r="67" spans="1:33" s="13" customFormat="1" x14ac:dyDescent="0.25">
      <c r="A67" s="8">
        <v>67</v>
      </c>
      <c r="B67" s="11" t="s">
        <v>5</v>
      </c>
      <c r="C67" s="11" t="s">
        <v>1</v>
      </c>
      <c r="D67" s="11">
        <v>18</v>
      </c>
      <c r="E67" s="22">
        <v>43294</v>
      </c>
      <c r="F67" s="23">
        <v>25</v>
      </c>
      <c r="G67" s="10">
        <v>188</v>
      </c>
      <c r="H67" s="10">
        <v>2</v>
      </c>
      <c r="I67" s="10">
        <v>1</v>
      </c>
      <c r="J67" s="11" t="s">
        <v>18</v>
      </c>
      <c r="K67" s="10">
        <v>95</v>
      </c>
      <c r="L67" s="12">
        <v>9.5</v>
      </c>
      <c r="M67" s="10"/>
      <c r="N67" s="8" t="s">
        <v>18</v>
      </c>
      <c r="O67" s="11">
        <f>SUM(I50:I64)</f>
        <v>15</v>
      </c>
      <c r="P67" s="11">
        <f>SUM(I65:I67)</f>
        <v>3</v>
      </c>
      <c r="Q67" s="40">
        <f>(O67-P67)/O67</f>
        <v>0.8</v>
      </c>
      <c r="R67" s="42">
        <f>((O67)^2)/(O67-P67)</f>
        <v>18.75</v>
      </c>
      <c r="S67" s="42">
        <f>((O67^2)*(P67^2)*(O67-P67))/((O67-P67)^4)</f>
        <v>1.171875</v>
      </c>
      <c r="T67" s="36">
        <f>AVERAGE(L50:L67)</f>
        <v>10.505555555555555</v>
      </c>
      <c r="U67" s="13">
        <f>_xlfn.VAR.S(L50:L64,L65:L67)</f>
        <v>28.095849673202618</v>
      </c>
      <c r="V67" s="42">
        <f>(R67*T67/25)</f>
        <v>7.8791666666666664</v>
      </c>
      <c r="W67" s="3">
        <f>((T67^2)*S67)+((R67^2)*U67)-(S67*U67)</f>
        <v>9973.8583005684923</v>
      </c>
      <c r="X67" s="3">
        <f>(SQRT(W67))/(SQRT(COUNT(L50:L67)))</f>
        <v>23.539397590432763</v>
      </c>
      <c r="Y67" s="28">
        <f>X67/25</f>
        <v>0.94157590361731058</v>
      </c>
      <c r="AA67" s="38" t="s">
        <v>44</v>
      </c>
      <c r="AB67" s="38">
        <v>0</v>
      </c>
    </row>
    <row r="68" spans="1:33" x14ac:dyDescent="0.25">
      <c r="A68" s="8">
        <v>68</v>
      </c>
      <c r="B68" s="8" t="s">
        <v>6</v>
      </c>
      <c r="C68" s="8" t="s">
        <v>1</v>
      </c>
      <c r="D68" s="8">
        <v>18</v>
      </c>
      <c r="E68" s="20">
        <v>43294</v>
      </c>
      <c r="F68" s="21">
        <v>25</v>
      </c>
      <c r="G68" s="3">
        <v>238</v>
      </c>
      <c r="H68" s="3">
        <v>1</v>
      </c>
      <c r="I68" s="18">
        <v>1</v>
      </c>
      <c r="J68" s="3" t="s">
        <v>18</v>
      </c>
      <c r="K68" s="3">
        <v>169</v>
      </c>
      <c r="L68" s="6">
        <v>51.9</v>
      </c>
    </row>
    <row r="69" spans="1:33" x14ac:dyDescent="0.25">
      <c r="A69" s="8">
        <v>69</v>
      </c>
      <c r="B69" s="8" t="s">
        <v>6</v>
      </c>
      <c r="C69" s="8" t="s">
        <v>1</v>
      </c>
      <c r="D69" s="8">
        <v>18</v>
      </c>
      <c r="E69" s="20">
        <v>43294</v>
      </c>
      <c r="F69" s="21">
        <v>25</v>
      </c>
      <c r="G69" s="3">
        <v>238</v>
      </c>
      <c r="H69" s="3">
        <v>1</v>
      </c>
      <c r="I69" s="18">
        <v>1</v>
      </c>
      <c r="J69" s="3" t="s">
        <v>18</v>
      </c>
      <c r="K69" s="3">
        <v>122</v>
      </c>
      <c r="L69" s="6">
        <v>20.3</v>
      </c>
    </row>
    <row r="70" spans="1:33" x14ac:dyDescent="0.25">
      <c r="A70" s="8">
        <v>70</v>
      </c>
      <c r="B70" s="8" t="s">
        <v>6</v>
      </c>
      <c r="C70" s="8" t="s">
        <v>1</v>
      </c>
      <c r="D70" s="8">
        <v>18</v>
      </c>
      <c r="E70" s="20">
        <v>43294</v>
      </c>
      <c r="F70" s="21">
        <v>25</v>
      </c>
      <c r="G70" s="3">
        <v>238</v>
      </c>
      <c r="H70" s="3">
        <v>1</v>
      </c>
      <c r="I70" s="18">
        <v>1</v>
      </c>
      <c r="J70" s="3" t="s">
        <v>18</v>
      </c>
      <c r="K70" s="3">
        <v>107</v>
      </c>
      <c r="L70" s="6">
        <v>14.9</v>
      </c>
      <c r="P70" s="27"/>
      <c r="Q70" s="32"/>
      <c r="R70" s="35"/>
      <c r="S70" s="27"/>
      <c r="T70" s="27"/>
      <c r="U70" s="27"/>
      <c r="V70" s="27"/>
      <c r="W70" s="27"/>
    </row>
    <row r="71" spans="1:33" x14ac:dyDescent="0.25">
      <c r="A71" s="8">
        <v>71</v>
      </c>
      <c r="B71" s="8" t="s">
        <v>6</v>
      </c>
      <c r="C71" s="8" t="s">
        <v>1</v>
      </c>
      <c r="D71" s="8">
        <v>18</v>
      </c>
      <c r="E71" s="20">
        <v>43294</v>
      </c>
      <c r="F71" s="21">
        <v>25</v>
      </c>
      <c r="G71" s="3">
        <v>238</v>
      </c>
      <c r="H71" s="3">
        <v>1</v>
      </c>
      <c r="I71" s="18">
        <v>1</v>
      </c>
      <c r="J71" s="7" t="s">
        <v>23</v>
      </c>
      <c r="K71" s="3">
        <v>50</v>
      </c>
      <c r="L71" s="6">
        <v>1.3</v>
      </c>
      <c r="V71" s="38"/>
      <c r="W71" s="27"/>
    </row>
    <row r="72" spans="1:33" x14ac:dyDescent="0.25">
      <c r="A72" s="8">
        <v>72</v>
      </c>
      <c r="B72" s="8" t="s">
        <v>6</v>
      </c>
      <c r="C72" s="8" t="s">
        <v>1</v>
      </c>
      <c r="D72" s="8">
        <v>18</v>
      </c>
      <c r="E72" s="20">
        <v>43294</v>
      </c>
      <c r="F72" s="21">
        <v>25</v>
      </c>
      <c r="G72" s="3">
        <v>238</v>
      </c>
      <c r="H72" s="3">
        <v>1</v>
      </c>
      <c r="I72" s="18">
        <v>1</v>
      </c>
      <c r="J72" s="7" t="s">
        <v>23</v>
      </c>
      <c r="K72" s="3">
        <v>49</v>
      </c>
      <c r="L72" s="6">
        <v>10.8</v>
      </c>
      <c r="V72" s="38"/>
      <c r="W72" s="27"/>
    </row>
    <row r="73" spans="1:33" x14ac:dyDescent="0.25">
      <c r="A73" s="8">
        <v>73</v>
      </c>
      <c r="B73" s="8" t="s">
        <v>6</v>
      </c>
      <c r="C73" s="8" t="s">
        <v>1</v>
      </c>
      <c r="D73" s="8">
        <v>18</v>
      </c>
      <c r="E73" s="20">
        <v>43294</v>
      </c>
      <c r="F73" s="21">
        <v>25</v>
      </c>
      <c r="G73" s="3">
        <v>238</v>
      </c>
      <c r="H73" s="3">
        <v>1</v>
      </c>
      <c r="I73" s="18">
        <v>1</v>
      </c>
      <c r="J73" s="7" t="s">
        <v>23</v>
      </c>
      <c r="K73" s="3">
        <v>215</v>
      </c>
      <c r="L73" s="6">
        <v>107.1</v>
      </c>
      <c r="N73" s="26"/>
      <c r="O73" s="27"/>
      <c r="P73" s="27"/>
      <c r="Q73" s="32"/>
      <c r="R73" s="35"/>
      <c r="S73" s="27"/>
      <c r="T73" s="27"/>
      <c r="U73" s="27" t="s">
        <v>6</v>
      </c>
      <c r="V73" s="27"/>
      <c r="W73" s="27"/>
    </row>
    <row r="74" spans="1:33" x14ac:dyDescent="0.25">
      <c r="A74" s="8">
        <v>74</v>
      </c>
      <c r="B74" s="8" t="s">
        <v>6</v>
      </c>
      <c r="C74" s="8" t="s">
        <v>1</v>
      </c>
      <c r="D74" s="8">
        <v>18</v>
      </c>
      <c r="E74" s="20">
        <v>43294</v>
      </c>
      <c r="F74" s="21">
        <v>25</v>
      </c>
      <c r="G74" s="3">
        <v>238</v>
      </c>
      <c r="H74" s="3">
        <v>1</v>
      </c>
      <c r="I74" s="8">
        <v>15</v>
      </c>
      <c r="J74" s="7" t="s">
        <v>24</v>
      </c>
      <c r="K74" s="3" t="s">
        <v>21</v>
      </c>
      <c r="L74" s="6">
        <v>51</v>
      </c>
      <c r="N74" s="26"/>
      <c r="O74" s="38"/>
      <c r="P74" s="38"/>
      <c r="Q74" s="39"/>
      <c r="R74" s="38"/>
      <c r="S74" s="3" t="s">
        <v>56</v>
      </c>
      <c r="T74" s="3" t="s">
        <v>57</v>
      </c>
      <c r="U74" s="3" t="s">
        <v>58</v>
      </c>
      <c r="V74" s="38"/>
      <c r="W74" s="27"/>
      <c r="X74" s="27"/>
    </row>
    <row r="75" spans="1:33" x14ac:dyDescent="0.25">
      <c r="A75" s="8">
        <v>75</v>
      </c>
      <c r="B75" s="8" t="s">
        <v>6</v>
      </c>
      <c r="C75" s="8" t="s">
        <v>1</v>
      </c>
      <c r="D75" s="8">
        <v>18</v>
      </c>
      <c r="E75" s="20">
        <v>43294</v>
      </c>
      <c r="F75" s="21">
        <v>25</v>
      </c>
      <c r="G75" s="7">
        <v>207</v>
      </c>
      <c r="H75" s="7">
        <v>2</v>
      </c>
      <c r="I75" s="7">
        <v>1</v>
      </c>
      <c r="J75" s="8" t="s">
        <v>18</v>
      </c>
      <c r="K75" s="7">
        <v>129</v>
      </c>
      <c r="L75" s="9">
        <v>25.2</v>
      </c>
      <c r="M75" s="7"/>
      <c r="N75" s="26"/>
      <c r="P75" s="26"/>
      <c r="Q75" s="39"/>
      <c r="R75" s="38"/>
      <c r="S75" s="3">
        <f>_xlfn.STDEV.S(L68:L73,L75:L77)</f>
        <v>33.087073676051261</v>
      </c>
      <c r="T75" s="3">
        <f>SQRT(O78+P78)</f>
        <v>3</v>
      </c>
      <c r="U75" s="3">
        <f>S75/T75</f>
        <v>11.029024558683753</v>
      </c>
      <c r="V75" s="38"/>
      <c r="W75" s="38"/>
      <c r="X75" s="27"/>
    </row>
    <row r="76" spans="1:33" x14ac:dyDescent="0.25">
      <c r="A76" s="8">
        <v>76</v>
      </c>
      <c r="B76" s="8" t="s">
        <v>6</v>
      </c>
      <c r="C76" s="8" t="s">
        <v>1</v>
      </c>
      <c r="D76" s="8">
        <v>18</v>
      </c>
      <c r="E76" s="20">
        <v>43294</v>
      </c>
      <c r="F76" s="21">
        <v>25</v>
      </c>
      <c r="G76" s="7">
        <v>207</v>
      </c>
      <c r="H76" s="7">
        <v>2</v>
      </c>
      <c r="I76" s="7">
        <v>1</v>
      </c>
      <c r="J76" s="8" t="s">
        <v>18</v>
      </c>
      <c r="K76" s="7">
        <v>83</v>
      </c>
      <c r="L76" s="9">
        <v>6.2</v>
      </c>
      <c r="M76" s="7"/>
      <c r="N76" s="26"/>
      <c r="P76" s="27"/>
      <c r="Q76" s="32"/>
      <c r="R76" s="35"/>
      <c r="S76" s="27"/>
      <c r="T76" s="27"/>
      <c r="V76" s="27"/>
      <c r="X76" s="27"/>
      <c r="Y76" s="27"/>
    </row>
    <row r="77" spans="1:33" x14ac:dyDescent="0.25">
      <c r="A77" s="8">
        <v>77</v>
      </c>
      <c r="B77" s="8" t="s">
        <v>6</v>
      </c>
      <c r="C77" s="8" t="s">
        <v>1</v>
      </c>
      <c r="D77" s="8">
        <v>18</v>
      </c>
      <c r="E77" s="20">
        <v>43294</v>
      </c>
      <c r="F77" s="21">
        <v>25</v>
      </c>
      <c r="G77" s="7">
        <v>207</v>
      </c>
      <c r="H77" s="7">
        <v>2</v>
      </c>
      <c r="I77" s="7">
        <v>1</v>
      </c>
      <c r="J77" s="7" t="s">
        <v>23</v>
      </c>
      <c r="K77" s="7">
        <v>107</v>
      </c>
      <c r="L77" s="9">
        <v>13.6</v>
      </c>
      <c r="M77" s="7"/>
      <c r="N77" s="26" t="s">
        <v>23</v>
      </c>
      <c r="O77" t="s">
        <v>31</v>
      </c>
      <c r="P77" t="s">
        <v>32</v>
      </c>
      <c r="Q77" s="30" t="s">
        <v>33</v>
      </c>
      <c r="R77" t="s">
        <v>34</v>
      </c>
      <c r="S77" t="s">
        <v>35</v>
      </c>
      <c r="T77" t="s">
        <v>36</v>
      </c>
      <c r="U77" s="3" t="s">
        <v>45</v>
      </c>
      <c r="V77" t="s">
        <v>37</v>
      </c>
      <c r="W77" s="3" t="s">
        <v>53</v>
      </c>
      <c r="X77" s="3" t="s">
        <v>54</v>
      </c>
      <c r="Y77" s="3" t="s">
        <v>55</v>
      </c>
      <c r="AA77" s="38" t="s">
        <v>31</v>
      </c>
      <c r="AB77" s="38" t="s">
        <v>32</v>
      </c>
      <c r="AC77" s="39"/>
      <c r="AD77" s="38" t="s">
        <v>34</v>
      </c>
      <c r="AE77" s="38"/>
      <c r="AF77" s="38" t="s">
        <v>36</v>
      </c>
      <c r="AG77" s="38" t="s">
        <v>37</v>
      </c>
    </row>
    <row r="78" spans="1:33" s="13" customFormat="1" x14ac:dyDescent="0.25">
      <c r="A78" s="8">
        <v>78</v>
      </c>
      <c r="B78" s="11" t="s">
        <v>6</v>
      </c>
      <c r="C78" s="11" t="s">
        <v>1</v>
      </c>
      <c r="D78" s="11">
        <v>18</v>
      </c>
      <c r="E78" s="22">
        <v>43294</v>
      </c>
      <c r="F78" s="23">
        <v>25</v>
      </c>
      <c r="G78" s="10">
        <v>207</v>
      </c>
      <c r="H78" s="10">
        <v>2</v>
      </c>
      <c r="I78" s="10">
        <v>10</v>
      </c>
      <c r="J78" s="10" t="s">
        <v>24</v>
      </c>
      <c r="K78" s="10" t="s">
        <v>21</v>
      </c>
      <c r="L78" s="12">
        <v>20.8</v>
      </c>
      <c r="M78" s="10"/>
      <c r="N78" s="8" t="s">
        <v>18</v>
      </c>
      <c r="O78" s="11">
        <f>SUM(I68:I73)</f>
        <v>6</v>
      </c>
      <c r="P78" s="11">
        <f>SUM(I75:I77)</f>
        <v>3</v>
      </c>
      <c r="Q78" s="40">
        <f>(O78-P78)/O78</f>
        <v>0.5</v>
      </c>
      <c r="R78" s="42">
        <f>((O78)^2)/(O78-P78)</f>
        <v>12</v>
      </c>
      <c r="S78" s="42">
        <f>((O78^2)*(P78^2)*(O78-P78))/((O78-P78)^4)</f>
        <v>12</v>
      </c>
      <c r="T78" s="36">
        <f>AVERAGE(L68:L73,L75:L77)</f>
        <v>27.922222222222221</v>
      </c>
      <c r="U78" s="13">
        <f>_xlfn.VAR.S(L68:L73,L75:L77)</f>
        <v>1094.7544444444443</v>
      </c>
      <c r="V78" s="42">
        <f>(R78*T78/25)</f>
        <v>13.402666666666667</v>
      </c>
      <c r="W78" s="3">
        <f>((T78^2)*S78)+((R78^2)*U78)-(S78*U78)</f>
        <v>153863.39259259257</v>
      </c>
      <c r="X78" s="3">
        <f>(SQRT(W78))/(SQRT(COUNT(L68:L73,L75:L77)))</f>
        <v>130.75141494564431</v>
      </c>
      <c r="Y78" s="28">
        <f>X78/25</f>
        <v>5.2300565978257723</v>
      </c>
      <c r="Z78" s="27" t="s">
        <v>44</v>
      </c>
      <c r="AA78" s="26">
        <f>SUM(I74)</f>
        <v>15</v>
      </c>
      <c r="AB78" s="26">
        <f>SUM(I78)</f>
        <v>10</v>
      </c>
      <c r="AC78" s="39"/>
      <c r="AD78" s="38">
        <f>((AA78)^2)/(AA78-AB78)</f>
        <v>45</v>
      </c>
      <c r="AE78" s="38"/>
      <c r="AF78" s="35">
        <f>(L74+L78)/25</f>
        <v>2.8719999999999999</v>
      </c>
      <c r="AG78" s="38">
        <f>(AD78*AF78/25)</f>
        <v>5.1696</v>
      </c>
    </row>
    <row r="79" spans="1:33" x14ac:dyDescent="0.25">
      <c r="A79" s="8">
        <v>79</v>
      </c>
      <c r="B79" s="8" t="s">
        <v>7</v>
      </c>
      <c r="C79" s="8" t="s">
        <v>1</v>
      </c>
      <c r="D79" s="8">
        <v>18</v>
      </c>
      <c r="E79" s="20">
        <v>43296</v>
      </c>
      <c r="F79" s="21">
        <v>25</v>
      </c>
      <c r="G79" s="3">
        <v>181</v>
      </c>
      <c r="H79" s="3">
        <v>1</v>
      </c>
      <c r="I79" s="18">
        <v>1</v>
      </c>
      <c r="J79" s="8" t="s">
        <v>18</v>
      </c>
      <c r="K79" s="3">
        <v>116</v>
      </c>
      <c r="L79" s="6">
        <v>17.100000000000001</v>
      </c>
    </row>
    <row r="80" spans="1:33" x14ac:dyDescent="0.25">
      <c r="A80" s="8">
        <v>80</v>
      </c>
      <c r="B80" s="8" t="s">
        <v>7</v>
      </c>
      <c r="C80" s="8" t="s">
        <v>1</v>
      </c>
      <c r="D80" s="8">
        <v>18</v>
      </c>
      <c r="E80" s="20">
        <v>43296</v>
      </c>
      <c r="F80" s="21">
        <v>25</v>
      </c>
      <c r="G80" s="3">
        <v>181</v>
      </c>
      <c r="H80" s="3">
        <v>1</v>
      </c>
      <c r="I80" s="18">
        <v>1</v>
      </c>
      <c r="J80" s="8" t="s">
        <v>18</v>
      </c>
      <c r="K80" s="3">
        <v>106</v>
      </c>
      <c r="L80" s="6">
        <v>12.4</v>
      </c>
    </row>
    <row r="81" spans="1:34" x14ac:dyDescent="0.25">
      <c r="A81" s="8">
        <v>81</v>
      </c>
      <c r="B81" s="8" t="s">
        <v>7</v>
      </c>
      <c r="C81" s="8" t="s">
        <v>1</v>
      </c>
      <c r="D81" s="8">
        <v>18</v>
      </c>
      <c r="E81" s="20">
        <v>43296</v>
      </c>
      <c r="F81" s="21">
        <v>25</v>
      </c>
      <c r="G81" s="3">
        <v>181</v>
      </c>
      <c r="H81" s="3">
        <v>1</v>
      </c>
      <c r="I81" s="18">
        <v>1</v>
      </c>
      <c r="J81" s="8" t="s">
        <v>18</v>
      </c>
      <c r="K81" s="3">
        <v>94</v>
      </c>
      <c r="L81" s="6">
        <v>8.1999999999999993</v>
      </c>
      <c r="P81" s="27"/>
      <c r="Q81" s="32"/>
      <c r="R81" s="35"/>
      <c r="S81" s="27"/>
      <c r="T81" s="27"/>
      <c r="U81" s="27"/>
      <c r="V81" s="27"/>
    </row>
    <row r="82" spans="1:34" x14ac:dyDescent="0.25">
      <c r="A82" s="8">
        <v>82</v>
      </c>
      <c r="B82" s="8" t="s">
        <v>7</v>
      </c>
      <c r="C82" s="8" t="s">
        <v>1</v>
      </c>
      <c r="D82" s="8">
        <v>18</v>
      </c>
      <c r="E82" s="20">
        <v>43296</v>
      </c>
      <c r="F82" s="21">
        <v>25</v>
      </c>
      <c r="G82" s="3">
        <v>181</v>
      </c>
      <c r="H82" s="3">
        <v>1</v>
      </c>
      <c r="I82" s="18">
        <v>1</v>
      </c>
      <c r="J82" s="8" t="s">
        <v>18</v>
      </c>
      <c r="K82" s="3">
        <v>103</v>
      </c>
      <c r="L82" s="6">
        <v>12.1</v>
      </c>
      <c r="U82" s="3" t="s">
        <v>7</v>
      </c>
    </row>
    <row r="83" spans="1:34" x14ac:dyDescent="0.25">
      <c r="A83" s="8">
        <v>83</v>
      </c>
      <c r="B83" s="8" t="s">
        <v>7</v>
      </c>
      <c r="C83" s="8" t="s">
        <v>1</v>
      </c>
      <c r="D83" s="8">
        <v>18</v>
      </c>
      <c r="E83" s="20">
        <v>43296</v>
      </c>
      <c r="F83" s="21">
        <v>25</v>
      </c>
      <c r="G83" s="3">
        <v>181</v>
      </c>
      <c r="H83" s="3">
        <v>1</v>
      </c>
      <c r="I83" s="18">
        <v>1</v>
      </c>
      <c r="J83" s="8" t="s">
        <v>18</v>
      </c>
      <c r="K83" s="3">
        <v>97</v>
      </c>
      <c r="L83" s="6">
        <v>10</v>
      </c>
      <c r="S83" s="3" t="s">
        <v>56</v>
      </c>
      <c r="T83" s="3" t="s">
        <v>57</v>
      </c>
      <c r="U83" s="3" t="s">
        <v>58</v>
      </c>
    </row>
    <row r="84" spans="1:34" x14ac:dyDescent="0.25">
      <c r="A84" s="8">
        <v>84</v>
      </c>
      <c r="B84" s="8" t="s">
        <v>7</v>
      </c>
      <c r="C84" s="8" t="s">
        <v>1</v>
      </c>
      <c r="D84" s="8">
        <v>18</v>
      </c>
      <c r="E84" s="20">
        <v>43296</v>
      </c>
      <c r="F84" s="21">
        <v>25</v>
      </c>
      <c r="G84" s="3">
        <v>181</v>
      </c>
      <c r="H84" s="3">
        <v>1</v>
      </c>
      <c r="I84" s="18">
        <v>1</v>
      </c>
      <c r="J84" s="8" t="s">
        <v>18</v>
      </c>
      <c r="K84" s="3">
        <v>107</v>
      </c>
      <c r="L84" s="6">
        <v>12.9</v>
      </c>
      <c r="S84" s="3">
        <f>_xlfn.STDEV.S(L79:M85,L87)</f>
        <v>6.6562403588125996</v>
      </c>
      <c r="T84" s="3">
        <f>SQRT(O87+P87)</f>
        <v>2.8284271247461903</v>
      </c>
      <c r="U84" s="3">
        <f>S84/T84</f>
        <v>2.3533363474619837</v>
      </c>
    </row>
    <row r="85" spans="1:34" x14ac:dyDescent="0.25">
      <c r="A85" s="8">
        <v>85</v>
      </c>
      <c r="B85" s="8" t="s">
        <v>7</v>
      </c>
      <c r="C85" s="8" t="s">
        <v>1</v>
      </c>
      <c r="D85" s="8">
        <v>18</v>
      </c>
      <c r="E85" s="20">
        <v>43296</v>
      </c>
      <c r="F85" s="21">
        <v>25</v>
      </c>
      <c r="G85" s="3">
        <v>181</v>
      </c>
      <c r="H85" s="3">
        <v>1</v>
      </c>
      <c r="I85" s="18">
        <v>1</v>
      </c>
      <c r="J85" s="8" t="s">
        <v>18</v>
      </c>
      <c r="K85" s="3">
        <v>80</v>
      </c>
      <c r="L85" s="6">
        <v>5.9</v>
      </c>
    </row>
    <row r="86" spans="1:34" x14ac:dyDescent="0.25">
      <c r="A86" s="8">
        <v>86</v>
      </c>
      <c r="B86" s="8" t="s">
        <v>7</v>
      </c>
      <c r="C86" s="8" t="s">
        <v>1</v>
      </c>
      <c r="D86" s="8">
        <v>18</v>
      </c>
      <c r="E86" s="20">
        <v>43296</v>
      </c>
      <c r="F86" s="21">
        <v>25</v>
      </c>
      <c r="G86" s="3">
        <v>181</v>
      </c>
      <c r="H86" s="3">
        <v>1</v>
      </c>
      <c r="I86" s="8">
        <v>14</v>
      </c>
      <c r="J86" s="7" t="s">
        <v>24</v>
      </c>
      <c r="K86" s="3" t="s">
        <v>21</v>
      </c>
      <c r="L86" s="6">
        <v>12.4</v>
      </c>
      <c r="O86" t="s">
        <v>31</v>
      </c>
      <c r="P86" t="s">
        <v>32</v>
      </c>
      <c r="Q86" s="30" t="s">
        <v>33</v>
      </c>
      <c r="R86" t="s">
        <v>34</v>
      </c>
      <c r="S86" t="s">
        <v>35</v>
      </c>
      <c r="T86" t="s">
        <v>36</v>
      </c>
      <c r="U86" s="3" t="s">
        <v>45</v>
      </c>
      <c r="V86" t="s">
        <v>37</v>
      </c>
      <c r="W86" s="3" t="s">
        <v>53</v>
      </c>
      <c r="X86" s="3" t="s">
        <v>54</v>
      </c>
      <c r="Y86" s="3" t="s">
        <v>55</v>
      </c>
      <c r="AA86" s="38" t="s">
        <v>31</v>
      </c>
      <c r="AB86" s="38" t="s">
        <v>32</v>
      </c>
      <c r="AC86" s="39"/>
      <c r="AD86" s="38" t="s">
        <v>34</v>
      </c>
      <c r="AE86" s="38"/>
      <c r="AF86" s="38" t="s">
        <v>36</v>
      </c>
      <c r="AG86" s="38" t="s">
        <v>37</v>
      </c>
      <c r="AH86" s="38"/>
    </row>
    <row r="87" spans="1:34" s="13" customFormat="1" x14ac:dyDescent="0.25">
      <c r="A87" s="8">
        <v>87</v>
      </c>
      <c r="B87" s="11" t="s">
        <v>7</v>
      </c>
      <c r="C87" s="11" t="s">
        <v>1</v>
      </c>
      <c r="D87" s="11">
        <v>18</v>
      </c>
      <c r="E87" s="22">
        <v>43296</v>
      </c>
      <c r="F87" s="23">
        <v>25</v>
      </c>
      <c r="G87" s="10">
        <v>162</v>
      </c>
      <c r="H87" s="10">
        <v>2</v>
      </c>
      <c r="I87" s="10">
        <v>1</v>
      </c>
      <c r="J87" s="11" t="s">
        <v>18</v>
      </c>
      <c r="K87" s="10">
        <v>137</v>
      </c>
      <c r="L87" s="12">
        <v>27.5</v>
      </c>
      <c r="M87" s="10"/>
      <c r="N87" s="8" t="s">
        <v>18</v>
      </c>
      <c r="O87" s="11">
        <f>SUM(I79:I85)</f>
        <v>7</v>
      </c>
      <c r="P87" s="11">
        <f>SUM(I87)</f>
        <v>1</v>
      </c>
      <c r="Q87" s="40">
        <f>(O87-P87)/O87</f>
        <v>0.8571428571428571</v>
      </c>
      <c r="R87" s="42">
        <f>((O87)^2)/(O87-P87)</f>
        <v>8.1666666666666661</v>
      </c>
      <c r="S87" s="42">
        <f>((O87^2)*(P87^2)*(O87-P87))/((O87-P87)^4)</f>
        <v>0.22685185185185186</v>
      </c>
      <c r="T87" s="36">
        <f>AVERAGE(L79:L85,L87)</f>
        <v>13.262500000000001</v>
      </c>
      <c r="U87" s="13">
        <f>_xlfn.VAR.S(L79:L85,L87)</f>
        <v>44.305535714285689</v>
      </c>
      <c r="V87" s="42">
        <f>(R87*T87/25)</f>
        <v>4.332416666666667</v>
      </c>
      <c r="W87" s="3">
        <f>((T87^2)*S87)+((R87^2)*U87)-(S87*U87)</f>
        <v>2984.7841558159703</v>
      </c>
      <c r="X87" s="3">
        <f>(SQRT(W87))/(SQRT(COUNT(L87,L79:L85)))</f>
        <v>19.315745377204479</v>
      </c>
      <c r="Y87" s="28">
        <f>X87/25</f>
        <v>0.77262981508817918</v>
      </c>
      <c r="Z87" s="27" t="s">
        <v>44</v>
      </c>
      <c r="AA87" s="26">
        <f>SUM(I86)</f>
        <v>14</v>
      </c>
      <c r="AB87" s="26">
        <v>0</v>
      </c>
      <c r="AC87" s="39"/>
      <c r="AD87" s="38">
        <f>((AA87)^2)/(AA87-AB87)</f>
        <v>14</v>
      </c>
      <c r="AE87" s="38"/>
      <c r="AF87" s="35">
        <f>L86/I86</f>
        <v>0.88571428571428579</v>
      </c>
      <c r="AG87" s="38">
        <f>(AD87*AF87/25)</f>
        <v>0.496</v>
      </c>
      <c r="AH87" s="38"/>
    </row>
    <row r="88" spans="1:34" x14ac:dyDescent="0.25">
      <c r="A88" s="8">
        <v>88</v>
      </c>
      <c r="B88" s="8" t="s">
        <v>8</v>
      </c>
      <c r="C88" s="8" t="s">
        <v>1</v>
      </c>
      <c r="D88" s="8">
        <v>18</v>
      </c>
      <c r="E88" s="20">
        <v>43296</v>
      </c>
      <c r="F88" s="21">
        <v>25</v>
      </c>
      <c r="G88" s="3">
        <v>168</v>
      </c>
      <c r="H88" s="3">
        <v>1</v>
      </c>
      <c r="I88" s="18">
        <v>1</v>
      </c>
      <c r="J88" s="8" t="s">
        <v>18</v>
      </c>
      <c r="K88" s="3">
        <v>122</v>
      </c>
      <c r="L88" s="6">
        <v>18.8</v>
      </c>
    </row>
    <row r="89" spans="1:34" x14ac:dyDescent="0.25">
      <c r="A89" s="8">
        <v>89</v>
      </c>
      <c r="B89" s="8" t="s">
        <v>8</v>
      </c>
      <c r="C89" s="8" t="s">
        <v>1</v>
      </c>
      <c r="D89" s="8">
        <v>18</v>
      </c>
      <c r="E89" s="20">
        <v>43296</v>
      </c>
      <c r="F89" s="21">
        <v>25</v>
      </c>
      <c r="G89" s="3">
        <v>168</v>
      </c>
      <c r="H89" s="3">
        <v>1</v>
      </c>
      <c r="I89" s="18">
        <v>1</v>
      </c>
      <c r="J89" s="8" t="s">
        <v>18</v>
      </c>
      <c r="K89" s="3">
        <v>90</v>
      </c>
      <c r="L89" s="6">
        <v>7.8</v>
      </c>
    </row>
    <row r="90" spans="1:34" x14ac:dyDescent="0.25">
      <c r="A90" s="8">
        <v>90</v>
      </c>
      <c r="B90" s="8" t="s">
        <v>8</v>
      </c>
      <c r="C90" s="8" t="s">
        <v>1</v>
      </c>
      <c r="D90" s="8">
        <v>18</v>
      </c>
      <c r="E90" s="20">
        <v>43296</v>
      </c>
      <c r="F90" s="21">
        <v>25</v>
      </c>
      <c r="G90" s="3">
        <v>168</v>
      </c>
      <c r="H90" s="3">
        <v>1</v>
      </c>
      <c r="I90" s="18">
        <v>1</v>
      </c>
      <c r="J90" s="8" t="s">
        <v>18</v>
      </c>
      <c r="K90" s="3">
        <v>89</v>
      </c>
      <c r="L90" s="6">
        <v>8</v>
      </c>
    </row>
    <row r="91" spans="1:34" s="7" customFormat="1" x14ac:dyDescent="0.25">
      <c r="A91" s="8">
        <v>91</v>
      </c>
      <c r="B91" s="8" t="s">
        <v>8</v>
      </c>
      <c r="C91" s="8" t="s">
        <v>1</v>
      </c>
      <c r="D91" s="8">
        <v>18</v>
      </c>
      <c r="E91" s="20">
        <v>43296</v>
      </c>
      <c r="F91" s="21">
        <v>25</v>
      </c>
      <c r="G91" s="3">
        <v>168</v>
      </c>
      <c r="H91" s="3">
        <v>1</v>
      </c>
      <c r="I91" s="8">
        <v>1</v>
      </c>
      <c r="J91" s="8" t="s">
        <v>18</v>
      </c>
      <c r="K91" s="3">
        <v>74</v>
      </c>
      <c r="L91" s="6">
        <v>4.5999999999999996</v>
      </c>
      <c r="M91" s="3"/>
      <c r="N91" s="8"/>
      <c r="O91" s="3"/>
      <c r="Q91" s="31"/>
      <c r="R91" s="9"/>
    </row>
    <row r="92" spans="1:34" s="7" customFormat="1" x14ac:dyDescent="0.25">
      <c r="A92" s="8">
        <v>92</v>
      </c>
      <c r="B92" s="8" t="s">
        <v>8</v>
      </c>
      <c r="C92" s="8" t="s">
        <v>1</v>
      </c>
      <c r="D92" s="8">
        <v>18</v>
      </c>
      <c r="E92" s="20">
        <v>43296</v>
      </c>
      <c r="F92" s="21">
        <v>25</v>
      </c>
      <c r="G92" s="3">
        <v>168</v>
      </c>
      <c r="H92" s="3">
        <v>1</v>
      </c>
      <c r="I92" s="8">
        <v>1</v>
      </c>
      <c r="J92" s="8" t="s">
        <v>18</v>
      </c>
      <c r="K92" s="3">
        <v>67</v>
      </c>
      <c r="L92" s="6">
        <v>3.4</v>
      </c>
      <c r="M92" s="3"/>
      <c r="N92" s="8"/>
      <c r="O92" s="3"/>
      <c r="Q92" s="31"/>
      <c r="R92" s="9"/>
    </row>
    <row r="93" spans="1:34" s="7" customFormat="1" x14ac:dyDescent="0.25">
      <c r="A93" s="8">
        <v>93</v>
      </c>
      <c r="B93" s="8" t="s">
        <v>8</v>
      </c>
      <c r="C93" s="8" t="s">
        <v>1</v>
      </c>
      <c r="D93" s="8">
        <v>18</v>
      </c>
      <c r="E93" s="20">
        <v>43296</v>
      </c>
      <c r="F93" s="21">
        <v>25</v>
      </c>
      <c r="G93" s="3">
        <v>168</v>
      </c>
      <c r="H93" s="3">
        <v>1</v>
      </c>
      <c r="I93" s="8">
        <v>1</v>
      </c>
      <c r="J93" s="8" t="s">
        <v>18</v>
      </c>
      <c r="K93" s="3">
        <v>68</v>
      </c>
      <c r="L93" s="6">
        <v>3.1</v>
      </c>
      <c r="M93" s="3"/>
      <c r="N93" s="8"/>
      <c r="O93" s="3"/>
      <c r="Q93" s="31"/>
      <c r="R93" s="9"/>
    </row>
    <row r="94" spans="1:34" s="7" customFormat="1" x14ac:dyDescent="0.25">
      <c r="A94" s="8">
        <v>94</v>
      </c>
      <c r="B94" s="8" t="s">
        <v>8</v>
      </c>
      <c r="C94" s="8" t="s">
        <v>1</v>
      </c>
      <c r="D94" s="8">
        <v>18</v>
      </c>
      <c r="E94" s="20">
        <v>43296</v>
      </c>
      <c r="F94" s="21">
        <v>25</v>
      </c>
      <c r="G94" s="3">
        <v>168</v>
      </c>
      <c r="H94" s="3">
        <v>1</v>
      </c>
      <c r="I94" s="8">
        <v>1</v>
      </c>
      <c r="J94" s="8" t="s">
        <v>18</v>
      </c>
      <c r="K94" s="3">
        <v>67</v>
      </c>
      <c r="L94" s="6">
        <v>3.1</v>
      </c>
      <c r="M94" s="3"/>
      <c r="N94" s="8"/>
      <c r="O94" s="3"/>
      <c r="Q94" s="31"/>
      <c r="R94" s="9"/>
    </row>
    <row r="95" spans="1:34" s="7" customFormat="1" x14ac:dyDescent="0.25">
      <c r="A95" s="8">
        <v>95</v>
      </c>
      <c r="B95" s="8" t="s">
        <v>8</v>
      </c>
      <c r="C95" s="8" t="s">
        <v>1</v>
      </c>
      <c r="D95" s="8">
        <v>18</v>
      </c>
      <c r="E95" s="20">
        <v>43296</v>
      </c>
      <c r="F95" s="21">
        <v>25</v>
      </c>
      <c r="G95" s="3">
        <v>168</v>
      </c>
      <c r="H95" s="3">
        <v>1</v>
      </c>
      <c r="I95" s="8">
        <v>1</v>
      </c>
      <c r="J95" s="8" t="s">
        <v>18</v>
      </c>
      <c r="K95" s="3">
        <v>64</v>
      </c>
      <c r="L95" s="6">
        <v>2.9</v>
      </c>
      <c r="M95" s="3"/>
      <c r="N95" s="8"/>
      <c r="O95" s="3"/>
      <c r="Q95" s="31"/>
      <c r="R95" s="9"/>
    </row>
    <row r="96" spans="1:34" s="7" customFormat="1" x14ac:dyDescent="0.25">
      <c r="A96" s="8">
        <v>96</v>
      </c>
      <c r="B96" s="8" t="s">
        <v>8</v>
      </c>
      <c r="C96" s="8" t="s">
        <v>1</v>
      </c>
      <c r="D96" s="8">
        <v>18</v>
      </c>
      <c r="E96" s="20">
        <v>43296</v>
      </c>
      <c r="F96" s="21">
        <v>25</v>
      </c>
      <c r="G96" s="3">
        <v>168</v>
      </c>
      <c r="H96" s="3">
        <v>1</v>
      </c>
      <c r="I96" s="8">
        <v>1</v>
      </c>
      <c r="J96" s="8" t="s">
        <v>18</v>
      </c>
      <c r="K96" s="3">
        <v>79</v>
      </c>
      <c r="L96" s="6">
        <v>6</v>
      </c>
      <c r="M96" s="3"/>
      <c r="N96" s="8"/>
      <c r="O96" s="3"/>
      <c r="Q96" s="31"/>
      <c r="R96" s="9"/>
    </row>
    <row r="97" spans="1:33" s="7" customFormat="1" x14ac:dyDescent="0.25">
      <c r="A97" s="8">
        <v>97</v>
      </c>
      <c r="B97" s="8" t="s">
        <v>8</v>
      </c>
      <c r="C97" s="8" t="s">
        <v>1</v>
      </c>
      <c r="D97" s="8">
        <v>18</v>
      </c>
      <c r="E97" s="20">
        <v>43296</v>
      </c>
      <c r="F97" s="21">
        <v>25</v>
      </c>
      <c r="G97" s="3">
        <v>168</v>
      </c>
      <c r="H97" s="3">
        <v>1</v>
      </c>
      <c r="I97" s="8">
        <v>1</v>
      </c>
      <c r="J97" s="8" t="s">
        <v>18</v>
      </c>
      <c r="K97" s="3">
        <v>75</v>
      </c>
      <c r="L97" s="6">
        <v>4.7</v>
      </c>
      <c r="M97" s="3"/>
      <c r="N97" s="8"/>
      <c r="O97" s="3"/>
      <c r="Q97" s="31"/>
      <c r="R97" s="9"/>
    </row>
    <row r="98" spans="1:33" s="7" customFormat="1" x14ac:dyDescent="0.25">
      <c r="A98" s="8">
        <v>98</v>
      </c>
      <c r="B98" s="8" t="s">
        <v>8</v>
      </c>
      <c r="C98" s="8" t="s">
        <v>1</v>
      </c>
      <c r="D98" s="8">
        <v>18</v>
      </c>
      <c r="E98" s="20">
        <v>43296</v>
      </c>
      <c r="F98" s="21">
        <v>25</v>
      </c>
      <c r="G98" s="3">
        <v>168</v>
      </c>
      <c r="H98" s="3">
        <v>1</v>
      </c>
      <c r="I98" s="8">
        <v>14</v>
      </c>
      <c r="J98" s="7" t="s">
        <v>24</v>
      </c>
      <c r="K98" s="3" t="s">
        <v>21</v>
      </c>
      <c r="L98" s="6">
        <v>56.3</v>
      </c>
      <c r="M98" s="3"/>
      <c r="N98" s="8"/>
      <c r="O98" s="3"/>
      <c r="Q98" s="31"/>
      <c r="R98" s="9"/>
    </row>
    <row r="99" spans="1:33" s="7" customFormat="1" x14ac:dyDescent="0.25">
      <c r="A99" s="8">
        <v>99</v>
      </c>
      <c r="B99" s="8" t="s">
        <v>8</v>
      </c>
      <c r="C99" s="8" t="s">
        <v>1</v>
      </c>
      <c r="D99" s="8">
        <v>18</v>
      </c>
      <c r="E99" s="20">
        <v>43296</v>
      </c>
      <c r="F99" s="21">
        <v>25</v>
      </c>
      <c r="G99" s="7">
        <v>203</v>
      </c>
      <c r="H99" s="7">
        <v>2</v>
      </c>
      <c r="I99" s="7">
        <v>1</v>
      </c>
      <c r="J99" s="8" t="s">
        <v>18</v>
      </c>
      <c r="K99" s="7">
        <v>104</v>
      </c>
      <c r="L99" s="9">
        <v>11.4</v>
      </c>
      <c r="N99" s="8"/>
      <c r="Q99" s="31"/>
      <c r="R99" s="9"/>
    </row>
    <row r="100" spans="1:33" s="7" customFormat="1" x14ac:dyDescent="0.25">
      <c r="A100" s="8">
        <v>100</v>
      </c>
      <c r="B100" s="8" t="s">
        <v>8</v>
      </c>
      <c r="C100" s="8" t="s">
        <v>1</v>
      </c>
      <c r="D100" s="8">
        <v>18</v>
      </c>
      <c r="E100" s="20">
        <v>43296</v>
      </c>
      <c r="F100" s="21">
        <v>25</v>
      </c>
      <c r="G100" s="7">
        <v>203</v>
      </c>
      <c r="H100" s="7">
        <v>2</v>
      </c>
      <c r="I100" s="7">
        <v>1</v>
      </c>
      <c r="J100" s="8" t="s">
        <v>18</v>
      </c>
      <c r="K100" s="7">
        <v>83</v>
      </c>
      <c r="L100" s="9">
        <v>6.1</v>
      </c>
      <c r="N100" s="8"/>
      <c r="P100" s="27"/>
      <c r="Q100" s="32"/>
      <c r="R100" s="35"/>
      <c r="S100" s="27"/>
      <c r="T100" s="27"/>
      <c r="U100" s="27"/>
      <c r="V100" s="27"/>
    </row>
    <row r="101" spans="1:33" s="7" customFormat="1" x14ac:dyDescent="0.25">
      <c r="A101" s="8">
        <v>101</v>
      </c>
      <c r="B101" s="8" t="s">
        <v>8</v>
      </c>
      <c r="C101" s="8" t="s">
        <v>1</v>
      </c>
      <c r="D101" s="8">
        <v>18</v>
      </c>
      <c r="E101" s="20">
        <v>43296</v>
      </c>
      <c r="F101" s="21">
        <v>25</v>
      </c>
      <c r="G101" s="7">
        <v>203</v>
      </c>
      <c r="H101" s="7">
        <v>2</v>
      </c>
      <c r="I101" s="7">
        <v>1</v>
      </c>
      <c r="J101" s="8" t="s">
        <v>18</v>
      </c>
      <c r="K101" s="7">
        <v>108</v>
      </c>
      <c r="L101" s="9">
        <v>13.3</v>
      </c>
      <c r="N101" s="8"/>
      <c r="U101" s="7" t="s">
        <v>8</v>
      </c>
      <c r="V101" s="38"/>
    </row>
    <row r="102" spans="1:33" s="7" customFormat="1" x14ac:dyDescent="0.25">
      <c r="A102" s="8">
        <v>102</v>
      </c>
      <c r="B102" s="8" t="s">
        <v>8</v>
      </c>
      <c r="C102" s="8" t="s">
        <v>1</v>
      </c>
      <c r="D102" s="8">
        <v>18</v>
      </c>
      <c r="E102" s="20">
        <v>43296</v>
      </c>
      <c r="F102" s="21">
        <v>25</v>
      </c>
      <c r="G102" s="7">
        <v>203</v>
      </c>
      <c r="H102" s="7">
        <v>2</v>
      </c>
      <c r="I102" s="7">
        <v>1</v>
      </c>
      <c r="J102" s="8" t="s">
        <v>18</v>
      </c>
      <c r="K102" s="7">
        <v>81</v>
      </c>
      <c r="L102" s="9">
        <v>5.4</v>
      </c>
      <c r="N102" s="8"/>
      <c r="S102" s="3" t="s">
        <v>56</v>
      </c>
      <c r="T102" s="3" t="s">
        <v>57</v>
      </c>
      <c r="U102" s="3" t="s">
        <v>58</v>
      </c>
      <c r="V102" s="38"/>
    </row>
    <row r="103" spans="1:33" s="7" customFormat="1" x14ac:dyDescent="0.25">
      <c r="A103" s="8">
        <v>103</v>
      </c>
      <c r="B103" s="8" t="s">
        <v>8</v>
      </c>
      <c r="C103" s="8" t="s">
        <v>1</v>
      </c>
      <c r="D103" s="8">
        <v>18</v>
      </c>
      <c r="E103" s="20">
        <v>43296</v>
      </c>
      <c r="F103" s="21">
        <v>25</v>
      </c>
      <c r="G103" s="7">
        <v>203</v>
      </c>
      <c r="H103" s="7">
        <v>2</v>
      </c>
      <c r="I103" s="7">
        <v>1</v>
      </c>
      <c r="J103" s="8" t="s">
        <v>18</v>
      </c>
      <c r="K103" s="7">
        <v>89</v>
      </c>
      <c r="L103" s="9">
        <v>7.1</v>
      </c>
      <c r="N103" s="8"/>
      <c r="Q103" s="31"/>
      <c r="R103" s="9"/>
      <c r="S103" s="3">
        <f>_xlfn.STDEV.S(L88:L97,L99:L105)</f>
        <v>4.2351383754044596</v>
      </c>
      <c r="T103" s="3">
        <f>SQRT(O106+P106)</f>
        <v>4.1231056256176606</v>
      </c>
      <c r="U103" s="3">
        <f>S103/T103</f>
        <v>1.0271719329940805</v>
      </c>
    </row>
    <row r="104" spans="1:33" s="7" customFormat="1" x14ac:dyDescent="0.25">
      <c r="A104" s="8">
        <v>104</v>
      </c>
      <c r="B104" s="8" t="s">
        <v>8</v>
      </c>
      <c r="C104" s="8" t="s">
        <v>1</v>
      </c>
      <c r="D104" s="8">
        <v>18</v>
      </c>
      <c r="E104" s="20">
        <v>43296</v>
      </c>
      <c r="F104" s="21">
        <v>25</v>
      </c>
      <c r="G104" s="7">
        <v>203</v>
      </c>
      <c r="H104" s="7">
        <v>2</v>
      </c>
      <c r="I104" s="7">
        <v>1</v>
      </c>
      <c r="J104" s="8" t="s">
        <v>18</v>
      </c>
      <c r="K104" s="7">
        <v>77</v>
      </c>
      <c r="L104" s="9">
        <v>4.5999999999999996</v>
      </c>
      <c r="N104" s="8"/>
      <c r="Q104" s="31"/>
      <c r="R104" s="9"/>
    </row>
    <row r="105" spans="1:33" s="7" customFormat="1" x14ac:dyDescent="0.25">
      <c r="A105" s="8">
        <v>105</v>
      </c>
      <c r="B105" s="8" t="s">
        <v>8</v>
      </c>
      <c r="C105" s="8" t="s">
        <v>1</v>
      </c>
      <c r="D105" s="8">
        <v>18</v>
      </c>
      <c r="E105" s="20">
        <v>43296</v>
      </c>
      <c r="F105" s="21">
        <v>25</v>
      </c>
      <c r="G105" s="7">
        <v>203</v>
      </c>
      <c r="H105" s="7">
        <v>2</v>
      </c>
      <c r="I105" s="7">
        <v>1</v>
      </c>
      <c r="J105" s="8" t="s">
        <v>18</v>
      </c>
      <c r="K105" s="7">
        <v>74</v>
      </c>
      <c r="L105" s="9">
        <v>4.4000000000000004</v>
      </c>
      <c r="O105" t="s">
        <v>31</v>
      </c>
      <c r="P105" t="s">
        <v>32</v>
      </c>
      <c r="Q105" s="30" t="s">
        <v>33</v>
      </c>
      <c r="R105" t="s">
        <v>34</v>
      </c>
      <c r="S105" t="s">
        <v>35</v>
      </c>
      <c r="T105" t="s">
        <v>36</v>
      </c>
      <c r="U105" s="3" t="s">
        <v>45</v>
      </c>
      <c r="V105" t="s">
        <v>37</v>
      </c>
      <c r="W105" s="3" t="s">
        <v>53</v>
      </c>
      <c r="X105" s="3" t="s">
        <v>54</v>
      </c>
      <c r="Y105" s="3" t="s">
        <v>55</v>
      </c>
      <c r="AA105" s="38" t="s">
        <v>31</v>
      </c>
      <c r="AB105" s="38" t="s">
        <v>32</v>
      </c>
      <c r="AC105" s="39"/>
      <c r="AD105" s="38" t="s">
        <v>34</v>
      </c>
      <c r="AE105" s="38"/>
      <c r="AF105" s="38" t="s">
        <v>36</v>
      </c>
      <c r="AG105" s="38" t="s">
        <v>37</v>
      </c>
    </row>
    <row r="106" spans="1:33" s="10" customFormat="1" x14ac:dyDescent="0.25">
      <c r="A106" s="8">
        <v>106</v>
      </c>
      <c r="B106" s="11" t="s">
        <v>8</v>
      </c>
      <c r="C106" s="11" t="s">
        <v>1</v>
      </c>
      <c r="D106" s="11">
        <v>18</v>
      </c>
      <c r="E106" s="22">
        <v>43296</v>
      </c>
      <c r="F106" s="23">
        <v>25</v>
      </c>
      <c r="G106" s="10">
        <v>203</v>
      </c>
      <c r="H106" s="10">
        <v>2</v>
      </c>
      <c r="I106" s="10">
        <v>10</v>
      </c>
      <c r="J106" s="10" t="s">
        <v>24</v>
      </c>
      <c r="K106" s="10" t="s">
        <v>21</v>
      </c>
      <c r="L106" s="12">
        <v>40.5</v>
      </c>
      <c r="N106" s="8" t="s">
        <v>18</v>
      </c>
      <c r="O106" s="11">
        <f>SUM(I88:I97)</f>
        <v>10</v>
      </c>
      <c r="P106" s="11">
        <f>SUM(I99:I105)</f>
        <v>7</v>
      </c>
      <c r="Q106" s="40">
        <f>(O106-P106)/O106</f>
        <v>0.3</v>
      </c>
      <c r="R106" s="42">
        <f>((O106)^2)/(O106-P106)</f>
        <v>33.333333333333336</v>
      </c>
      <c r="S106" s="42">
        <f>((O106^2)*(P106^2)*(O106-P106))/((O106-P106)^4)</f>
        <v>181.4814814814815</v>
      </c>
      <c r="T106" s="36">
        <f>AVERAGE(L88:L97,L99:L105)</f>
        <v>6.7470588235294118</v>
      </c>
      <c r="U106" s="13">
        <f>_xlfn.VAR.S(L88:L97,L99:L105)</f>
        <v>17.936397058823523</v>
      </c>
      <c r="V106" s="42">
        <f>(R106*T106/25)</f>
        <v>8.996078431372549</v>
      </c>
      <c r="W106" s="3">
        <f>((T106^2)*S106)+((R106^2)*U106)-(S106*U106)</f>
        <v>24935.751842240159</v>
      </c>
      <c r="X106" s="3">
        <f>(SQRT(W106))/(SQRT(COUNT(L88:L97,L99:L105)))</f>
        <v>38.298941655044203</v>
      </c>
      <c r="Y106" s="28">
        <f>X106/25</f>
        <v>1.5319576662017682</v>
      </c>
      <c r="Z106" s="27" t="s">
        <v>44</v>
      </c>
      <c r="AA106" s="26">
        <f>SUM(I98)</f>
        <v>14</v>
      </c>
      <c r="AB106" s="26">
        <f>SUM(I106)</f>
        <v>10</v>
      </c>
      <c r="AC106" s="39"/>
      <c r="AD106" s="38">
        <f>((AA106)^2)/(AA106-AB106)</f>
        <v>49</v>
      </c>
      <c r="AE106" s="38"/>
      <c r="AF106" s="35">
        <f>(L98+L106)/24</f>
        <v>4.0333333333333332</v>
      </c>
      <c r="AG106" s="38">
        <f>(AD106*AF106/25)</f>
        <v>7.9053333333333331</v>
      </c>
    </row>
    <row r="107" spans="1:33" s="7" customFormat="1" x14ac:dyDescent="0.25">
      <c r="A107" s="8">
        <v>107</v>
      </c>
      <c r="B107" s="8" t="s">
        <v>9</v>
      </c>
      <c r="C107" s="8" t="s">
        <v>1</v>
      </c>
      <c r="D107" s="8">
        <v>18</v>
      </c>
      <c r="E107" s="20">
        <v>43296</v>
      </c>
      <c r="F107" s="21">
        <v>25</v>
      </c>
      <c r="G107" s="3">
        <v>238</v>
      </c>
      <c r="H107" s="3">
        <v>1</v>
      </c>
      <c r="I107" s="8">
        <v>1</v>
      </c>
      <c r="J107" s="3" t="s">
        <v>18</v>
      </c>
      <c r="K107" s="3">
        <v>66</v>
      </c>
      <c r="L107" s="6">
        <v>3.2</v>
      </c>
      <c r="M107" s="3"/>
      <c r="N107" s="8"/>
      <c r="O107" s="3"/>
      <c r="Q107" s="31"/>
      <c r="R107" s="9"/>
    </row>
    <row r="108" spans="1:33" s="7" customFormat="1" x14ac:dyDescent="0.25">
      <c r="A108" s="8">
        <v>108</v>
      </c>
      <c r="B108" s="8" t="s">
        <v>9</v>
      </c>
      <c r="C108" s="8" t="s">
        <v>1</v>
      </c>
      <c r="D108" s="8">
        <v>18</v>
      </c>
      <c r="E108" s="20">
        <v>43296</v>
      </c>
      <c r="F108" s="21">
        <v>25</v>
      </c>
      <c r="G108" s="3">
        <v>238</v>
      </c>
      <c r="H108" s="3">
        <v>1</v>
      </c>
      <c r="I108" s="8">
        <v>1</v>
      </c>
      <c r="J108" s="3" t="s">
        <v>18</v>
      </c>
      <c r="K108" s="3">
        <v>66</v>
      </c>
      <c r="L108" s="6">
        <v>3.4</v>
      </c>
      <c r="M108" s="3"/>
      <c r="N108" s="8"/>
      <c r="O108" s="3"/>
      <c r="Q108" s="31"/>
      <c r="R108" s="9"/>
    </row>
    <row r="109" spans="1:33" s="7" customFormat="1" x14ac:dyDescent="0.25">
      <c r="A109" s="8">
        <v>109</v>
      </c>
      <c r="B109" s="8" t="s">
        <v>9</v>
      </c>
      <c r="C109" s="8" t="s">
        <v>1</v>
      </c>
      <c r="D109" s="8">
        <v>18</v>
      </c>
      <c r="E109" s="20">
        <v>43296</v>
      </c>
      <c r="F109" s="21">
        <v>25</v>
      </c>
      <c r="G109" s="3">
        <v>238</v>
      </c>
      <c r="H109" s="3">
        <v>1</v>
      </c>
      <c r="I109" s="8">
        <v>1</v>
      </c>
      <c r="J109" s="3" t="s">
        <v>18</v>
      </c>
      <c r="K109" s="3">
        <v>80</v>
      </c>
      <c r="L109" s="6">
        <v>5.0999999999999996</v>
      </c>
      <c r="M109" s="3"/>
      <c r="N109" s="8"/>
      <c r="O109" s="3"/>
      <c r="Q109" s="31"/>
      <c r="R109" s="9"/>
    </row>
    <row r="110" spans="1:33" s="7" customFormat="1" x14ac:dyDescent="0.25">
      <c r="A110" s="8">
        <v>110</v>
      </c>
      <c r="B110" s="8" t="s">
        <v>9</v>
      </c>
      <c r="C110" s="8" t="s">
        <v>1</v>
      </c>
      <c r="D110" s="8">
        <v>18</v>
      </c>
      <c r="E110" s="20">
        <v>43296</v>
      </c>
      <c r="F110" s="21">
        <v>25</v>
      </c>
      <c r="G110" s="3">
        <v>238</v>
      </c>
      <c r="H110" s="3">
        <v>1</v>
      </c>
      <c r="I110" s="8">
        <v>1</v>
      </c>
      <c r="J110" s="3" t="s">
        <v>18</v>
      </c>
      <c r="K110" s="3">
        <v>93</v>
      </c>
      <c r="L110" s="6">
        <v>9.4</v>
      </c>
      <c r="M110" s="3"/>
      <c r="N110" s="8"/>
      <c r="P110" s="27"/>
      <c r="Q110" s="32"/>
      <c r="R110" s="35"/>
      <c r="S110" s="27"/>
      <c r="T110" s="27"/>
      <c r="U110" s="27"/>
      <c r="V110" s="27"/>
    </row>
    <row r="111" spans="1:33" s="7" customFormat="1" x14ac:dyDescent="0.25">
      <c r="A111" s="8">
        <v>111</v>
      </c>
      <c r="B111" s="8" t="s">
        <v>9</v>
      </c>
      <c r="C111" s="8" t="s">
        <v>1</v>
      </c>
      <c r="D111" s="8">
        <v>18</v>
      </c>
      <c r="E111" s="20">
        <v>43296</v>
      </c>
      <c r="F111" s="21">
        <v>25</v>
      </c>
      <c r="G111" s="3">
        <v>238</v>
      </c>
      <c r="H111" s="3">
        <v>1</v>
      </c>
      <c r="I111" s="8">
        <v>1</v>
      </c>
      <c r="J111" s="3" t="s">
        <v>18</v>
      </c>
      <c r="K111" s="3">
        <v>79</v>
      </c>
      <c r="L111" s="6">
        <v>5.4</v>
      </c>
      <c r="M111" s="3"/>
      <c r="N111" s="8"/>
      <c r="U111" s="7" t="s">
        <v>9</v>
      </c>
      <c r="V111" s="38"/>
    </row>
    <row r="112" spans="1:33" s="7" customFormat="1" x14ac:dyDescent="0.25">
      <c r="A112" s="8">
        <v>112</v>
      </c>
      <c r="B112" s="8" t="s">
        <v>9</v>
      </c>
      <c r="C112" s="8" t="s">
        <v>1</v>
      </c>
      <c r="D112" s="8">
        <v>18</v>
      </c>
      <c r="E112" s="20">
        <v>43296</v>
      </c>
      <c r="F112" s="21">
        <v>25</v>
      </c>
      <c r="G112" s="3">
        <v>238</v>
      </c>
      <c r="H112" s="3">
        <v>1</v>
      </c>
      <c r="I112" s="8">
        <v>1</v>
      </c>
      <c r="J112" s="3" t="s">
        <v>18</v>
      </c>
      <c r="K112" s="3">
        <v>57</v>
      </c>
      <c r="L112" s="6">
        <v>2.2000000000000002</v>
      </c>
      <c r="M112" s="3"/>
      <c r="N112" s="8"/>
      <c r="S112" s="3" t="s">
        <v>56</v>
      </c>
      <c r="T112" s="3" t="s">
        <v>57</v>
      </c>
      <c r="U112" s="3" t="s">
        <v>58</v>
      </c>
      <c r="V112" s="38"/>
    </row>
    <row r="113" spans="1:33" s="7" customFormat="1" x14ac:dyDescent="0.25">
      <c r="A113" s="8">
        <v>113</v>
      </c>
      <c r="B113" s="8" t="s">
        <v>9</v>
      </c>
      <c r="C113" s="8" t="s">
        <v>1</v>
      </c>
      <c r="D113" s="8">
        <v>18</v>
      </c>
      <c r="E113" s="20">
        <v>43296</v>
      </c>
      <c r="F113" s="21">
        <v>25</v>
      </c>
      <c r="G113" s="3">
        <v>238</v>
      </c>
      <c r="H113" s="3">
        <v>1</v>
      </c>
      <c r="I113" s="8">
        <v>1</v>
      </c>
      <c r="J113" s="8" t="s">
        <v>18</v>
      </c>
      <c r="K113" s="3">
        <v>71</v>
      </c>
      <c r="L113" s="6">
        <v>3.3</v>
      </c>
      <c r="M113" s="3"/>
      <c r="N113" s="8"/>
      <c r="O113" s="3"/>
      <c r="Q113" s="31"/>
      <c r="R113" s="9"/>
      <c r="S113" s="3">
        <f>_xlfn.STDEV.S(L107:L108,L109:L114)</f>
        <v>2.3249807986918323</v>
      </c>
      <c r="T113" s="3">
        <f>SQRT(O116+P116)</f>
        <v>2.8284271247461903</v>
      </c>
      <c r="U113" s="3">
        <f>S113/T113</f>
        <v>0.82200484444175492</v>
      </c>
    </row>
    <row r="114" spans="1:33" s="7" customFormat="1" x14ac:dyDescent="0.25">
      <c r="A114" s="8">
        <v>114</v>
      </c>
      <c r="B114" s="8" t="s">
        <v>9</v>
      </c>
      <c r="C114" s="8" t="s">
        <v>1</v>
      </c>
      <c r="D114" s="8">
        <v>18</v>
      </c>
      <c r="E114" s="20">
        <v>43296</v>
      </c>
      <c r="F114" s="21">
        <v>25</v>
      </c>
      <c r="G114" s="3">
        <v>238</v>
      </c>
      <c r="H114" s="3">
        <v>1</v>
      </c>
      <c r="I114" s="8">
        <v>1</v>
      </c>
      <c r="J114" s="8" t="s">
        <v>18</v>
      </c>
      <c r="K114" s="3">
        <v>65</v>
      </c>
      <c r="L114" s="6">
        <v>2.7</v>
      </c>
      <c r="M114" s="3"/>
      <c r="N114" s="8"/>
      <c r="Q114" s="31"/>
      <c r="R114" s="9"/>
    </row>
    <row r="115" spans="1:33" s="7" customFormat="1" x14ac:dyDescent="0.25">
      <c r="A115" s="8">
        <v>115</v>
      </c>
      <c r="B115" s="8" t="s">
        <v>9</v>
      </c>
      <c r="C115" s="8" t="s">
        <v>1</v>
      </c>
      <c r="D115" s="8">
        <v>18</v>
      </c>
      <c r="E115" s="20">
        <v>43296</v>
      </c>
      <c r="F115" s="21">
        <v>25</v>
      </c>
      <c r="G115" s="3">
        <v>238</v>
      </c>
      <c r="H115" s="3">
        <v>1</v>
      </c>
      <c r="I115" s="8">
        <v>5</v>
      </c>
      <c r="J115" s="7" t="s">
        <v>24</v>
      </c>
      <c r="K115" s="3" t="s">
        <v>21</v>
      </c>
      <c r="L115" s="6">
        <v>13.6</v>
      </c>
      <c r="M115" s="3"/>
      <c r="O115" t="s">
        <v>31</v>
      </c>
      <c r="P115" t="s">
        <v>32</v>
      </c>
      <c r="Q115" s="30" t="s">
        <v>33</v>
      </c>
      <c r="R115" t="s">
        <v>34</v>
      </c>
      <c r="S115" t="s">
        <v>35</v>
      </c>
      <c r="T115" t="s">
        <v>36</v>
      </c>
      <c r="U115" s="3" t="s">
        <v>45</v>
      </c>
      <c r="V115" t="s">
        <v>37</v>
      </c>
      <c r="W115" s="3" t="s">
        <v>53</v>
      </c>
      <c r="X115" s="3" t="s">
        <v>54</v>
      </c>
      <c r="Y115" s="3" t="s">
        <v>55</v>
      </c>
      <c r="AA115" s="38" t="s">
        <v>31</v>
      </c>
      <c r="AB115" s="38" t="s">
        <v>32</v>
      </c>
      <c r="AC115" s="39"/>
      <c r="AD115" s="38" t="s">
        <v>34</v>
      </c>
      <c r="AE115" s="38"/>
      <c r="AF115" s="38" t="s">
        <v>36</v>
      </c>
      <c r="AG115" s="38" t="s">
        <v>37</v>
      </c>
    </row>
    <row r="116" spans="1:33" s="10" customFormat="1" x14ac:dyDescent="0.25">
      <c r="A116" s="8">
        <v>116</v>
      </c>
      <c r="B116" s="11" t="s">
        <v>9</v>
      </c>
      <c r="C116" s="11" t="s">
        <v>1</v>
      </c>
      <c r="D116" s="11">
        <v>18</v>
      </c>
      <c r="E116" s="22">
        <v>43296</v>
      </c>
      <c r="F116" s="23">
        <v>25</v>
      </c>
      <c r="G116" s="10">
        <v>223</v>
      </c>
      <c r="H116" s="10">
        <v>2</v>
      </c>
      <c r="I116" s="10">
        <v>3</v>
      </c>
      <c r="J116" s="10" t="s">
        <v>24</v>
      </c>
      <c r="K116" s="10" t="s">
        <v>21</v>
      </c>
      <c r="L116" s="12">
        <v>12.7</v>
      </c>
      <c r="N116" s="8" t="s">
        <v>18</v>
      </c>
      <c r="O116" s="11">
        <f>SUM(I107:I114)</f>
        <v>8</v>
      </c>
      <c r="P116" s="11">
        <v>0</v>
      </c>
      <c r="Q116" s="30">
        <f>(O116-P116)/O116</f>
        <v>1</v>
      </c>
      <c r="R116">
        <f>((O116)^2)/(O116-P116)</f>
        <v>8</v>
      </c>
      <c r="S116">
        <f>((O116^2)*(P116^2)*(O116-P116))/((O116-P116)^4)</f>
        <v>0</v>
      </c>
      <c r="T116" s="36">
        <f>AVERAGE(L107:L114)</f>
        <v>4.3375000000000004</v>
      </c>
      <c r="U116" s="13">
        <f>_xlfn.VAR.S(L107:L114)</f>
        <v>5.405535714285711</v>
      </c>
      <c r="V116">
        <f>(R116*T116/25)</f>
        <v>1.3880000000000001</v>
      </c>
      <c r="W116" s="3">
        <f>((T116^2)*S116)+((R116^2)*U116)-(S116*U116)</f>
        <v>345.9542857142855</v>
      </c>
      <c r="X116" s="3">
        <f>(SQRT(W116))/(SQRT(COUNT(L107:L114)))</f>
        <v>6.5760387555340394</v>
      </c>
      <c r="Y116" s="28">
        <f>X116/25</f>
        <v>0.26304155022136155</v>
      </c>
      <c r="Z116" s="27" t="s">
        <v>44</v>
      </c>
      <c r="AA116" s="26">
        <f>SUM(I115)</f>
        <v>5</v>
      </c>
      <c r="AB116" s="26">
        <f>SUM(I116)</f>
        <v>3</v>
      </c>
      <c r="AC116" s="39"/>
      <c r="AD116" s="38">
        <f>((AA116)^2)/(AA116-AB116)</f>
        <v>12.5</v>
      </c>
      <c r="AE116" s="38"/>
      <c r="AF116" s="35">
        <f>(L115+L116)/8</f>
        <v>3.2874999999999996</v>
      </c>
      <c r="AG116" s="38">
        <f>(AD116*AF116/25)</f>
        <v>1.6437499999999998</v>
      </c>
    </row>
    <row r="117" spans="1:33" s="15" customFormat="1" x14ac:dyDescent="0.25">
      <c r="A117" s="8">
        <v>117</v>
      </c>
      <c r="B117" s="19" t="s">
        <v>10</v>
      </c>
      <c r="C117" s="19" t="s">
        <v>1</v>
      </c>
      <c r="D117" s="19">
        <v>18</v>
      </c>
      <c r="E117" s="24">
        <v>43296</v>
      </c>
      <c r="F117" s="25">
        <v>50</v>
      </c>
      <c r="G117" s="14">
        <v>162</v>
      </c>
      <c r="H117" s="14">
        <v>1</v>
      </c>
      <c r="I117" s="19">
        <v>1</v>
      </c>
      <c r="J117" s="15" t="s">
        <v>24</v>
      </c>
      <c r="K117" s="14" t="s">
        <v>21</v>
      </c>
      <c r="L117" s="16">
        <v>2.7</v>
      </c>
      <c r="M117" s="14"/>
      <c r="N117" s="19" t="s">
        <v>44</v>
      </c>
      <c r="O117" s="26">
        <v>1</v>
      </c>
      <c r="P117" s="26">
        <v>0</v>
      </c>
      <c r="Q117" s="39">
        <f>(O117-P117)/O117</f>
        <v>1</v>
      </c>
      <c r="R117" s="38">
        <f>((O117)^2)/(O117-P117)</f>
        <v>1</v>
      </c>
      <c r="S117" s="38">
        <f>((O117^2)*(P117^2)*(O117-P117))/((O117-P117)^4)</f>
        <v>0</v>
      </c>
      <c r="T117" s="15">
        <v>2.7</v>
      </c>
      <c r="U117" s="13">
        <v>0</v>
      </c>
      <c r="V117" s="38">
        <f>(R117*T117/50)</f>
        <v>5.4000000000000006E-2</v>
      </c>
      <c r="X117" s="42"/>
    </row>
    <row r="118" spans="1:33" x14ac:dyDescent="0.25">
      <c r="O118"/>
      <c r="P118"/>
    </row>
    <row r="119" spans="1:33" x14ac:dyDescent="0.25">
      <c r="O119" s="26"/>
      <c r="P119" s="26"/>
      <c r="Q119" s="32"/>
      <c r="R119" s="35"/>
      <c r="U119" s="3" t="s">
        <v>10</v>
      </c>
    </row>
    <row r="120" spans="1:33" x14ac:dyDescent="0.25">
      <c r="O120" s="27"/>
      <c r="P120" s="27"/>
      <c r="Q120" s="32"/>
      <c r="R120" s="35"/>
      <c r="U120" s="3" t="s">
        <v>58</v>
      </c>
    </row>
    <row r="121" spans="1:33" x14ac:dyDescent="0.25">
      <c r="U121" s="3">
        <v>0</v>
      </c>
    </row>
  </sheetData>
  <sortState ref="A2:M117">
    <sortCondition ref="A2:A11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" sqref="B2"/>
    </sheetView>
  </sheetViews>
  <sheetFormatPr defaultRowHeight="15" x14ac:dyDescent="0.25"/>
  <cols>
    <col min="1" max="1" width="3.85546875" bestFit="1" customWidth="1"/>
    <col min="2" max="2" width="12.28515625" bestFit="1" customWidth="1"/>
    <col min="3" max="3" width="12" bestFit="1" customWidth="1"/>
    <col min="4" max="4" width="11" bestFit="1" customWidth="1"/>
    <col min="5" max="5" width="10" bestFit="1" customWidth="1"/>
    <col min="6" max="6" width="9.5703125" bestFit="1" customWidth="1"/>
    <col min="7" max="7" width="12" bestFit="1" customWidth="1"/>
    <col min="8" max="8" width="3" bestFit="1" customWidth="1"/>
    <col min="9" max="9" width="12.28515625" bestFit="1" customWidth="1"/>
    <col min="10" max="10" width="12" bestFit="1" customWidth="1"/>
    <col min="11" max="11" width="11" bestFit="1" customWidth="1"/>
    <col min="12" max="12" width="10" bestFit="1" customWidth="1"/>
    <col min="13" max="13" width="9.5703125" bestFit="1" customWidth="1"/>
    <col min="14" max="14" width="12" bestFit="1" customWidth="1"/>
    <col min="16" max="16" width="3.28515625" bestFit="1" customWidth="1"/>
    <col min="17" max="17" width="12.28515625" bestFit="1" customWidth="1"/>
    <col min="18" max="18" width="12" bestFit="1" customWidth="1"/>
    <col min="19" max="19" width="10" bestFit="1" customWidth="1"/>
    <col min="20" max="20" width="9.85546875" bestFit="1" customWidth="1"/>
    <col min="21" max="21" width="9.5703125" bestFit="1" customWidth="1"/>
    <col min="22" max="22" width="12" bestFit="1" customWidth="1"/>
    <col min="24" max="24" width="3" bestFit="1" customWidth="1"/>
    <col min="25" max="25" width="12.28515625" bestFit="1" customWidth="1"/>
    <col min="26" max="26" width="12" bestFit="1" customWidth="1"/>
    <col min="27" max="27" width="11" bestFit="1" customWidth="1"/>
    <col min="28" max="28" width="10" bestFit="1" customWidth="1"/>
    <col min="29" max="29" width="9.5703125" bestFit="1" customWidth="1"/>
    <col min="30" max="30" width="11.140625" bestFit="1" customWidth="1"/>
    <col min="32" max="32" width="2.7109375" bestFit="1" customWidth="1"/>
    <col min="33" max="33" width="12.28515625" bestFit="1" customWidth="1"/>
    <col min="34" max="34" width="11" bestFit="1" customWidth="1"/>
    <col min="35" max="35" width="10" bestFit="1" customWidth="1"/>
    <col min="36" max="36" width="9.85546875" bestFit="1" customWidth="1"/>
    <col min="37" max="37" width="9.5703125" bestFit="1" customWidth="1"/>
    <col min="38" max="38" width="12" bestFit="1" customWidth="1"/>
    <col min="40" max="40" width="3.5703125" bestFit="1" customWidth="1"/>
    <col min="41" max="41" width="12.28515625" bestFit="1" customWidth="1"/>
    <col min="42" max="42" width="12" bestFit="1" customWidth="1"/>
    <col min="43" max="43" width="11" bestFit="1" customWidth="1"/>
    <col min="44" max="44" width="10" bestFit="1" customWidth="1"/>
    <col min="45" max="45" width="9.5703125" bestFit="1" customWidth="1"/>
    <col min="46" max="46" width="12" bestFit="1" customWidth="1"/>
    <col min="48" max="48" width="3.7109375" bestFit="1" customWidth="1"/>
    <col min="49" max="49" width="12.28515625" bestFit="1" customWidth="1"/>
    <col min="50" max="50" width="12" bestFit="1" customWidth="1"/>
    <col min="51" max="51" width="11" bestFit="1" customWidth="1"/>
    <col min="52" max="52" width="9.85546875" bestFit="1" customWidth="1"/>
    <col min="53" max="53" width="9.5703125" bestFit="1" customWidth="1"/>
    <col min="54" max="54" width="12" bestFit="1" customWidth="1"/>
    <col min="56" max="56" width="3.140625" bestFit="1" customWidth="1"/>
    <col min="57" max="57" width="12.28515625" bestFit="1" customWidth="1"/>
    <col min="58" max="58" width="12" bestFit="1" customWidth="1"/>
    <col min="59" max="60" width="10" bestFit="1" customWidth="1"/>
    <col min="61" max="61" width="9.5703125" bestFit="1" customWidth="1"/>
    <col min="62" max="62" width="12" bestFit="1" customWidth="1"/>
    <col min="64" max="64" width="2.5703125" bestFit="1" customWidth="1"/>
    <col min="65" max="65" width="12.28515625" bestFit="1" customWidth="1"/>
    <col min="66" max="66" width="12" bestFit="1" customWidth="1"/>
    <col min="67" max="68" width="10" bestFit="1" customWidth="1"/>
    <col min="69" max="69" width="9.5703125" bestFit="1" customWidth="1"/>
    <col min="70" max="70" width="12" bestFit="1" customWidth="1"/>
  </cols>
  <sheetData>
    <row r="1" spans="1:7" x14ac:dyDescent="0.25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0</v>
      </c>
      <c r="B2">
        <v>1645448.8529999997</v>
      </c>
      <c r="C2">
        <v>5713.3640729166655</v>
      </c>
      <c r="D2">
        <v>60478.169399999999</v>
      </c>
      <c r="E2">
        <v>11.406271</v>
      </c>
      <c r="F2">
        <v>7.5112459999999999</v>
      </c>
      <c r="G2">
        <v>9.6646542569444378</v>
      </c>
    </row>
    <row r="3" spans="1:7" x14ac:dyDescent="0.25">
      <c r="A3" t="s">
        <v>10</v>
      </c>
      <c r="B3">
        <v>1066925.4402000005</v>
      </c>
      <c r="C3">
        <v>3704.6022229166683</v>
      </c>
      <c r="D3">
        <v>50673.875999999997</v>
      </c>
      <c r="E3">
        <v>11.084325</v>
      </c>
      <c r="F3">
        <v>9.2195490000000007</v>
      </c>
      <c r="G3">
        <v>10.192090444444442</v>
      </c>
    </row>
    <row r="4" spans="1:7" x14ac:dyDescent="0.25">
      <c r="A4" t="s">
        <v>9</v>
      </c>
      <c r="B4">
        <v>2231272.9032000005</v>
      </c>
      <c r="C4">
        <v>7747.475358333335</v>
      </c>
      <c r="D4">
        <v>68241.701000000001</v>
      </c>
      <c r="E4">
        <v>13.575124000000001</v>
      </c>
      <c r="F4">
        <v>8.9098249999999997</v>
      </c>
      <c r="G4">
        <v>10.888852437499994</v>
      </c>
    </row>
    <row r="5" spans="1:7" x14ac:dyDescent="0.25">
      <c r="A5" t="s">
        <v>2</v>
      </c>
      <c r="B5">
        <v>1717322.1449999989</v>
      </c>
      <c r="C5">
        <v>5962.9241145833294</v>
      </c>
      <c r="D5">
        <v>60433.127700000005</v>
      </c>
      <c r="E5">
        <v>10.954610000000001</v>
      </c>
      <c r="F5">
        <v>8.0011930000000007</v>
      </c>
      <c r="G5">
        <v>9.6408085069444507</v>
      </c>
    </row>
    <row r="6" spans="1:7" x14ac:dyDescent="0.25">
      <c r="A6" t="s">
        <v>4</v>
      </c>
      <c r="B6">
        <v>896750.29840000032</v>
      </c>
      <c r="C6">
        <v>3113.71631388889</v>
      </c>
      <c r="D6">
        <v>44626.278400000003</v>
      </c>
      <c r="E6">
        <v>10.630501000000001</v>
      </c>
      <c r="F6">
        <v>7.2588429999999997</v>
      </c>
      <c r="G6">
        <v>8.9744537881944453</v>
      </c>
    </row>
    <row r="7" spans="1:7" x14ac:dyDescent="0.25">
      <c r="A7" t="s">
        <v>3</v>
      </c>
      <c r="B7">
        <v>262998.41789999948</v>
      </c>
      <c r="C7">
        <v>913.18895104166484</v>
      </c>
      <c r="D7">
        <v>27590.222999999998</v>
      </c>
      <c r="E7">
        <v>9.1825779999999995</v>
      </c>
      <c r="F7">
        <v>6.7709469999999996</v>
      </c>
      <c r="G7">
        <v>7.9324260277777734</v>
      </c>
    </row>
    <row r="8" spans="1:7" x14ac:dyDescent="0.25">
      <c r="A8" t="s">
        <v>6</v>
      </c>
      <c r="B8">
        <v>1098306.8536000005</v>
      </c>
      <c r="C8">
        <v>3813.5654638888905</v>
      </c>
      <c r="D8">
        <v>67262.424900000013</v>
      </c>
      <c r="E8">
        <v>11.303972999999999</v>
      </c>
      <c r="F8">
        <v>7.8403219999999996</v>
      </c>
      <c r="G8">
        <v>9.0535840902777753</v>
      </c>
    </row>
    <row r="9" spans="1:7" x14ac:dyDescent="0.25">
      <c r="A9" t="s">
        <v>7</v>
      </c>
      <c r="B9">
        <v>278916.62459999969</v>
      </c>
      <c r="C9">
        <v>968.46050208333224</v>
      </c>
      <c r="D9">
        <v>32647.595999999998</v>
      </c>
      <c r="E9">
        <v>9.3487589999999994</v>
      </c>
      <c r="F9">
        <v>6.9450159999999999</v>
      </c>
      <c r="G9">
        <v>8.163394854166663</v>
      </c>
    </row>
    <row r="10" spans="1:7" x14ac:dyDescent="0.25">
      <c r="A10" t="s">
        <v>8</v>
      </c>
      <c r="B10">
        <v>1144184.1444000013</v>
      </c>
      <c r="C10">
        <v>3972.8616125000044</v>
      </c>
      <c r="D10">
        <v>61668.758800000003</v>
      </c>
      <c r="E10">
        <v>11.151906</v>
      </c>
      <c r="F10">
        <v>7.4979699999999996</v>
      </c>
      <c r="G10">
        <v>9.3041766770833263</v>
      </c>
    </row>
    <row r="11" spans="1:7" x14ac:dyDescent="0.25">
      <c r="A11" t="s">
        <v>5</v>
      </c>
      <c r="B11">
        <v>560822.60730000027</v>
      </c>
      <c r="C11">
        <v>1947.3007197916677</v>
      </c>
      <c r="D11">
        <v>43097.831099999996</v>
      </c>
      <c r="E11">
        <v>10.688736</v>
      </c>
      <c r="F11">
        <v>7.3104529999999999</v>
      </c>
      <c r="G11">
        <v>8.8673304861111184</v>
      </c>
    </row>
  </sheetData>
  <sortState ref="A2:G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Discharge</vt:lpstr>
      <vt:lpstr>Canopy</vt:lpstr>
      <vt:lpstr>Wwidth</vt:lpstr>
      <vt:lpstr>Depth</vt:lpstr>
      <vt:lpstr>Fish</vt:lpstr>
      <vt:lpstr>TempLight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Lessig</dc:creator>
  <cp:lastModifiedBy>Zach Lessig</cp:lastModifiedBy>
  <dcterms:created xsi:type="dcterms:W3CDTF">2018-10-02T17:32:57Z</dcterms:created>
  <dcterms:modified xsi:type="dcterms:W3CDTF">2018-11-07T19:19:16Z</dcterms:modified>
</cp:coreProperties>
</file>