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" activeTab="3"/>
  </bookViews>
  <sheets>
    <sheet name="Deployment Data" sheetId="2" r:id="rId1"/>
    <sheet name="NDS Arrays" sheetId="1" r:id="rId2"/>
    <sheet name="r.summary" sheetId="3" r:id="rId3"/>
    <sheet name="nrr summary" sheetId="4" r:id="rId4"/>
  </sheets>
  <calcPr calcId="162913"/>
</workbook>
</file>

<file path=xl/calcChain.xml><?xml version="1.0" encoding="utf-8"?>
<calcChain xmlns="http://schemas.openxmlformats.org/spreadsheetml/2006/main">
  <c r="F7" i="4" l="1"/>
  <c r="E7" i="4"/>
  <c r="D7" i="4"/>
  <c r="C7" i="4"/>
  <c r="B7" i="4"/>
  <c r="A7" i="4"/>
  <c r="D5" i="4"/>
  <c r="F6" i="4"/>
  <c r="E6" i="4"/>
  <c r="D6" i="4"/>
  <c r="C6" i="4"/>
  <c r="B6" i="4"/>
  <c r="A6" i="4"/>
  <c r="E4" i="4"/>
  <c r="C4" i="4"/>
  <c r="B4" i="4"/>
  <c r="A4" i="4"/>
  <c r="F5" i="4"/>
  <c r="E5" i="4"/>
  <c r="C5" i="4"/>
  <c r="B5" i="4"/>
  <c r="A5" i="4"/>
  <c r="E3" i="4"/>
  <c r="D3" i="4"/>
  <c r="C3" i="4"/>
  <c r="B3" i="4"/>
  <c r="A3" i="4"/>
  <c r="F3" i="4"/>
  <c r="F2" i="4"/>
  <c r="E2" i="4"/>
  <c r="D2" i="4"/>
  <c r="C2" i="4"/>
  <c r="B2" i="4"/>
  <c r="A2" i="4"/>
  <c r="J21" i="3" l="1"/>
  <c r="J22" i="3"/>
  <c r="J23" i="3"/>
  <c r="J24" i="3"/>
  <c r="J25" i="3"/>
  <c r="J26" i="3"/>
  <c r="J27" i="3"/>
  <c r="J28" i="3"/>
  <c r="J20" i="3"/>
  <c r="I28" i="3"/>
  <c r="I27" i="3"/>
  <c r="I26" i="3"/>
  <c r="I25" i="3"/>
  <c r="I24" i="3"/>
  <c r="I23" i="3"/>
  <c r="I22" i="3"/>
  <c r="I21" i="3"/>
  <c r="I20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P43" i="1"/>
  <c r="Q43" i="1"/>
  <c r="O37" i="1"/>
  <c r="R37" i="1" s="1"/>
  <c r="P37" i="1"/>
  <c r="Q37" i="1"/>
  <c r="P38" i="1"/>
  <c r="Q38" i="1"/>
  <c r="P39" i="1"/>
  <c r="Q39" i="1"/>
  <c r="P44" i="1"/>
  <c r="Q44" i="1"/>
  <c r="O40" i="1"/>
  <c r="R40" i="1" s="1"/>
  <c r="P40" i="1"/>
  <c r="Q40" i="1"/>
  <c r="P45" i="1"/>
  <c r="Q45" i="1"/>
  <c r="P34" i="1"/>
  <c r="Q34" i="1"/>
  <c r="P35" i="1"/>
  <c r="Q35" i="1"/>
  <c r="O41" i="1"/>
  <c r="R41" i="1" s="1"/>
  <c r="P41" i="1"/>
  <c r="Q41" i="1"/>
  <c r="P36" i="1"/>
  <c r="Q36" i="1"/>
  <c r="P33" i="1"/>
  <c r="Q33" i="1"/>
  <c r="K43" i="1"/>
  <c r="N43" i="1" s="1"/>
  <c r="O43" i="1" s="1"/>
  <c r="R43" i="1" s="1"/>
  <c r="L43" i="1"/>
  <c r="M43" i="1" s="1"/>
  <c r="K37" i="1"/>
  <c r="L37" i="1"/>
  <c r="M37" i="1" s="1"/>
  <c r="N37" i="1"/>
  <c r="K38" i="1"/>
  <c r="L38" i="1"/>
  <c r="M38" i="1" s="1"/>
  <c r="N38" i="1"/>
  <c r="O38" i="1" s="1"/>
  <c r="R38" i="1" s="1"/>
  <c r="K39" i="1"/>
  <c r="N39" i="1" s="1"/>
  <c r="O39" i="1" s="1"/>
  <c r="R39" i="1" s="1"/>
  <c r="L39" i="1"/>
  <c r="M39" i="1" s="1"/>
  <c r="K44" i="1"/>
  <c r="N44" i="1" s="1"/>
  <c r="O44" i="1" s="1"/>
  <c r="R44" i="1" s="1"/>
  <c r="L44" i="1"/>
  <c r="M44" i="1" s="1"/>
  <c r="K40" i="1"/>
  <c r="L40" i="1"/>
  <c r="M40" i="1" s="1"/>
  <c r="N40" i="1"/>
  <c r="K45" i="1"/>
  <c r="L45" i="1"/>
  <c r="M45" i="1" s="1"/>
  <c r="N45" i="1"/>
  <c r="O45" i="1" s="1"/>
  <c r="R45" i="1" s="1"/>
  <c r="K34" i="1"/>
  <c r="N34" i="1" s="1"/>
  <c r="O34" i="1" s="1"/>
  <c r="R34" i="1" s="1"/>
  <c r="L34" i="1"/>
  <c r="M34" i="1" s="1"/>
  <c r="K35" i="1"/>
  <c r="N35" i="1" s="1"/>
  <c r="O35" i="1" s="1"/>
  <c r="R35" i="1" s="1"/>
  <c r="L35" i="1"/>
  <c r="M35" i="1" s="1"/>
  <c r="K41" i="1"/>
  <c r="L41" i="1"/>
  <c r="M41" i="1" s="1"/>
  <c r="N41" i="1"/>
  <c r="K36" i="1"/>
  <c r="L36" i="1"/>
  <c r="M36" i="1" s="1"/>
  <c r="N36" i="1"/>
  <c r="O36" i="1" s="1"/>
  <c r="R36" i="1" s="1"/>
  <c r="K33" i="1"/>
  <c r="N33" i="1" s="1"/>
  <c r="O33" i="1" s="1"/>
  <c r="R33" i="1" s="1"/>
  <c r="L33" i="1"/>
  <c r="M33" i="1" s="1"/>
  <c r="AB43" i="1"/>
  <c r="AE43" i="1"/>
  <c r="AF43" i="1" s="1"/>
  <c r="AB37" i="1"/>
  <c r="AE37" i="1"/>
  <c r="AF37" i="1" s="1"/>
  <c r="AB38" i="1"/>
  <c r="AE38" i="1"/>
  <c r="AF38" i="1" s="1"/>
  <c r="AB39" i="1"/>
  <c r="AE39" i="1"/>
  <c r="AF39" i="1" s="1"/>
  <c r="AB44" i="1"/>
  <c r="AE44" i="1"/>
  <c r="AF44" i="1" s="1"/>
  <c r="AB40" i="1"/>
  <c r="AE40" i="1"/>
  <c r="AF40" i="1" s="1"/>
  <c r="AB45" i="1"/>
  <c r="AE45" i="1"/>
  <c r="AF45" i="1" s="1"/>
  <c r="AB34" i="1"/>
  <c r="AE34" i="1"/>
  <c r="AF34" i="1" s="1"/>
  <c r="AB35" i="1"/>
  <c r="AE35" i="1"/>
  <c r="AF35" i="1" s="1"/>
  <c r="AB41" i="1"/>
  <c r="AE41" i="1"/>
  <c r="AF41" i="1" s="1"/>
  <c r="AB36" i="1"/>
  <c r="AE36" i="1"/>
  <c r="AF36" i="1" s="1"/>
  <c r="AB33" i="1"/>
  <c r="AE33" i="1"/>
  <c r="AF33" i="1" s="1"/>
  <c r="K26" i="1"/>
  <c r="K15" i="1"/>
  <c r="K27" i="1"/>
  <c r="K16" i="1"/>
  <c r="K9" i="1"/>
  <c r="K29" i="1"/>
  <c r="K20" i="1"/>
  <c r="K10" i="1"/>
  <c r="K24" i="1"/>
  <c r="K6" i="1"/>
  <c r="K7" i="1"/>
  <c r="K17" i="1"/>
  <c r="K30" i="1"/>
  <c r="K21" i="1"/>
  <c r="K18" i="1"/>
  <c r="K31" i="1"/>
  <c r="K19" i="1"/>
  <c r="K28" i="1"/>
  <c r="K11" i="1"/>
  <c r="K32" i="1"/>
  <c r="K12" i="1"/>
  <c r="K22" i="1"/>
  <c r="K23" i="1"/>
  <c r="K13" i="1"/>
  <c r="K25" i="1"/>
  <c r="K8" i="1"/>
  <c r="K42" i="1"/>
  <c r="K14" i="1"/>
  <c r="AG33" i="1" l="1"/>
  <c r="AI33" i="1" s="1"/>
  <c r="AH33" i="1" s="1"/>
  <c r="AJ33" i="1" s="1"/>
  <c r="Y3" i="1"/>
  <c r="Y4" i="1"/>
  <c r="Y5" i="1"/>
  <c r="AB3" i="1"/>
  <c r="AB4" i="1"/>
  <c r="AB5" i="1"/>
  <c r="AA5" i="1"/>
  <c r="Z3" i="1"/>
  <c r="AA3" i="1" s="1"/>
  <c r="Z4" i="1"/>
  <c r="AA4" i="1" s="1"/>
  <c r="Z5" i="1"/>
  <c r="N14" i="1"/>
  <c r="O14" i="1" s="1"/>
  <c r="L14" i="1"/>
  <c r="M14" i="1" s="1"/>
  <c r="Z9" i="1"/>
  <c r="Q16" i="1"/>
  <c r="AB16" i="1"/>
  <c r="AC16" i="1" s="1"/>
  <c r="Z16" i="1"/>
  <c r="AA16" i="1" s="1"/>
  <c r="AF16" i="1"/>
  <c r="AE16" i="1"/>
  <c r="N16" i="1"/>
  <c r="O16" i="1" s="1"/>
  <c r="L16" i="1"/>
  <c r="M16" i="1" s="1"/>
  <c r="P16" i="1"/>
  <c r="L9" i="1"/>
  <c r="M9" i="1"/>
  <c r="Y16" i="1"/>
  <c r="Y21" i="1"/>
  <c r="Y22" i="1"/>
  <c r="Y25" i="1"/>
  <c r="Y26" i="1"/>
  <c r="Y24" i="1"/>
  <c r="Y6" i="1"/>
  <c r="Y7" i="1"/>
  <c r="Y19" i="1"/>
  <c r="Y12" i="1"/>
  <c r="Y37" i="1"/>
  <c r="Y10" i="1"/>
  <c r="Y30" i="1"/>
  <c r="Y15" i="1"/>
  <c r="Y35" i="1"/>
  <c r="Y13" i="1"/>
  <c r="Y42" i="1"/>
  <c r="Y31" i="1"/>
  <c r="Y11" i="1"/>
  <c r="Y32" i="1"/>
  <c r="Y38" i="1"/>
  <c r="Y14" i="1"/>
  <c r="Y39" i="1"/>
  <c r="Y9" i="1"/>
  <c r="Y29" i="1"/>
  <c r="Y36" i="1"/>
  <c r="Y33" i="1"/>
  <c r="Y44" i="1"/>
  <c r="Y17" i="1"/>
  <c r="Y18" i="1"/>
  <c r="Y23" i="1"/>
  <c r="Y8" i="1"/>
  <c r="Y43" i="1"/>
  <c r="Y40" i="1"/>
  <c r="Y45" i="1"/>
  <c r="Y34" i="1"/>
  <c r="Y41" i="1"/>
  <c r="Y20" i="1"/>
  <c r="Y28" i="1"/>
  <c r="Y27" i="1"/>
  <c r="AB21" i="1"/>
  <c r="Z21" i="1"/>
  <c r="AA21" i="1" s="1"/>
  <c r="AC21" i="1" s="1"/>
  <c r="AB22" i="1"/>
  <c r="AC22" i="1" s="1"/>
  <c r="Z22" i="1"/>
  <c r="AA22" i="1" s="1"/>
  <c r="AB25" i="1"/>
  <c r="Z25" i="1"/>
  <c r="AA25" i="1" s="1"/>
  <c r="AC25" i="1" s="1"/>
  <c r="AB26" i="1"/>
  <c r="AC26" i="1" s="1"/>
  <c r="Z26" i="1"/>
  <c r="AA26" i="1" s="1"/>
  <c r="AB24" i="1"/>
  <c r="Z24" i="1"/>
  <c r="AA24" i="1" s="1"/>
  <c r="AC24" i="1" s="1"/>
  <c r="AB6" i="1"/>
  <c r="Z6" i="1"/>
  <c r="AA6" i="1" s="1"/>
  <c r="AC6" i="1"/>
  <c r="AB7" i="1"/>
  <c r="Z7" i="1"/>
  <c r="AA7" i="1" s="1"/>
  <c r="AB19" i="1"/>
  <c r="Z19" i="1"/>
  <c r="AA19" i="1" s="1"/>
  <c r="AC19" i="1"/>
  <c r="AB12" i="1"/>
  <c r="Z12" i="1"/>
  <c r="AA12" i="1" s="1"/>
  <c r="Z37" i="1"/>
  <c r="AA37" i="1" s="1"/>
  <c r="AC37" i="1" s="1"/>
  <c r="AD37" i="1" s="1"/>
  <c r="AG37" i="1" s="1"/>
  <c r="AI37" i="1" s="1"/>
  <c r="AB10" i="1"/>
  <c r="AC10" i="1" s="1"/>
  <c r="Z10" i="1"/>
  <c r="AA10" i="1"/>
  <c r="AB30" i="1"/>
  <c r="Z30" i="1"/>
  <c r="AA30" i="1" s="1"/>
  <c r="AB15" i="1"/>
  <c r="Z15" i="1"/>
  <c r="AA15" i="1"/>
  <c r="Z35" i="1"/>
  <c r="AA35" i="1" s="1"/>
  <c r="AC35" i="1" s="1"/>
  <c r="AD35" i="1" s="1"/>
  <c r="AG35" i="1" s="1"/>
  <c r="AI35" i="1" s="1"/>
  <c r="AB13" i="1"/>
  <c r="Z13" i="1"/>
  <c r="AA13" i="1" s="1"/>
  <c r="AC13" i="1" s="1"/>
  <c r="AB42" i="1"/>
  <c r="Z42" i="1"/>
  <c r="AA42" i="1" s="1"/>
  <c r="AC42" i="1" s="1"/>
  <c r="AD42" i="1" s="1"/>
  <c r="AB31" i="1"/>
  <c r="Z31" i="1"/>
  <c r="AA31" i="1"/>
  <c r="AB11" i="1"/>
  <c r="Z11" i="1"/>
  <c r="AA11" i="1"/>
  <c r="AB32" i="1"/>
  <c r="Z32" i="1"/>
  <c r="AA32" i="1" s="1"/>
  <c r="Z38" i="1"/>
  <c r="AA38" i="1" s="1"/>
  <c r="AC38" i="1" s="1"/>
  <c r="AD38" i="1" s="1"/>
  <c r="AG38" i="1" s="1"/>
  <c r="AI38" i="1" s="1"/>
  <c r="AH38" i="1" s="1"/>
  <c r="AJ38" i="1" s="1"/>
  <c r="AB14" i="1"/>
  <c r="AC14" i="1" s="1"/>
  <c r="Z14" i="1"/>
  <c r="AA14" i="1" s="1"/>
  <c r="Z39" i="1"/>
  <c r="AA39" i="1" s="1"/>
  <c r="AC39" i="1" s="1"/>
  <c r="AD39" i="1" s="1"/>
  <c r="AG39" i="1" s="1"/>
  <c r="AI39" i="1" s="1"/>
  <c r="AB9" i="1"/>
  <c r="AC9" i="1" s="1"/>
  <c r="AA9" i="1"/>
  <c r="AB29" i="1"/>
  <c r="Z29" i="1"/>
  <c r="AA29" i="1" s="1"/>
  <c r="AC29" i="1" s="1"/>
  <c r="Z36" i="1"/>
  <c r="AA36" i="1" s="1"/>
  <c r="AC36" i="1" s="1"/>
  <c r="AD36" i="1" s="1"/>
  <c r="AG36" i="1" s="1"/>
  <c r="AI36" i="1" s="1"/>
  <c r="AH36" i="1" s="1"/>
  <c r="AJ36" i="1" s="1"/>
  <c r="Z33" i="1"/>
  <c r="AA33" i="1" s="1"/>
  <c r="AC33" i="1" s="1"/>
  <c r="AD33" i="1" s="1"/>
  <c r="Z44" i="1"/>
  <c r="AA44" i="1" s="1"/>
  <c r="AC44" i="1" s="1"/>
  <c r="AD44" i="1" s="1"/>
  <c r="AG44" i="1" s="1"/>
  <c r="AI44" i="1" s="1"/>
  <c r="AH44" i="1" s="1"/>
  <c r="AJ44" i="1" s="1"/>
  <c r="AB17" i="1"/>
  <c r="Z17" i="1"/>
  <c r="AA17" i="1" s="1"/>
  <c r="AB18" i="1"/>
  <c r="Z18" i="1"/>
  <c r="AA18" i="1" s="1"/>
  <c r="AB23" i="1"/>
  <c r="Z23" i="1"/>
  <c r="AA23" i="1"/>
  <c r="AB8" i="1"/>
  <c r="Z8" i="1"/>
  <c r="AA8" i="1"/>
  <c r="Z43" i="1"/>
  <c r="AA43" i="1" s="1"/>
  <c r="AC43" i="1" s="1"/>
  <c r="AD43" i="1" s="1"/>
  <c r="AG43" i="1" s="1"/>
  <c r="AI43" i="1" s="1"/>
  <c r="Z40" i="1"/>
  <c r="AA40" i="1" s="1"/>
  <c r="AC40" i="1" s="1"/>
  <c r="AD40" i="1" s="1"/>
  <c r="AG40" i="1" s="1"/>
  <c r="AI40" i="1" s="1"/>
  <c r="Z41" i="1"/>
  <c r="AA41" i="1" s="1"/>
  <c r="AC41" i="1" s="1"/>
  <c r="AD41" i="1" s="1"/>
  <c r="AG41" i="1" s="1"/>
  <c r="AI41" i="1" s="1"/>
  <c r="AH41" i="1" s="1"/>
  <c r="AJ41" i="1" s="1"/>
  <c r="AB20" i="1"/>
  <c r="Z20" i="1"/>
  <c r="AA20" i="1" s="1"/>
  <c r="AC20" i="1" s="1"/>
  <c r="AB28" i="1"/>
  <c r="AC28" i="1" s="1"/>
  <c r="Z28" i="1"/>
  <c r="AA28" i="1" s="1"/>
  <c r="AE27" i="1"/>
  <c r="AF27" i="1"/>
  <c r="AB27" i="1"/>
  <c r="Z27" i="1"/>
  <c r="AA27" i="1" s="1"/>
  <c r="Z45" i="1"/>
  <c r="AA45" i="1" s="1"/>
  <c r="AC45" i="1" s="1"/>
  <c r="AD45" i="1" s="1"/>
  <c r="AG45" i="1" s="1"/>
  <c r="AI45" i="1" s="1"/>
  <c r="AH45" i="1" s="1"/>
  <c r="AJ45" i="1" s="1"/>
  <c r="Z34" i="1"/>
  <c r="AA34" i="1" s="1"/>
  <c r="AC34" i="1" s="1"/>
  <c r="AD34" i="1" s="1"/>
  <c r="AG34" i="1" s="1"/>
  <c r="AI34" i="1" s="1"/>
  <c r="AE11" i="1"/>
  <c r="AF11" i="1"/>
  <c r="P11" i="1"/>
  <c r="Q11" i="1"/>
  <c r="F3" i="3"/>
  <c r="AE32" i="1"/>
  <c r="AF32" i="1" s="1"/>
  <c r="P32" i="1"/>
  <c r="Q32" i="1" s="1"/>
  <c r="F4" i="3"/>
  <c r="AE12" i="1"/>
  <c r="AF12" i="1"/>
  <c r="P12" i="1"/>
  <c r="Q12" i="1"/>
  <c r="F5" i="3"/>
  <c r="AE22" i="1"/>
  <c r="AF22" i="1" s="1"/>
  <c r="P22" i="1"/>
  <c r="Q22" i="1" s="1"/>
  <c r="F6" i="3"/>
  <c r="AE23" i="1"/>
  <c r="AF23" i="1"/>
  <c r="P23" i="1"/>
  <c r="Q23" i="1"/>
  <c r="F7" i="3"/>
  <c r="AE13" i="1"/>
  <c r="AF13" i="1" s="1"/>
  <c r="P13" i="1"/>
  <c r="Q13" i="1" s="1"/>
  <c r="F8" i="3"/>
  <c r="AE25" i="1"/>
  <c r="AF25" i="1"/>
  <c r="P25" i="1"/>
  <c r="Q25" i="1"/>
  <c r="F9" i="3"/>
  <c r="AE8" i="1"/>
  <c r="AF8" i="1" s="1"/>
  <c r="P8" i="1"/>
  <c r="Q8" i="1" s="1"/>
  <c r="F10" i="3"/>
  <c r="F11" i="3"/>
  <c r="F12" i="3"/>
  <c r="F13" i="3"/>
  <c r="F14" i="3"/>
  <c r="F15" i="3"/>
  <c r="F16" i="3"/>
  <c r="AE26" i="1"/>
  <c r="AF26" i="1"/>
  <c r="AE19" i="1"/>
  <c r="AF19" i="1"/>
  <c r="AE21" i="1"/>
  <c r="AF21" i="1"/>
  <c r="F17" i="3"/>
  <c r="P24" i="1"/>
  <c r="Q24" i="1"/>
  <c r="AE24" i="1"/>
  <c r="AF24" i="1"/>
  <c r="P18" i="1"/>
  <c r="Q18" i="1"/>
  <c r="AE18" i="1"/>
  <c r="AF18" i="1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AE15" i="1"/>
  <c r="AF15" i="1"/>
  <c r="F33" i="3"/>
  <c r="P28" i="1"/>
  <c r="Q28" i="1"/>
  <c r="AE28" i="1"/>
  <c r="AF28" i="1"/>
  <c r="F34" i="3"/>
  <c r="F35" i="3"/>
  <c r="F36" i="3"/>
  <c r="F37" i="3"/>
  <c r="F38" i="3"/>
  <c r="F39" i="3"/>
  <c r="AE42" i="1"/>
  <c r="AF42" i="1" s="1"/>
  <c r="AG42" i="1" s="1"/>
  <c r="AI42" i="1" s="1"/>
  <c r="G29" i="3" s="1"/>
  <c r="P42" i="1"/>
  <c r="Q42" i="1" s="1"/>
  <c r="F40" i="3"/>
  <c r="F41" i="3"/>
  <c r="AE14" i="1"/>
  <c r="AF14" i="1" s="1"/>
  <c r="P14" i="1"/>
  <c r="Q14" i="1" s="1"/>
  <c r="P26" i="1"/>
  <c r="Q26" i="1" s="1"/>
  <c r="P15" i="1"/>
  <c r="Q15" i="1" s="1"/>
  <c r="P27" i="1"/>
  <c r="Q27" i="1" s="1"/>
  <c r="AE9" i="1"/>
  <c r="AF9" i="1" s="1"/>
  <c r="P9" i="1"/>
  <c r="Q9" i="1" s="1"/>
  <c r="AE29" i="1"/>
  <c r="AF29" i="1" s="1"/>
  <c r="P29" i="1"/>
  <c r="Q29" i="1" s="1"/>
  <c r="AE20" i="1"/>
  <c r="AF20" i="1" s="1"/>
  <c r="P20" i="1"/>
  <c r="Q20" i="1" s="1"/>
  <c r="R20" i="1" s="1"/>
  <c r="AE10" i="1"/>
  <c r="AF10" i="1" s="1"/>
  <c r="P10" i="1"/>
  <c r="Q10" i="1" s="1"/>
  <c r="AE6" i="1"/>
  <c r="AF6" i="1" s="1"/>
  <c r="P6" i="1"/>
  <c r="Q6" i="1" s="1"/>
  <c r="AE7" i="1"/>
  <c r="AF7" i="1" s="1"/>
  <c r="P7" i="1"/>
  <c r="Q7" i="1" s="1"/>
  <c r="AE17" i="1"/>
  <c r="AF17" i="1" s="1"/>
  <c r="P17" i="1"/>
  <c r="Q17" i="1"/>
  <c r="AE30" i="1"/>
  <c r="AF30" i="1"/>
  <c r="P30" i="1"/>
  <c r="Q30" i="1"/>
  <c r="P21" i="1"/>
  <c r="Q21" i="1"/>
  <c r="AE31" i="1"/>
  <c r="AF31" i="1"/>
  <c r="P31" i="1"/>
  <c r="Q31" i="1"/>
  <c r="P19" i="1"/>
  <c r="Q19" i="1"/>
  <c r="A40" i="3"/>
  <c r="B40" i="3"/>
  <c r="A41" i="3"/>
  <c r="B41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F2" i="3"/>
  <c r="B2" i="3"/>
  <c r="A2" i="3"/>
  <c r="L42" i="1"/>
  <c r="M42" i="1" s="1"/>
  <c r="N42" i="1"/>
  <c r="L26" i="1"/>
  <c r="M26" i="1" s="1"/>
  <c r="N26" i="1"/>
  <c r="O26" i="1" s="1"/>
  <c r="L15" i="1"/>
  <c r="M15" i="1" s="1"/>
  <c r="N15" i="1"/>
  <c r="O15" i="1" s="1"/>
  <c r="L27" i="1"/>
  <c r="M27" i="1"/>
  <c r="N27" i="1"/>
  <c r="O27" i="1" s="1"/>
  <c r="N9" i="1"/>
  <c r="O9" i="1" s="1"/>
  <c r="L29" i="1"/>
  <c r="M29" i="1" s="1"/>
  <c r="N29" i="1"/>
  <c r="L20" i="1"/>
  <c r="M20" i="1"/>
  <c r="N20" i="1"/>
  <c r="O20" i="1" s="1"/>
  <c r="L10" i="1"/>
  <c r="M10" i="1"/>
  <c r="N10" i="1"/>
  <c r="O10" i="1" s="1"/>
  <c r="L24" i="1"/>
  <c r="M24" i="1" s="1"/>
  <c r="N24" i="1"/>
  <c r="O24" i="1" s="1"/>
  <c r="L6" i="1"/>
  <c r="M6" i="1" s="1"/>
  <c r="N6" i="1"/>
  <c r="O6" i="1" s="1"/>
  <c r="L7" i="1"/>
  <c r="M7" i="1" s="1"/>
  <c r="N7" i="1"/>
  <c r="O7" i="1" s="1"/>
  <c r="L17" i="1"/>
  <c r="M17" i="1" s="1"/>
  <c r="N17" i="1"/>
  <c r="L30" i="1"/>
  <c r="M30" i="1"/>
  <c r="N30" i="1"/>
  <c r="O30" i="1" s="1"/>
  <c r="L21" i="1"/>
  <c r="M21" i="1"/>
  <c r="N21" i="1"/>
  <c r="O21" i="1" s="1"/>
  <c r="L18" i="1"/>
  <c r="M18" i="1"/>
  <c r="N18" i="1"/>
  <c r="O18" i="1" s="1"/>
  <c r="L31" i="1"/>
  <c r="M31" i="1" s="1"/>
  <c r="N31" i="1"/>
  <c r="L19" i="1"/>
  <c r="M19" i="1"/>
  <c r="N19" i="1"/>
  <c r="O19" i="1" s="1"/>
  <c r="L28" i="1"/>
  <c r="M28" i="1" s="1"/>
  <c r="R28" i="1" s="1"/>
  <c r="N28" i="1"/>
  <c r="O28" i="1" s="1"/>
  <c r="N25" i="1"/>
  <c r="O25" i="1" s="1"/>
  <c r="L25" i="1"/>
  <c r="M25" i="1" s="1"/>
  <c r="L32" i="1"/>
  <c r="M32" i="1"/>
  <c r="N32" i="1"/>
  <c r="O32" i="1" s="1"/>
  <c r="L12" i="1"/>
  <c r="M12" i="1" s="1"/>
  <c r="N12" i="1"/>
  <c r="L22" i="1"/>
  <c r="M22" i="1" s="1"/>
  <c r="N22" i="1"/>
  <c r="O22" i="1" s="1"/>
  <c r="L23" i="1"/>
  <c r="M23" i="1" s="1"/>
  <c r="N23" i="1"/>
  <c r="O23" i="1" s="1"/>
  <c r="L13" i="1"/>
  <c r="M13" i="1" s="1"/>
  <c r="N13" i="1"/>
  <c r="O13" i="1" s="1"/>
  <c r="L8" i="1"/>
  <c r="M8" i="1" s="1"/>
  <c r="N8" i="1"/>
  <c r="O8" i="1" s="1"/>
  <c r="N11" i="1"/>
  <c r="O11" i="1" s="1"/>
  <c r="L11" i="1"/>
  <c r="M11" i="1" s="1"/>
  <c r="R13" i="1"/>
  <c r="AH34" i="1" l="1"/>
  <c r="AJ34" i="1" s="1"/>
  <c r="H37" i="3" s="1"/>
  <c r="G30" i="3"/>
  <c r="H36" i="3"/>
  <c r="AH39" i="1"/>
  <c r="AJ39" i="1" s="1"/>
  <c r="H35" i="3" s="1"/>
  <c r="G35" i="3"/>
  <c r="AH35" i="1"/>
  <c r="AJ35" i="1" s="1"/>
  <c r="H31" i="3" s="1"/>
  <c r="G31" i="3"/>
  <c r="AH43" i="1"/>
  <c r="AJ43" i="1" s="1"/>
  <c r="H39" i="3" s="1"/>
  <c r="G39" i="3"/>
  <c r="AH40" i="1"/>
  <c r="AJ40" i="1" s="1"/>
  <c r="G36" i="3"/>
  <c r="AH37" i="1"/>
  <c r="AJ37" i="1" s="1"/>
  <c r="H33" i="3" s="1"/>
  <c r="G33" i="3"/>
  <c r="G38" i="3"/>
  <c r="AC17" i="1"/>
  <c r="O42" i="1"/>
  <c r="R42" i="1" s="1"/>
  <c r="AC18" i="1"/>
  <c r="R11" i="1"/>
  <c r="O12" i="1"/>
  <c r="R12" i="1" s="1"/>
  <c r="R17" i="1"/>
  <c r="O17" i="1"/>
  <c r="O29" i="1"/>
  <c r="R29" i="1" s="1"/>
  <c r="R27" i="1"/>
  <c r="AC23" i="1"/>
  <c r="AC31" i="1"/>
  <c r="AC12" i="1"/>
  <c r="AC32" i="1"/>
  <c r="R25" i="1"/>
  <c r="O31" i="1"/>
  <c r="R31" i="1" s="1"/>
  <c r="AC27" i="1"/>
  <c r="AC8" i="1"/>
  <c r="AC11" i="1"/>
  <c r="AC7" i="1"/>
  <c r="G37" i="3"/>
  <c r="H40" i="3"/>
  <c r="G40" i="3"/>
  <c r="R21" i="1"/>
  <c r="AH42" i="1"/>
  <c r="AJ42" i="1" s="1"/>
  <c r="H29" i="3" s="1"/>
  <c r="R23" i="1"/>
  <c r="R22" i="1"/>
  <c r="R7" i="1"/>
  <c r="G34" i="3"/>
  <c r="H34" i="3"/>
  <c r="H30" i="3"/>
  <c r="AC4" i="1"/>
  <c r="R19" i="1"/>
  <c r="R30" i="1"/>
  <c r="R10" i="1"/>
  <c r="R26" i="1"/>
  <c r="AC3" i="1"/>
  <c r="R24" i="1"/>
  <c r="R15" i="1"/>
  <c r="AC30" i="1"/>
  <c r="R14" i="1"/>
  <c r="R8" i="1"/>
  <c r="R32" i="1"/>
  <c r="R18" i="1"/>
  <c r="R6" i="1"/>
  <c r="R9" i="1"/>
  <c r="AC15" i="1"/>
  <c r="AC5" i="1"/>
  <c r="R16" i="1"/>
  <c r="H38" i="3" l="1"/>
  <c r="AD3" i="1"/>
  <c r="G41" i="3"/>
  <c r="H41" i="3"/>
  <c r="G32" i="3"/>
  <c r="H32" i="3"/>
  <c r="AD19" i="1" l="1"/>
  <c r="AG19" i="1" s="1"/>
  <c r="AI19" i="1" s="1"/>
  <c r="AD26" i="1"/>
  <c r="AG26" i="1" s="1"/>
  <c r="AI26" i="1" s="1"/>
  <c r="AD9" i="1"/>
  <c r="AG9" i="1" s="1"/>
  <c r="AI9" i="1" s="1"/>
  <c r="AD31" i="1"/>
  <c r="AG31" i="1" s="1"/>
  <c r="AI31" i="1" s="1"/>
  <c r="AD23" i="1"/>
  <c r="AG23" i="1" s="1"/>
  <c r="AI23" i="1" s="1"/>
  <c r="AD6" i="1"/>
  <c r="AG6" i="1" s="1"/>
  <c r="AI6" i="1" s="1"/>
  <c r="AD29" i="1"/>
  <c r="AG29" i="1" s="1"/>
  <c r="AI29" i="1" s="1"/>
  <c r="AD12" i="1"/>
  <c r="AG12" i="1" s="1"/>
  <c r="AI12" i="1" s="1"/>
  <c r="AD20" i="1"/>
  <c r="AG20" i="1" s="1"/>
  <c r="AI20" i="1" s="1"/>
  <c r="AD28" i="1"/>
  <c r="AG28" i="1" s="1"/>
  <c r="AI28" i="1" s="1"/>
  <c r="AD32" i="1"/>
  <c r="AG32" i="1" s="1"/>
  <c r="AI32" i="1" s="1"/>
  <c r="AD13" i="1"/>
  <c r="AG13" i="1" s="1"/>
  <c r="AI13" i="1" s="1"/>
  <c r="AD21" i="1"/>
  <c r="AG21" i="1" s="1"/>
  <c r="AI21" i="1" s="1"/>
  <c r="AD7" i="1"/>
  <c r="AG7" i="1" s="1"/>
  <c r="AI7" i="1" s="1"/>
  <c r="AD10" i="1"/>
  <c r="AG10" i="1" s="1"/>
  <c r="AI10" i="1" s="1"/>
  <c r="AD14" i="1"/>
  <c r="AG14" i="1" s="1"/>
  <c r="AI14" i="1" s="1"/>
  <c r="AD22" i="1"/>
  <c r="AG22" i="1" s="1"/>
  <c r="AI22" i="1" s="1"/>
  <c r="AD25" i="1"/>
  <c r="AG25" i="1" s="1"/>
  <c r="AI25" i="1" s="1"/>
  <c r="AD16" i="1"/>
  <c r="AG16" i="1" s="1"/>
  <c r="AI16" i="1" s="1"/>
  <c r="AD18" i="1"/>
  <c r="AG18" i="1" s="1"/>
  <c r="AI18" i="1" s="1"/>
  <c r="AD27" i="1"/>
  <c r="AG27" i="1" s="1"/>
  <c r="AI27" i="1" s="1"/>
  <c r="AD11" i="1"/>
  <c r="AG11" i="1" s="1"/>
  <c r="AI11" i="1" s="1"/>
  <c r="AD8" i="1"/>
  <c r="AG8" i="1" s="1"/>
  <c r="AI8" i="1" s="1"/>
  <c r="AD17" i="1"/>
  <c r="AG17" i="1" s="1"/>
  <c r="AI17" i="1" s="1"/>
  <c r="AD24" i="1"/>
  <c r="AG24" i="1" s="1"/>
  <c r="AI24" i="1" s="1"/>
  <c r="AD15" i="1"/>
  <c r="AG15" i="1" s="1"/>
  <c r="AI15" i="1" s="1"/>
  <c r="AD30" i="1"/>
  <c r="AG30" i="1" s="1"/>
  <c r="AI30" i="1" s="1"/>
  <c r="G17" i="3" l="1"/>
  <c r="AH18" i="1"/>
  <c r="AJ18" i="1" s="1"/>
  <c r="G2" i="3"/>
  <c r="AH14" i="1"/>
  <c r="AJ14" i="1" s="1"/>
  <c r="H2" i="3" s="1"/>
  <c r="G18" i="3"/>
  <c r="AH31" i="1"/>
  <c r="AJ31" i="1" s="1"/>
  <c r="G15" i="3"/>
  <c r="AH30" i="1"/>
  <c r="AJ30" i="1" s="1"/>
  <c r="H15" i="3" s="1"/>
  <c r="AH8" i="1"/>
  <c r="AJ8" i="1" s="1"/>
  <c r="G28" i="3"/>
  <c r="AH16" i="1"/>
  <c r="AJ16" i="1" s="1"/>
  <c r="H6" i="3" s="1"/>
  <c r="G6" i="3"/>
  <c r="G10" i="3"/>
  <c r="AH10" i="1"/>
  <c r="AJ10" i="1" s="1"/>
  <c r="AH32" i="1"/>
  <c r="AJ32" i="1" s="1"/>
  <c r="G22" i="3"/>
  <c r="G8" i="3"/>
  <c r="AH29" i="1"/>
  <c r="AJ29" i="1" s="1"/>
  <c r="AH9" i="1"/>
  <c r="AJ9" i="1" s="1"/>
  <c r="H7" i="3" s="1"/>
  <c r="G7" i="3"/>
  <c r="G26" i="3"/>
  <c r="AH13" i="1"/>
  <c r="AJ13" i="1" s="1"/>
  <c r="G4" i="3"/>
  <c r="AH15" i="1"/>
  <c r="AJ15" i="1" s="1"/>
  <c r="H4" i="3" s="1"/>
  <c r="G21" i="3"/>
  <c r="AH11" i="1"/>
  <c r="AJ11" i="1" s="1"/>
  <c r="AH25" i="1"/>
  <c r="AJ25" i="1" s="1"/>
  <c r="H27" i="3" s="1"/>
  <c r="G27" i="3"/>
  <c r="G13" i="3"/>
  <c r="AH7" i="1"/>
  <c r="AJ7" i="1" s="1"/>
  <c r="G20" i="3"/>
  <c r="AH28" i="1"/>
  <c r="AJ28" i="1" s="1"/>
  <c r="H20" i="3" s="1"/>
  <c r="G12" i="3"/>
  <c r="AH6" i="1"/>
  <c r="AJ6" i="1" s="1"/>
  <c r="G3" i="3"/>
  <c r="AH26" i="1"/>
  <c r="AJ26" i="1" s="1"/>
  <c r="H3" i="3" s="1"/>
  <c r="G14" i="3"/>
  <c r="AH17" i="1"/>
  <c r="AJ17" i="1" s="1"/>
  <c r="H14" i="3" s="1"/>
  <c r="AH12" i="1"/>
  <c r="AJ12" i="1" s="1"/>
  <c r="G23" i="3"/>
  <c r="G11" i="3"/>
  <c r="AH24" i="1"/>
  <c r="AJ24" i="1" s="1"/>
  <c r="AH27" i="1"/>
  <c r="AJ27" i="1" s="1"/>
  <c r="H5" i="3" s="1"/>
  <c r="G5" i="3"/>
  <c r="AH22" i="1"/>
  <c r="AJ22" i="1" s="1"/>
  <c r="G24" i="3"/>
  <c r="G16" i="3"/>
  <c r="AH21" i="1"/>
  <c r="AJ21" i="1" s="1"/>
  <c r="H16" i="3" s="1"/>
  <c r="AH20" i="1"/>
  <c r="AJ20" i="1" s="1"/>
  <c r="H9" i="3" s="1"/>
  <c r="G9" i="3"/>
  <c r="G25" i="3"/>
  <c r="AH23" i="1"/>
  <c r="AJ23" i="1" s="1"/>
  <c r="H25" i="3" s="1"/>
  <c r="G19" i="3"/>
  <c r="AH19" i="1"/>
  <c r="AJ19" i="1" s="1"/>
  <c r="H19" i="3" l="1"/>
  <c r="H11" i="3"/>
  <c r="H12" i="3"/>
  <c r="H13" i="3"/>
  <c r="H21" i="3"/>
  <c r="H26" i="3"/>
  <c r="H8" i="3"/>
  <c r="H10" i="3"/>
  <c r="H18" i="3"/>
  <c r="H17" i="3"/>
  <c r="H23" i="3"/>
  <c r="H22" i="3"/>
  <c r="H24" i="3"/>
  <c r="H28" i="3"/>
</calcChain>
</file>

<file path=xl/comments1.xml><?xml version="1.0" encoding="utf-8"?>
<comments xmlns="http://schemas.openxmlformats.org/spreadsheetml/2006/main">
  <authors>
    <author>Author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 only if used 2 probes and need to offset</t>
        </r>
      </text>
    </comment>
  </commentList>
</comments>
</file>

<file path=xl/sharedStrings.xml><?xml version="1.0" encoding="utf-8"?>
<sst xmlns="http://schemas.openxmlformats.org/spreadsheetml/2006/main" count="224" uniqueCount="94">
  <si>
    <t>Install Date</t>
  </si>
  <si>
    <t>Retrieval Date</t>
  </si>
  <si>
    <t>Deployment Length</t>
  </si>
  <si>
    <t>14 Days</t>
  </si>
  <si>
    <t>Lab Run</t>
  </si>
  <si>
    <t>NPP</t>
  </si>
  <si>
    <t>CR</t>
  </si>
  <si>
    <t>NDS ID</t>
  </si>
  <si>
    <t xml:space="preserve">Nutrient </t>
  </si>
  <si>
    <t>Top</t>
  </si>
  <si>
    <t>start time</t>
  </si>
  <si>
    <t>Start Temp (°C)</t>
  </si>
  <si>
    <t>start O2 (mg/L)</t>
  </si>
  <si>
    <t>end time</t>
  </si>
  <si>
    <t>End Temp (°C)</t>
  </si>
  <si>
    <t>end O2 (mg/L)</t>
  </si>
  <si>
    <t>Corrected end O2 (mg/L)</t>
  </si>
  <si>
    <t>Total Time (h)</t>
  </si>
  <si>
    <t>Change in O2 (ug)</t>
  </si>
  <si>
    <t>Change in O2 (ug/h)</t>
  </si>
  <si>
    <t>Blank Corrected Change in O2 (ug/h)</t>
  </si>
  <si>
    <t>diam (cm)</t>
  </si>
  <si>
    <t>area (cm2)</t>
  </si>
  <si>
    <r>
      <t>NPP (</t>
    </r>
    <r>
      <rPr>
        <b/>
        <sz val="11"/>
        <color indexed="8"/>
        <rFont val="Symbol"/>
        <family val="1"/>
        <charset val="2"/>
      </rPr>
      <t>m</t>
    </r>
    <r>
      <rPr>
        <b/>
        <sz val="11"/>
        <color indexed="8"/>
        <rFont val="Calibri"/>
        <family val="2"/>
      </rPr>
      <t>g O2 cm-2 h-1)</t>
    </r>
  </si>
  <si>
    <t>Corrected end O2</t>
  </si>
  <si>
    <t>Total Time (hms)</t>
  </si>
  <si>
    <r>
      <t>CR (</t>
    </r>
    <r>
      <rPr>
        <b/>
        <sz val="11"/>
        <color indexed="8"/>
        <rFont val="Symbol"/>
        <family val="1"/>
        <charset val="2"/>
      </rPr>
      <t>m</t>
    </r>
    <r>
      <rPr>
        <b/>
        <sz val="11"/>
        <color indexed="8"/>
        <rFont val="Calibri"/>
        <family val="2"/>
      </rPr>
      <t>g O2 cm-2 h-1)</t>
    </r>
  </si>
  <si>
    <r>
      <t>GPP (</t>
    </r>
    <r>
      <rPr>
        <b/>
        <sz val="11"/>
        <color indexed="8"/>
        <rFont val="Symbol"/>
        <family val="1"/>
        <charset val="2"/>
      </rPr>
      <t>m</t>
    </r>
    <r>
      <rPr>
        <b/>
        <sz val="11"/>
        <color indexed="8"/>
        <rFont val="Calibri"/>
        <family val="2"/>
      </rPr>
      <t>g O2 cm-2 h-1)</t>
    </r>
  </si>
  <si>
    <t>Corrected CR</t>
  </si>
  <si>
    <t>Corrected GPP</t>
  </si>
  <si>
    <t>p</t>
  </si>
  <si>
    <t xml:space="preserve">BL1 </t>
  </si>
  <si>
    <t>BL2</t>
  </si>
  <si>
    <t>BL3</t>
  </si>
  <si>
    <t>A5</t>
  </si>
  <si>
    <t>NP</t>
  </si>
  <si>
    <t>A7</t>
  </si>
  <si>
    <t>A8</t>
  </si>
  <si>
    <t>B1</t>
  </si>
  <si>
    <t>B3</t>
  </si>
  <si>
    <t>C1</t>
  </si>
  <si>
    <t>N</t>
  </si>
  <si>
    <t>C2</t>
  </si>
  <si>
    <t>P</t>
  </si>
  <si>
    <t>C3</t>
  </si>
  <si>
    <t>control</t>
  </si>
  <si>
    <t>C4</t>
  </si>
  <si>
    <t>C5</t>
  </si>
  <si>
    <t>C6</t>
  </si>
  <si>
    <t>C7</t>
  </si>
  <si>
    <t>C8</t>
  </si>
  <si>
    <t>D1</t>
  </si>
  <si>
    <t>D3</t>
  </si>
  <si>
    <t>D4</t>
  </si>
  <si>
    <t>D5</t>
  </si>
  <si>
    <t>D6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</si>
  <si>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</si>
  <si>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</si>
  <si>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</si>
  <si>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</si>
  <si>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</si>
  <si>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</si>
  <si>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</si>
  <si>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</si>
  <si>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</si>
  <si>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m</t>
  </si>
  <si>
    <t>A1</t>
  </si>
  <si>
    <t>A2</t>
  </si>
  <si>
    <t>A3</t>
  </si>
  <si>
    <t>A4</t>
  </si>
  <si>
    <t>A6</t>
  </si>
  <si>
    <t>B2</t>
  </si>
  <si>
    <t>B4</t>
  </si>
  <si>
    <t>B5</t>
  </si>
  <si>
    <t>B6</t>
  </si>
  <si>
    <t>B7</t>
  </si>
  <si>
    <t>B8</t>
  </si>
  <si>
    <t>D2</t>
  </si>
  <si>
    <t>D7</t>
  </si>
  <si>
    <t>nds.id</t>
  </si>
  <si>
    <t>nutrient</t>
  </si>
  <si>
    <t>Si</t>
  </si>
  <si>
    <t>top</t>
  </si>
  <si>
    <t>cr.area</t>
  </si>
  <si>
    <t>gpp.area</t>
  </si>
  <si>
    <t>cr.nrr</t>
  </si>
  <si>
    <t>gpp.nrr</t>
  </si>
  <si>
    <t>cellulose</t>
  </si>
  <si>
    <t>glass</t>
  </si>
  <si>
    <t>Blank-Corrected Change in O2 (ug/h)</t>
  </si>
  <si>
    <t>CR mean</t>
  </si>
  <si>
    <t>CR SE</t>
  </si>
  <si>
    <t>GPP mean</t>
  </si>
  <si>
    <t>GPP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</si>
</sst>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Symbol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1" fillId="0" borderId="0" xfId="0" applyNumberFormat="1" applyFont="1"/>
    <xf numFmtId="21" fontId="0" fillId="0" borderId="0" xfId="0" applyNumberFormat="1"/>
    <xf numFmtId="2" fontId="0" fillId="0" borderId="0" xfId="0" applyNumberFormat="1"/>
    <xf numFmtId="46" fontId="0" fillId="0" borderId="0" xfId="0" applyNumberFormat="1"/>
    <xf numFmtId="15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0" borderId="0" xfId="0" applyFont="1"/>
    <xf numFmtId="0" fontId="6" fillId="0" borderId="0" xfId="0" applyFont="1"/>
    <xf numFmtId="2" fontId="6" fillId="0" borderId="0" xfId="0" applyNumberFormat="1" applyFont="1"/>
    <xf numFmtId="2" fontId="0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7"/>
  <sheetViews>
    <sheetView workbookViewId="0">
      <selection activeCell="B4" sqref="B4:B7"/>
    </sheetView>
  </sheetViews>
  <sheetFormatPr defaultRowHeight="15" x14ac:dyDescent="0.25"/>
  <cols>
    <col min="1" max="1" width="18.7109375" bestFit="1" customWidth="1"/>
    <col min="2" max="2" width="9.5703125" bestFit="1" customWidth="1"/>
  </cols>
  <sheetData>
    <row r="4" spans="1:3" x14ac:dyDescent="0.25">
      <c r="A4" t="s">
        <v>0</v>
      </c>
      <c r="B4" s="8">
        <v>43284</v>
      </c>
      <c r="C4" s="9"/>
    </row>
    <row r="5" spans="1:3" x14ac:dyDescent="0.25">
      <c r="A5" t="s">
        <v>1</v>
      </c>
      <c r="B5" s="8">
        <v>43298</v>
      </c>
      <c r="C5" s="9"/>
    </row>
    <row r="6" spans="1:3" x14ac:dyDescent="0.25">
      <c r="A6" t="s">
        <v>2</v>
      </c>
      <c r="B6" t="s">
        <v>3</v>
      </c>
    </row>
    <row r="7" spans="1:3" x14ac:dyDescent="0.25">
      <c r="A7" t="s">
        <v>4</v>
      </c>
      <c r="B7" s="8">
        <v>43298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38"/>
  <sheetViews>
    <sheetView workbookViewId="0">
      <pane xSplit="4" ySplit="2" topLeftCell="Z29" activePane="bottomRight" state="frozen"/>
      <selection pane="topRight" activeCell="F1" sqref="F1"/>
      <selection pane="bottomLeft" activeCell="A3" sqref="A3"/>
      <selection pane="bottomRight" activeCell="A45" sqref="A33:XFD45"/>
    </sheetView>
  </sheetViews>
  <sheetFormatPr defaultRowHeight="15" x14ac:dyDescent="0.25"/>
  <cols>
    <col min="4" max="4" width="8.85546875" customWidth="1"/>
    <col min="5" max="5" width="9.5703125" bestFit="1" customWidth="1"/>
    <col min="6" max="6" width="14.42578125" bestFit="1" customWidth="1"/>
    <col min="7" max="7" width="14.28515625" bestFit="1" customWidth="1"/>
    <col min="9" max="9" width="13.5703125" bestFit="1" customWidth="1"/>
    <col min="10" max="10" width="13.7109375" bestFit="1" customWidth="1"/>
    <col min="11" max="11" width="13.7109375" customWidth="1"/>
    <col min="12" max="12" width="13.42578125" bestFit="1" customWidth="1"/>
    <col min="13" max="13" width="18.85546875" style="6" bestFit="1" customWidth="1"/>
    <col min="14" max="14" width="18.85546875" style="6" customWidth="1"/>
    <col min="15" max="15" width="33.85546875" style="6" bestFit="1" customWidth="1"/>
    <col min="16" max="16" width="9.85546875" style="6" bestFit="1" customWidth="1"/>
    <col min="17" max="17" width="10.28515625" style="6" bestFit="1" customWidth="1"/>
    <col min="18" max="18" width="20" style="6" bestFit="1" customWidth="1"/>
    <col min="19" max="19" width="9.5703125" bestFit="1" customWidth="1"/>
    <col min="20" max="20" width="14.42578125" bestFit="1" customWidth="1"/>
    <col min="21" max="21" width="14.28515625" bestFit="1" customWidth="1"/>
    <col min="22" max="22" width="9" bestFit="1" customWidth="1"/>
    <col min="23" max="23" width="13.5703125" bestFit="1" customWidth="1"/>
    <col min="24" max="24" width="13.85546875" bestFit="1" customWidth="1"/>
    <col min="25" max="25" width="13.85546875" customWidth="1"/>
    <col min="26" max="26" width="16" bestFit="1" customWidth="1"/>
    <col min="27" max="27" width="13.42578125" bestFit="1" customWidth="1"/>
    <col min="28" max="28" width="16.7109375" bestFit="1" customWidth="1"/>
    <col min="29" max="29" width="18.85546875" bestFit="1" customWidth="1"/>
    <col min="30" max="30" width="33.85546875" bestFit="1" customWidth="1"/>
    <col min="31" max="31" width="9.85546875" bestFit="1" customWidth="1"/>
    <col min="32" max="32" width="10.28515625" bestFit="1" customWidth="1"/>
    <col min="33" max="34" width="20" bestFit="1" customWidth="1"/>
    <col min="35" max="35" width="12.42578125" bestFit="1" customWidth="1"/>
    <col min="36" max="36" width="14" bestFit="1" customWidth="1"/>
  </cols>
  <sheetData>
    <row r="1" spans="1:36" x14ac:dyDescent="0.25">
      <c r="E1" s="15" t="s">
        <v>5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 t="s">
        <v>6</v>
      </c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6" x14ac:dyDescent="0.25">
      <c r="B2" s="1" t="s">
        <v>7</v>
      </c>
      <c r="C2" s="1" t="s">
        <v>8</v>
      </c>
      <c r="D2" s="1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3" t="s">
        <v>15</v>
      </c>
      <c r="K2" s="3" t="s">
        <v>16</v>
      </c>
      <c r="L2" s="2" t="s">
        <v>17</v>
      </c>
      <c r="M2" s="3" t="s">
        <v>18</v>
      </c>
      <c r="N2" s="3" t="s">
        <v>19</v>
      </c>
      <c r="O2" s="3" t="s">
        <v>89</v>
      </c>
      <c r="P2" s="3" t="s">
        <v>21</v>
      </c>
      <c r="Q2" s="3" t="s">
        <v>22</v>
      </c>
      <c r="R2" s="4" t="s">
        <v>23</v>
      </c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3" t="s">
        <v>15</v>
      </c>
      <c r="Y2" s="3" t="s">
        <v>24</v>
      </c>
      <c r="Z2" s="2" t="s">
        <v>25</v>
      </c>
      <c r="AA2" s="2" t="s">
        <v>17</v>
      </c>
      <c r="AB2" s="2" t="s">
        <v>18</v>
      </c>
      <c r="AC2" s="2" t="s">
        <v>19</v>
      </c>
      <c r="AD2" s="2" t="s">
        <v>20</v>
      </c>
      <c r="AE2" s="2" t="s">
        <v>21</v>
      </c>
      <c r="AF2" s="2" t="s">
        <v>22</v>
      </c>
      <c r="AG2" s="4" t="s">
        <v>26</v>
      </c>
      <c r="AH2" s="4" t="s">
        <v>27</v>
      </c>
      <c r="AI2" s="2" t="s">
        <v>28</v>
      </c>
      <c r="AJ2" s="2" t="s">
        <v>29</v>
      </c>
    </row>
    <row r="3" spans="1:36" s="11" customFormat="1" x14ac:dyDescent="0.25">
      <c r="A3" s="11" t="s">
        <v>30</v>
      </c>
      <c r="B3" s="11" t="s">
        <v>31</v>
      </c>
      <c r="E3" s="12"/>
      <c r="F3" s="12"/>
      <c r="G3" s="12"/>
      <c r="H3" s="12"/>
      <c r="I3" s="12"/>
      <c r="J3" s="13"/>
      <c r="K3" s="13"/>
      <c r="L3" s="12"/>
      <c r="M3" s="13"/>
      <c r="N3" s="13"/>
      <c r="O3" s="13"/>
      <c r="P3" s="13"/>
      <c r="Q3" s="13"/>
      <c r="R3" s="14"/>
      <c r="S3" s="5">
        <v>0.51111111111111118</v>
      </c>
      <c r="T3" s="12">
        <v>26.1</v>
      </c>
      <c r="U3" s="12">
        <v>7</v>
      </c>
      <c r="V3" s="5">
        <v>0.63194444444444442</v>
      </c>
      <c r="W3" s="12">
        <v>22.5</v>
      </c>
      <c r="X3" s="13">
        <v>7.06</v>
      </c>
      <c r="Y3">
        <f t="shared" ref="Y3:Y5" si="0">X3-0.08</f>
        <v>6.9799999999999995</v>
      </c>
      <c r="Z3" s="5">
        <f>V3-S3</f>
        <v>0.12083333333333324</v>
      </c>
      <c r="AA3" s="6">
        <f t="shared" ref="AA3:AA5" si="1">(Z3*24)</f>
        <v>2.8999999999999977</v>
      </c>
      <c r="AB3">
        <f t="shared" ref="AB3:AB5" si="2">((X3*0.055)-(U3*0.055))*1000</f>
        <v>3.2999999999999696</v>
      </c>
      <c r="AC3">
        <f t="shared" ref="AC3:AC5" si="3">AB3/AA3</f>
        <v>1.1379310344827491</v>
      </c>
      <c r="AD3" s="12">
        <f>AVERAGE(AC3:AC5)</f>
        <v>-1.0794631585941163</v>
      </c>
      <c r="AE3" s="12"/>
      <c r="AF3" s="12"/>
      <c r="AG3" s="14"/>
      <c r="AH3" s="14"/>
      <c r="AI3" s="12"/>
      <c r="AJ3" s="12"/>
    </row>
    <row r="4" spans="1:36" s="11" customFormat="1" x14ac:dyDescent="0.25">
      <c r="A4" s="11" t="s">
        <v>30</v>
      </c>
      <c r="B4" s="11" t="s">
        <v>32</v>
      </c>
      <c r="E4" s="12"/>
      <c r="F4" s="12"/>
      <c r="G4" s="12"/>
      <c r="H4" s="12"/>
      <c r="I4" s="12"/>
      <c r="J4" s="13"/>
      <c r="K4" s="13"/>
      <c r="L4" s="12"/>
      <c r="M4" s="13"/>
      <c r="N4" s="13"/>
      <c r="O4" s="13"/>
      <c r="P4" s="13"/>
      <c r="Q4" s="13"/>
      <c r="R4" s="14"/>
      <c r="S4" s="5">
        <v>0.51111111111111118</v>
      </c>
      <c r="T4" s="12">
        <v>26.2</v>
      </c>
      <c r="U4" s="12">
        <v>7.02</v>
      </c>
      <c r="V4" s="5">
        <v>0.63194444444444442</v>
      </c>
      <c r="W4" s="12">
        <v>22.7</v>
      </c>
      <c r="X4" s="13">
        <v>6.92</v>
      </c>
      <c r="Y4">
        <f t="shared" si="0"/>
        <v>6.84</v>
      </c>
      <c r="Z4" s="5">
        <f>V4-S4</f>
        <v>0.12083333333333324</v>
      </c>
      <c r="AA4" s="6">
        <f t="shared" si="1"/>
        <v>2.8999999999999977</v>
      </c>
      <c r="AB4">
        <f t="shared" si="2"/>
        <v>-5.5000000000000053</v>
      </c>
      <c r="AC4">
        <f t="shared" si="3"/>
        <v>-1.8965517241379344</v>
      </c>
      <c r="AD4" s="12"/>
      <c r="AE4" s="12"/>
      <c r="AF4" s="12"/>
      <c r="AG4" s="14"/>
      <c r="AH4" s="14"/>
      <c r="AI4" s="12"/>
      <c r="AJ4" s="12"/>
    </row>
    <row r="5" spans="1:36" s="11" customFormat="1" x14ac:dyDescent="0.25">
      <c r="A5" s="11" t="s">
        <v>30</v>
      </c>
      <c r="B5" s="11" t="s">
        <v>33</v>
      </c>
      <c r="E5" s="12"/>
      <c r="F5" s="12"/>
      <c r="G5" s="12"/>
      <c r="H5" s="12"/>
      <c r="I5" s="12"/>
      <c r="J5" s="13"/>
      <c r="K5" s="13"/>
      <c r="L5" s="12"/>
      <c r="M5" s="13"/>
      <c r="N5" s="13"/>
      <c r="O5" s="13"/>
      <c r="P5" s="13"/>
      <c r="Q5" s="13"/>
      <c r="R5" s="14"/>
      <c r="S5" s="5">
        <v>0.51180555555555551</v>
      </c>
      <c r="T5" s="12">
        <v>26.3</v>
      </c>
      <c r="U5" s="12">
        <v>7.03</v>
      </c>
      <c r="V5" s="5">
        <v>0.63194444444444442</v>
      </c>
      <c r="W5" s="12">
        <v>22.6</v>
      </c>
      <c r="X5" s="13">
        <v>6.9</v>
      </c>
      <c r="Y5">
        <f t="shared" si="0"/>
        <v>6.82</v>
      </c>
      <c r="Z5" s="5">
        <f>V5-S5</f>
        <v>0.12013888888888891</v>
      </c>
      <c r="AA5" s="6">
        <f t="shared" si="1"/>
        <v>2.8833333333333337</v>
      </c>
      <c r="AB5">
        <f t="shared" si="2"/>
        <v>-7.1499999999999897</v>
      </c>
      <c r="AC5">
        <f t="shared" si="3"/>
        <v>-2.4797687861271638</v>
      </c>
      <c r="AD5" s="12"/>
      <c r="AE5" s="12"/>
      <c r="AF5" s="12"/>
      <c r="AG5" s="14"/>
      <c r="AH5" s="14"/>
      <c r="AI5" s="12"/>
      <c r="AJ5" s="12"/>
    </row>
    <row r="6" spans="1:36" x14ac:dyDescent="0.25">
      <c r="A6" t="s">
        <v>30</v>
      </c>
      <c r="B6" t="s">
        <v>48</v>
      </c>
      <c r="C6" t="s">
        <v>45</v>
      </c>
      <c r="D6" t="s">
        <v>88</v>
      </c>
      <c r="E6" s="5">
        <v>0.40138888888888885</v>
      </c>
      <c r="F6">
        <v>25.2</v>
      </c>
      <c r="G6">
        <v>7.18</v>
      </c>
      <c r="H6" s="5">
        <v>0.50138888888888888</v>
      </c>
      <c r="I6">
        <v>37.1</v>
      </c>
      <c r="J6">
        <v>6.32</v>
      </c>
      <c r="K6">
        <f t="shared" ref="K6:K45" si="4">J6</f>
        <v>6.32</v>
      </c>
      <c r="L6" s="5">
        <f t="shared" ref="L6:L45" si="5">H6-E6</f>
        <v>0.10000000000000003</v>
      </c>
      <c r="M6" s="6">
        <f t="shared" ref="M6:M45" si="6">(L6*24)</f>
        <v>2.4000000000000008</v>
      </c>
      <c r="N6">
        <f t="shared" ref="N6:N45" si="7">((K6*0.055)-(G6*0.055))*1000</f>
        <v>-47.299999999999955</v>
      </c>
      <c r="O6">
        <f t="shared" ref="O6:O45" si="8">N6</f>
        <v>-47.299999999999955</v>
      </c>
      <c r="P6">
        <f t="shared" ref="P6:P45" si="9">(7/8)*2.54</f>
        <v>2.2225000000000001</v>
      </c>
      <c r="Q6">
        <f t="shared" ref="Q6:Q45" si="10">PI()*(P6/2)^2</f>
        <v>3.8794791368402177</v>
      </c>
      <c r="R6">
        <f t="shared" ref="R6:R45" si="11">O6/Q6</f>
        <v>-12.192358389256645</v>
      </c>
      <c r="S6" s="5">
        <v>0.50208333333333333</v>
      </c>
      <c r="T6">
        <v>24.7</v>
      </c>
      <c r="U6">
        <v>6.92</v>
      </c>
      <c r="V6" s="5">
        <v>0.6166666666666667</v>
      </c>
      <c r="W6">
        <v>22.9</v>
      </c>
      <c r="X6">
        <v>6.01</v>
      </c>
      <c r="Y6">
        <f t="shared" ref="Y6:Y45" si="12">X6-0.08</f>
        <v>5.93</v>
      </c>
      <c r="Z6" s="5">
        <f>V6-S5</f>
        <v>0.10486111111111118</v>
      </c>
      <c r="AA6" s="6">
        <f t="shared" ref="AA6:AA45" si="13">(Z6*24)</f>
        <v>2.5166666666666684</v>
      </c>
      <c r="AB6">
        <f t="shared" ref="AB6:AB45" si="14">((X6*0.055)-(U6*0.055))*1000</f>
        <v>-50.049999999999983</v>
      </c>
      <c r="AC6">
        <f t="shared" ref="AC6:AC45" si="15">AB6/AA6</f>
        <v>-19.887417218543025</v>
      </c>
      <c r="AD6">
        <f t="shared" ref="AD6:AD32" si="16">AC6+ABS($AD$3)</f>
        <v>-18.807954059948909</v>
      </c>
      <c r="AE6">
        <f t="shared" ref="AE6:AE45" si="17">(7/8)*2.54</f>
        <v>2.2225000000000001</v>
      </c>
      <c r="AF6">
        <f t="shared" ref="AF6:AF45" si="18">PI()*(AE6/2)^2</f>
        <v>3.8794791368402177</v>
      </c>
      <c r="AG6">
        <f t="shared" ref="AG6:AG45" si="19">AD6/AF6</f>
        <v>-4.8480616589338661</v>
      </c>
      <c r="AH6">
        <f t="shared" ref="AH6:AH45" si="20">Q6+ABS(AI6)</f>
        <v>8.7275407957740843</v>
      </c>
      <c r="AI6">
        <f t="shared" ref="AI6:AI45" si="21">IF(AG6&gt;0,0,AG6)</f>
        <v>-4.8480616589338661</v>
      </c>
      <c r="AJ6">
        <f t="shared" ref="AJ6:AJ45" si="22">IF(AH6&lt;0,0,AH6)</f>
        <v>8.7275407957740843</v>
      </c>
    </row>
    <row r="7" spans="1:36" x14ac:dyDescent="0.25">
      <c r="A7" t="s">
        <v>30</v>
      </c>
      <c r="B7" t="s">
        <v>49</v>
      </c>
      <c r="C7" t="s">
        <v>45</v>
      </c>
      <c r="D7" t="s">
        <v>88</v>
      </c>
      <c r="E7" s="5">
        <v>0.40138888888888885</v>
      </c>
      <c r="F7">
        <v>25.3</v>
      </c>
      <c r="G7">
        <v>7.19</v>
      </c>
      <c r="H7" s="5">
        <v>0.50208333333333333</v>
      </c>
      <c r="I7">
        <v>37.4</v>
      </c>
      <c r="J7">
        <v>5.52</v>
      </c>
      <c r="K7">
        <f t="shared" si="4"/>
        <v>5.52</v>
      </c>
      <c r="L7" s="5">
        <f t="shared" si="5"/>
        <v>0.10069444444444448</v>
      </c>
      <c r="M7" s="6">
        <f t="shared" si="6"/>
        <v>2.4166666666666674</v>
      </c>
      <c r="N7">
        <f t="shared" si="7"/>
        <v>-91.850000000000037</v>
      </c>
      <c r="O7">
        <f t="shared" si="8"/>
        <v>-91.850000000000037</v>
      </c>
      <c r="P7">
        <f t="shared" si="9"/>
        <v>2.2225000000000001</v>
      </c>
      <c r="Q7">
        <f t="shared" si="10"/>
        <v>3.8794791368402177</v>
      </c>
      <c r="R7">
        <f t="shared" si="11"/>
        <v>-23.675858732626306</v>
      </c>
      <c r="S7" s="5">
        <v>0.50277777777777777</v>
      </c>
      <c r="T7">
        <v>24.7</v>
      </c>
      <c r="U7">
        <v>6.92</v>
      </c>
      <c r="V7" s="5">
        <v>0.61805555555555558</v>
      </c>
      <c r="W7">
        <v>23.4</v>
      </c>
      <c r="X7">
        <v>3.95</v>
      </c>
      <c r="Y7">
        <f t="shared" si="12"/>
        <v>3.87</v>
      </c>
      <c r="Z7" s="5">
        <f>V7-S6</f>
        <v>0.11597222222222225</v>
      </c>
      <c r="AA7" s="6">
        <f t="shared" si="13"/>
        <v>2.7833333333333341</v>
      </c>
      <c r="AB7">
        <f t="shared" si="14"/>
        <v>-163.35</v>
      </c>
      <c r="AC7">
        <f t="shared" si="15"/>
        <v>-58.688622754491</v>
      </c>
      <c r="AD7">
        <f t="shared" si="16"/>
        <v>-57.609159595896884</v>
      </c>
      <c r="AE7">
        <f t="shared" si="17"/>
        <v>2.2225000000000001</v>
      </c>
      <c r="AF7">
        <f t="shared" si="18"/>
        <v>3.8794791368402177</v>
      </c>
      <c r="AG7">
        <f t="shared" si="19"/>
        <v>-14.849715016851141</v>
      </c>
      <c r="AH7">
        <f t="shared" si="20"/>
        <v>18.72919415369136</v>
      </c>
      <c r="AI7">
        <f t="shared" si="21"/>
        <v>-14.849715016851141</v>
      </c>
      <c r="AJ7">
        <f t="shared" si="22"/>
        <v>18.72919415369136</v>
      </c>
    </row>
    <row r="8" spans="1:36" x14ac:dyDescent="0.25">
      <c r="A8" t="s">
        <v>30</v>
      </c>
      <c r="B8" t="s">
        <v>64</v>
      </c>
      <c r="C8" t="s">
        <v>45</v>
      </c>
      <c r="D8" t="s">
        <v>88</v>
      </c>
      <c r="E8" s="5">
        <v>0.41041666666666665</v>
      </c>
      <c r="F8">
        <v>26.9</v>
      </c>
      <c r="G8">
        <v>7.3</v>
      </c>
      <c r="H8" s="5">
        <v>0.51041666666666663</v>
      </c>
      <c r="I8">
        <v>37.700000000000003</v>
      </c>
      <c r="J8">
        <v>4.58</v>
      </c>
      <c r="K8">
        <f t="shared" si="4"/>
        <v>4.58</v>
      </c>
      <c r="L8" s="5">
        <f t="shared" si="5"/>
        <v>9.9999999999999978E-2</v>
      </c>
      <c r="M8" s="6">
        <f t="shared" si="6"/>
        <v>2.3999999999999995</v>
      </c>
      <c r="N8">
        <f t="shared" si="7"/>
        <v>-149.59999999999997</v>
      </c>
      <c r="O8">
        <f t="shared" si="8"/>
        <v>-149.59999999999997</v>
      </c>
      <c r="P8">
        <f t="shared" si="9"/>
        <v>2.2225000000000001</v>
      </c>
      <c r="Q8">
        <f t="shared" si="10"/>
        <v>3.8794791368402177</v>
      </c>
      <c r="R8">
        <f t="shared" si="11"/>
        <v>-38.561877696253603</v>
      </c>
      <c r="S8" s="5">
        <v>0.51180555555555551</v>
      </c>
      <c r="T8">
        <v>26.4</v>
      </c>
      <c r="U8">
        <v>7.03</v>
      </c>
      <c r="V8" s="5">
        <v>0.62986111111111109</v>
      </c>
      <c r="W8">
        <v>22.6</v>
      </c>
      <c r="X8">
        <v>3.22</v>
      </c>
      <c r="Y8">
        <f t="shared" si="12"/>
        <v>3.14</v>
      </c>
      <c r="Z8" s="5">
        <f>V8-S7</f>
        <v>0.12708333333333333</v>
      </c>
      <c r="AA8" s="6">
        <f t="shared" si="13"/>
        <v>3.05</v>
      </c>
      <c r="AB8">
        <f t="shared" si="14"/>
        <v>-209.54999999999998</v>
      </c>
      <c r="AC8">
        <f t="shared" si="15"/>
        <v>-68.704918032786878</v>
      </c>
      <c r="AD8">
        <f t="shared" si="16"/>
        <v>-67.625454874192755</v>
      </c>
      <c r="AE8">
        <f t="shared" si="17"/>
        <v>2.2225000000000001</v>
      </c>
      <c r="AF8">
        <f t="shared" si="18"/>
        <v>3.8794791368402177</v>
      </c>
      <c r="AG8">
        <f t="shared" si="19"/>
        <v>-17.431581016123921</v>
      </c>
      <c r="AH8">
        <f t="shared" si="20"/>
        <v>21.311060152964139</v>
      </c>
      <c r="AI8">
        <f t="shared" si="21"/>
        <v>-17.431581016123921</v>
      </c>
      <c r="AJ8">
        <f t="shared" si="22"/>
        <v>21.311060152964139</v>
      </c>
    </row>
    <row r="9" spans="1:36" x14ac:dyDescent="0.25">
      <c r="A9" t="s">
        <v>30</v>
      </c>
      <c r="B9" t="s">
        <v>40</v>
      </c>
      <c r="C9" t="s">
        <v>41</v>
      </c>
      <c r="D9" t="s">
        <v>88</v>
      </c>
      <c r="E9" s="5">
        <v>0.39930555555555558</v>
      </c>
      <c r="F9">
        <v>24.7</v>
      </c>
      <c r="G9">
        <v>7.16</v>
      </c>
      <c r="H9" s="5">
        <v>0.49861111111111112</v>
      </c>
      <c r="I9">
        <v>37.6</v>
      </c>
      <c r="J9">
        <v>6.29</v>
      </c>
      <c r="K9">
        <f t="shared" si="4"/>
        <v>6.29</v>
      </c>
      <c r="L9" s="5">
        <f t="shared" si="5"/>
        <v>9.9305555555555536E-2</v>
      </c>
      <c r="M9" s="6">
        <f t="shared" si="6"/>
        <v>2.3833333333333329</v>
      </c>
      <c r="N9">
        <f t="shared" si="7"/>
        <v>-47.85</v>
      </c>
      <c r="O9">
        <f t="shared" si="8"/>
        <v>-47.85</v>
      </c>
      <c r="P9">
        <f t="shared" si="9"/>
        <v>2.2225000000000001</v>
      </c>
      <c r="Q9">
        <f t="shared" si="10"/>
        <v>3.8794791368402177</v>
      </c>
      <c r="R9">
        <f t="shared" si="11"/>
        <v>-12.33412999843406</v>
      </c>
      <c r="S9" s="5">
        <v>0.4993055555555555</v>
      </c>
      <c r="T9">
        <v>24.1</v>
      </c>
      <c r="U9">
        <v>6.89</v>
      </c>
      <c r="V9" s="5">
        <v>0.61249999999999993</v>
      </c>
      <c r="W9">
        <v>23.3</v>
      </c>
      <c r="X9">
        <v>6.18</v>
      </c>
      <c r="Y9">
        <f t="shared" si="12"/>
        <v>6.1</v>
      </c>
      <c r="Z9" s="5">
        <f>V9-S9</f>
        <v>0.11319444444444443</v>
      </c>
      <c r="AA9" s="6">
        <f t="shared" si="13"/>
        <v>2.7166666666666663</v>
      </c>
      <c r="AB9">
        <f t="shared" si="14"/>
        <v>-39.050000000000026</v>
      </c>
      <c r="AC9">
        <f t="shared" si="15"/>
        <v>-14.374233128834367</v>
      </c>
      <c r="AD9">
        <f t="shared" si="16"/>
        <v>-13.294769970240251</v>
      </c>
      <c r="AE9">
        <f t="shared" si="17"/>
        <v>2.2225000000000001</v>
      </c>
      <c r="AF9">
        <f t="shared" si="18"/>
        <v>3.8794791368402177</v>
      </c>
      <c r="AG9">
        <f t="shared" si="19"/>
        <v>-3.4269471496806805</v>
      </c>
      <c r="AH9">
        <f t="shared" si="20"/>
        <v>7.3064262865208978</v>
      </c>
      <c r="AI9">
        <f t="shared" si="21"/>
        <v>-3.4269471496806805</v>
      </c>
      <c r="AJ9">
        <f t="shared" si="22"/>
        <v>7.3064262865208978</v>
      </c>
    </row>
    <row r="10" spans="1:36" x14ac:dyDescent="0.25">
      <c r="A10" t="s">
        <v>30</v>
      </c>
      <c r="B10" t="s">
        <v>46</v>
      </c>
      <c r="C10" t="s">
        <v>41</v>
      </c>
      <c r="D10" t="s">
        <v>88</v>
      </c>
      <c r="E10" s="5">
        <v>0.39999999999999997</v>
      </c>
      <c r="F10">
        <v>25</v>
      </c>
      <c r="G10">
        <v>7.18</v>
      </c>
      <c r="H10" s="5">
        <v>0.50069444444444444</v>
      </c>
      <c r="I10">
        <v>37.4</v>
      </c>
      <c r="J10">
        <v>5.26</v>
      </c>
      <c r="K10">
        <f t="shared" si="4"/>
        <v>5.26</v>
      </c>
      <c r="L10" s="5">
        <f t="shared" si="5"/>
        <v>0.10069444444444448</v>
      </c>
      <c r="M10" s="6">
        <f t="shared" si="6"/>
        <v>2.4166666666666674</v>
      </c>
      <c r="N10">
        <f t="shared" si="7"/>
        <v>-105.59999999999997</v>
      </c>
      <c r="O10">
        <f t="shared" si="8"/>
        <v>-105.59999999999997</v>
      </c>
      <c r="P10">
        <f t="shared" si="9"/>
        <v>2.2225000000000001</v>
      </c>
      <c r="Q10">
        <f t="shared" si="10"/>
        <v>3.8794791368402177</v>
      </c>
      <c r="R10">
        <f t="shared" si="11"/>
        <v>-27.220148962061362</v>
      </c>
      <c r="S10" s="5">
        <v>0.50138888888888888</v>
      </c>
      <c r="T10">
        <v>24.4</v>
      </c>
      <c r="U10">
        <v>6.91</v>
      </c>
      <c r="V10" s="5">
        <v>0.61527777777777781</v>
      </c>
      <c r="W10">
        <v>23.5</v>
      </c>
      <c r="X10">
        <v>4.05</v>
      </c>
      <c r="Y10">
        <f t="shared" si="12"/>
        <v>3.9699999999999998</v>
      </c>
      <c r="Z10" s="5">
        <f>V10-S9</f>
        <v>0.11597222222222231</v>
      </c>
      <c r="AA10" s="6">
        <f t="shared" si="13"/>
        <v>2.7833333333333354</v>
      </c>
      <c r="AB10">
        <f t="shared" si="14"/>
        <v>-157.29999999999998</v>
      </c>
      <c r="AC10">
        <f t="shared" si="15"/>
        <v>-56.514970059880191</v>
      </c>
      <c r="AD10">
        <f t="shared" si="16"/>
        <v>-55.435506901286075</v>
      </c>
      <c r="AE10">
        <f t="shared" si="17"/>
        <v>2.2225000000000001</v>
      </c>
      <c r="AF10">
        <f t="shared" si="18"/>
        <v>3.8794791368402177</v>
      </c>
      <c r="AG10">
        <f t="shared" si="19"/>
        <v>-14.289420034473373</v>
      </c>
      <c r="AH10">
        <f t="shared" si="20"/>
        <v>18.168899171313591</v>
      </c>
      <c r="AI10">
        <f t="shared" si="21"/>
        <v>-14.289420034473373</v>
      </c>
      <c r="AJ10">
        <f t="shared" si="22"/>
        <v>18.168899171313591</v>
      </c>
    </row>
    <row r="11" spans="1:36" x14ac:dyDescent="0.25">
      <c r="A11" t="s">
        <v>30</v>
      </c>
      <c r="B11" t="s">
        <v>57</v>
      </c>
      <c r="C11" t="s">
        <v>41</v>
      </c>
      <c r="D11" t="s">
        <v>88</v>
      </c>
      <c r="E11" s="5">
        <v>0.4069444444444445</v>
      </c>
      <c r="F11">
        <v>26.3</v>
      </c>
      <c r="G11">
        <v>7.26</v>
      </c>
      <c r="H11" s="5">
        <v>0.50624999999999998</v>
      </c>
      <c r="I11">
        <v>36.9</v>
      </c>
      <c r="J11">
        <v>4.5599999999999996</v>
      </c>
      <c r="K11">
        <f t="shared" si="4"/>
        <v>4.5599999999999996</v>
      </c>
      <c r="L11" s="5">
        <f t="shared" si="5"/>
        <v>9.930555555555548E-2</v>
      </c>
      <c r="M11" s="6">
        <f t="shared" si="6"/>
        <v>2.3833333333333315</v>
      </c>
      <c r="N11">
        <f t="shared" si="7"/>
        <v>-148.50000000000003</v>
      </c>
      <c r="O11">
        <f t="shared" si="8"/>
        <v>-148.50000000000003</v>
      </c>
      <c r="P11">
        <f t="shared" si="9"/>
        <v>2.2225000000000001</v>
      </c>
      <c r="Q11">
        <f t="shared" si="10"/>
        <v>3.8794791368402177</v>
      </c>
      <c r="R11">
        <f t="shared" si="11"/>
        <v>-38.278334477898809</v>
      </c>
      <c r="S11" s="5">
        <v>0.50694444444444442</v>
      </c>
      <c r="T11">
        <v>25.4</v>
      </c>
      <c r="U11">
        <v>6.98</v>
      </c>
      <c r="V11" s="5">
        <v>0.62361111111111112</v>
      </c>
      <c r="W11">
        <v>23</v>
      </c>
      <c r="X11">
        <v>3.3</v>
      </c>
      <c r="Y11">
        <f t="shared" si="12"/>
        <v>3.2199999999999998</v>
      </c>
      <c r="Z11" s="5">
        <f>V11-S10</f>
        <v>0.12222222222222223</v>
      </c>
      <c r="AA11" s="6">
        <f t="shared" si="13"/>
        <v>2.9333333333333336</v>
      </c>
      <c r="AB11">
        <f t="shared" si="14"/>
        <v>-202.40000000000003</v>
      </c>
      <c r="AC11">
        <f t="shared" si="15"/>
        <v>-69</v>
      </c>
      <c r="AD11">
        <f t="shared" si="16"/>
        <v>-67.920536841405877</v>
      </c>
      <c r="AE11">
        <f t="shared" si="17"/>
        <v>2.2225000000000001</v>
      </c>
      <c r="AF11">
        <f t="shared" si="18"/>
        <v>3.8794791368402177</v>
      </c>
      <c r="AG11">
        <f t="shared" si="19"/>
        <v>-17.507643280362171</v>
      </c>
      <c r="AH11">
        <f t="shared" si="20"/>
        <v>21.387122417202388</v>
      </c>
      <c r="AI11">
        <f t="shared" si="21"/>
        <v>-17.507643280362171</v>
      </c>
      <c r="AJ11">
        <f t="shared" si="22"/>
        <v>21.387122417202388</v>
      </c>
    </row>
    <row r="12" spans="1:36" x14ac:dyDescent="0.25">
      <c r="A12" t="s">
        <v>30</v>
      </c>
      <c r="B12" t="s">
        <v>59</v>
      </c>
      <c r="C12" t="s">
        <v>41</v>
      </c>
      <c r="D12" t="s">
        <v>88</v>
      </c>
      <c r="E12" s="5">
        <v>0.40833333333333338</v>
      </c>
      <c r="F12">
        <v>26.4</v>
      </c>
      <c r="G12">
        <v>7.27</v>
      </c>
      <c r="H12" s="5">
        <v>0.50763888888888886</v>
      </c>
      <c r="I12">
        <v>37.200000000000003</v>
      </c>
      <c r="J12">
        <v>6.99</v>
      </c>
      <c r="K12">
        <f t="shared" si="4"/>
        <v>6.99</v>
      </c>
      <c r="L12" s="5">
        <f t="shared" si="5"/>
        <v>9.930555555555548E-2</v>
      </c>
      <c r="M12" s="6">
        <f t="shared" si="6"/>
        <v>2.3833333333333315</v>
      </c>
      <c r="N12">
        <f t="shared" si="7"/>
        <v>-15.39999999999997</v>
      </c>
      <c r="O12">
        <f t="shared" si="8"/>
        <v>-15.39999999999997</v>
      </c>
      <c r="P12">
        <f t="shared" si="9"/>
        <v>2.2225000000000001</v>
      </c>
      <c r="Q12">
        <f t="shared" si="10"/>
        <v>3.8794791368402177</v>
      </c>
      <c r="R12">
        <f t="shared" si="11"/>
        <v>-3.9696050569672758</v>
      </c>
      <c r="S12" s="5">
        <v>0.5083333333333333</v>
      </c>
      <c r="T12">
        <v>25.7</v>
      </c>
      <c r="U12">
        <v>6.98</v>
      </c>
      <c r="V12" s="5">
        <v>0.62569444444444444</v>
      </c>
      <c r="W12">
        <v>23.1</v>
      </c>
      <c r="X12">
        <v>2.81</v>
      </c>
      <c r="Y12">
        <f t="shared" si="12"/>
        <v>2.73</v>
      </c>
      <c r="Z12" s="5">
        <f>V12-S11</f>
        <v>0.11875000000000002</v>
      </c>
      <c r="AA12" s="6">
        <f t="shared" si="13"/>
        <v>2.8500000000000005</v>
      </c>
      <c r="AB12">
        <f t="shared" si="14"/>
        <v>-229.35000000000002</v>
      </c>
      <c r="AC12">
        <f t="shared" si="15"/>
        <v>-80.473684210526315</v>
      </c>
      <c r="AD12">
        <f t="shared" si="16"/>
        <v>-79.394221051932192</v>
      </c>
      <c r="AE12">
        <f t="shared" si="17"/>
        <v>2.2225000000000001</v>
      </c>
      <c r="AF12">
        <f t="shared" si="18"/>
        <v>3.8794791368402177</v>
      </c>
      <c r="AG12">
        <f t="shared" si="19"/>
        <v>-20.465175414397947</v>
      </c>
      <c r="AH12">
        <f t="shared" si="20"/>
        <v>24.344654551238165</v>
      </c>
      <c r="AI12">
        <f t="shared" si="21"/>
        <v>-20.465175414397947</v>
      </c>
      <c r="AJ12">
        <f t="shared" si="22"/>
        <v>24.344654551238165</v>
      </c>
    </row>
    <row r="13" spans="1:36" x14ac:dyDescent="0.25">
      <c r="A13" t="s">
        <v>30</v>
      </c>
      <c r="B13" t="s">
        <v>62</v>
      </c>
      <c r="C13" t="s">
        <v>41</v>
      </c>
      <c r="D13" t="s">
        <v>88</v>
      </c>
      <c r="E13" s="5">
        <v>0.40972222222222227</v>
      </c>
      <c r="F13">
        <v>26.8</v>
      </c>
      <c r="G13">
        <v>7.29</v>
      </c>
      <c r="H13" s="5">
        <v>0.50902777777777775</v>
      </c>
      <c r="I13">
        <v>37.6</v>
      </c>
      <c r="J13">
        <v>5.85</v>
      </c>
      <c r="K13">
        <f t="shared" si="4"/>
        <v>5.85</v>
      </c>
      <c r="L13" s="5">
        <f t="shared" si="5"/>
        <v>9.930555555555548E-2</v>
      </c>
      <c r="M13" s="6">
        <f t="shared" si="6"/>
        <v>2.3833333333333315</v>
      </c>
      <c r="N13">
        <f t="shared" si="7"/>
        <v>-79.200000000000045</v>
      </c>
      <c r="O13">
        <f t="shared" si="8"/>
        <v>-79.200000000000045</v>
      </c>
      <c r="P13">
        <f t="shared" si="9"/>
        <v>2.2225000000000001</v>
      </c>
      <c r="Q13">
        <f t="shared" si="10"/>
        <v>3.8794791368402177</v>
      </c>
      <c r="R13">
        <f t="shared" si="11"/>
        <v>-20.41511172154604</v>
      </c>
      <c r="S13" s="5">
        <v>0.50277777777777777</v>
      </c>
      <c r="T13">
        <v>25.9</v>
      </c>
      <c r="U13">
        <v>6.99</v>
      </c>
      <c r="V13" s="5">
        <v>0.62847222222222221</v>
      </c>
      <c r="W13">
        <v>23</v>
      </c>
      <c r="X13">
        <v>3.61</v>
      </c>
      <c r="Y13">
        <f t="shared" si="12"/>
        <v>3.53</v>
      </c>
      <c r="Z13" s="5">
        <f>V13-S12</f>
        <v>0.12013888888888891</v>
      </c>
      <c r="AA13" s="6">
        <f t="shared" si="13"/>
        <v>2.8833333333333337</v>
      </c>
      <c r="AB13">
        <f t="shared" si="14"/>
        <v>-185.9</v>
      </c>
      <c r="AC13">
        <f t="shared" si="15"/>
        <v>-64.473988439306353</v>
      </c>
      <c r="AD13">
        <f t="shared" si="16"/>
        <v>-63.394525280712237</v>
      </c>
      <c r="AE13">
        <f t="shared" si="17"/>
        <v>2.2225000000000001</v>
      </c>
      <c r="AF13">
        <f t="shared" si="18"/>
        <v>3.8794791368402177</v>
      </c>
      <c r="AG13">
        <f t="shared" si="19"/>
        <v>-16.34098884015296</v>
      </c>
      <c r="AH13">
        <f t="shared" si="20"/>
        <v>20.220467976993177</v>
      </c>
      <c r="AI13">
        <f t="shared" si="21"/>
        <v>-16.34098884015296</v>
      </c>
      <c r="AJ13">
        <f t="shared" si="22"/>
        <v>20.220467976993177</v>
      </c>
    </row>
    <row r="14" spans="1:36" x14ac:dyDescent="0.25">
      <c r="A14" t="s">
        <v>30</v>
      </c>
      <c r="B14" t="s">
        <v>34</v>
      </c>
      <c r="C14" t="s">
        <v>35</v>
      </c>
      <c r="D14" t="s">
        <v>88</v>
      </c>
      <c r="E14" s="5">
        <v>0.3972222222222222</v>
      </c>
      <c r="F14">
        <v>24.3</v>
      </c>
      <c r="G14">
        <v>7.13</v>
      </c>
      <c r="H14" s="5">
        <v>0.49513888888888885</v>
      </c>
      <c r="I14">
        <v>35.6</v>
      </c>
      <c r="J14">
        <v>6.91</v>
      </c>
      <c r="K14">
        <f t="shared" si="4"/>
        <v>6.91</v>
      </c>
      <c r="L14" s="5">
        <f t="shared" si="5"/>
        <v>9.7916666666666652E-2</v>
      </c>
      <c r="M14" s="6">
        <f t="shared" si="6"/>
        <v>2.3499999999999996</v>
      </c>
      <c r="N14">
        <f t="shared" si="7"/>
        <v>-12.1</v>
      </c>
      <c r="O14">
        <f t="shared" si="8"/>
        <v>-12.1</v>
      </c>
      <c r="P14">
        <f t="shared" si="9"/>
        <v>2.2225000000000001</v>
      </c>
      <c r="Q14">
        <f t="shared" si="10"/>
        <v>3.8794791368402177</v>
      </c>
      <c r="R14">
        <f t="shared" si="11"/>
        <v>-3.1189754019028655</v>
      </c>
      <c r="S14" s="5">
        <v>0.49652777777777773</v>
      </c>
      <c r="T14">
        <v>23.7</v>
      </c>
      <c r="U14">
        <v>6.9</v>
      </c>
      <c r="V14" s="5">
        <v>0.60763888888888895</v>
      </c>
      <c r="W14">
        <v>23</v>
      </c>
      <c r="X14">
        <v>6.88</v>
      </c>
      <c r="Y14">
        <f t="shared" si="12"/>
        <v>6.8</v>
      </c>
      <c r="Z14" s="5">
        <f>V14-S14</f>
        <v>0.11111111111111122</v>
      </c>
      <c r="AA14" s="6">
        <f t="shared" si="13"/>
        <v>2.6666666666666692</v>
      </c>
      <c r="AB14">
        <f t="shared" si="14"/>
        <v>-1.0999999999999899</v>
      </c>
      <c r="AC14">
        <f t="shared" si="15"/>
        <v>-0.41249999999999581</v>
      </c>
      <c r="AD14">
        <f t="shared" si="16"/>
        <v>0.66696315859412048</v>
      </c>
      <c r="AE14">
        <f t="shared" si="17"/>
        <v>2.2225000000000001</v>
      </c>
      <c r="AF14">
        <f t="shared" si="18"/>
        <v>3.8794791368402177</v>
      </c>
      <c r="AG14">
        <f t="shared" si="19"/>
        <v>0.1719208004653307</v>
      </c>
      <c r="AH14">
        <f t="shared" si="20"/>
        <v>3.8794791368402177</v>
      </c>
      <c r="AI14">
        <f t="shared" si="21"/>
        <v>0</v>
      </c>
      <c r="AJ14">
        <f t="shared" si="22"/>
        <v>3.8794791368402177</v>
      </c>
    </row>
    <row r="15" spans="1:36" x14ac:dyDescent="0.25">
      <c r="A15" t="s">
        <v>30</v>
      </c>
      <c r="B15" t="s">
        <v>37</v>
      </c>
      <c r="C15" t="s">
        <v>35</v>
      </c>
      <c r="D15" t="s">
        <v>88</v>
      </c>
      <c r="E15" s="5">
        <v>0.3979166666666667</v>
      </c>
      <c r="F15">
        <v>24.5</v>
      </c>
      <c r="G15">
        <v>7.15</v>
      </c>
      <c r="H15" s="5">
        <v>0.49722222222222223</v>
      </c>
      <c r="I15">
        <v>37.200000000000003</v>
      </c>
      <c r="J15">
        <v>3.62</v>
      </c>
      <c r="K15">
        <f t="shared" si="4"/>
        <v>3.62</v>
      </c>
      <c r="L15" s="5">
        <f t="shared" si="5"/>
        <v>9.9305555555555536E-2</v>
      </c>
      <c r="M15" s="6">
        <f t="shared" si="6"/>
        <v>2.3833333333333329</v>
      </c>
      <c r="N15">
        <f t="shared" si="7"/>
        <v>-194.15000000000003</v>
      </c>
      <c r="O15">
        <f t="shared" si="8"/>
        <v>-194.15000000000003</v>
      </c>
      <c r="P15">
        <f t="shared" si="9"/>
        <v>2.2225000000000001</v>
      </c>
      <c r="Q15">
        <f t="shared" si="10"/>
        <v>3.8794791368402177</v>
      </c>
      <c r="R15">
        <f t="shared" si="11"/>
        <v>-50.045378039623259</v>
      </c>
      <c r="S15" s="5">
        <v>0.49791666666666662</v>
      </c>
      <c r="T15">
        <v>23.8</v>
      </c>
      <c r="U15">
        <v>6.89</v>
      </c>
      <c r="V15" s="5">
        <v>0.60902777777777783</v>
      </c>
      <c r="W15">
        <v>23.3</v>
      </c>
      <c r="X15">
        <v>3.81</v>
      </c>
      <c r="Y15">
        <f t="shared" si="12"/>
        <v>3.73</v>
      </c>
      <c r="Z15" s="5">
        <f>V15-S15</f>
        <v>0.11111111111111122</v>
      </c>
      <c r="AA15" s="6">
        <f t="shared" si="13"/>
        <v>2.6666666666666692</v>
      </c>
      <c r="AB15">
        <f t="shared" si="14"/>
        <v>-169.4</v>
      </c>
      <c r="AC15">
        <f t="shared" si="15"/>
        <v>-63.524999999999942</v>
      </c>
      <c r="AD15">
        <f t="shared" si="16"/>
        <v>-62.445536841405826</v>
      </c>
      <c r="AE15">
        <f t="shared" si="17"/>
        <v>2.2225000000000001</v>
      </c>
      <c r="AF15">
        <f t="shared" si="18"/>
        <v>3.8794791368402177</v>
      </c>
      <c r="AG15">
        <f t="shared" si="19"/>
        <v>-16.096371352641647</v>
      </c>
      <c r="AH15">
        <f t="shared" si="20"/>
        <v>19.975850489481864</v>
      </c>
      <c r="AI15">
        <f t="shared" si="21"/>
        <v>-16.096371352641647</v>
      </c>
      <c r="AJ15">
        <f t="shared" si="22"/>
        <v>19.975850489481864</v>
      </c>
    </row>
    <row r="16" spans="1:36" x14ac:dyDescent="0.25">
      <c r="A16" t="s">
        <v>30</v>
      </c>
      <c r="B16" t="s">
        <v>39</v>
      </c>
      <c r="C16" t="s">
        <v>35</v>
      </c>
      <c r="D16" t="s">
        <v>88</v>
      </c>
      <c r="E16" s="5">
        <v>0.39861111111111108</v>
      </c>
      <c r="F16">
        <v>24.5</v>
      </c>
      <c r="G16">
        <v>7.14</v>
      </c>
      <c r="H16" s="5">
        <v>0.49861111111111112</v>
      </c>
      <c r="I16">
        <v>37.299999999999997</v>
      </c>
      <c r="J16">
        <v>5.35</v>
      </c>
      <c r="K16">
        <f t="shared" si="4"/>
        <v>5.35</v>
      </c>
      <c r="L16" s="5">
        <f t="shared" si="5"/>
        <v>0.10000000000000003</v>
      </c>
      <c r="M16" s="6">
        <f t="shared" si="6"/>
        <v>2.4000000000000008</v>
      </c>
      <c r="N16">
        <f t="shared" si="7"/>
        <v>-98.450000000000031</v>
      </c>
      <c r="O16">
        <f t="shared" si="8"/>
        <v>-98.450000000000031</v>
      </c>
      <c r="P16">
        <f t="shared" si="9"/>
        <v>2.2225000000000001</v>
      </c>
      <c r="Q16">
        <f t="shared" si="10"/>
        <v>3.8794791368402177</v>
      </c>
      <c r="R16">
        <f t="shared" si="11"/>
        <v>-25.377118042755143</v>
      </c>
      <c r="S16" s="5">
        <v>0.49861111111111112</v>
      </c>
      <c r="T16">
        <v>24</v>
      </c>
      <c r="U16">
        <v>6.9</v>
      </c>
      <c r="V16" s="5">
        <v>0.61111111111111105</v>
      </c>
      <c r="W16">
        <v>23.1</v>
      </c>
      <c r="X16">
        <v>4.95</v>
      </c>
      <c r="Y16">
        <f t="shared" si="12"/>
        <v>4.87</v>
      </c>
      <c r="Z16" s="5">
        <f>V16-S16</f>
        <v>0.11249999999999993</v>
      </c>
      <c r="AA16" s="6">
        <f t="shared" si="13"/>
        <v>2.6999999999999984</v>
      </c>
      <c r="AB16">
        <f t="shared" si="14"/>
        <v>-107.25000000000001</v>
      </c>
      <c r="AC16">
        <f t="shared" si="15"/>
        <v>-39.72222222222225</v>
      </c>
      <c r="AD16">
        <f t="shared" si="16"/>
        <v>-38.642759063628134</v>
      </c>
      <c r="AE16">
        <f t="shared" si="17"/>
        <v>2.2225000000000001</v>
      </c>
      <c r="AF16">
        <f t="shared" si="18"/>
        <v>3.8794791368402177</v>
      </c>
      <c r="AG16">
        <f t="shared" si="19"/>
        <v>-9.9608111554640626</v>
      </c>
      <c r="AH16">
        <f t="shared" si="20"/>
        <v>13.84029029230428</v>
      </c>
      <c r="AI16">
        <f t="shared" si="21"/>
        <v>-9.9608111554640626</v>
      </c>
      <c r="AJ16">
        <f t="shared" si="22"/>
        <v>13.84029029230428</v>
      </c>
    </row>
    <row r="17" spans="1:36" x14ac:dyDescent="0.25">
      <c r="A17" t="s">
        <v>30</v>
      </c>
      <c r="B17" t="s">
        <v>50</v>
      </c>
      <c r="C17" t="s">
        <v>35</v>
      </c>
      <c r="D17" t="s">
        <v>88</v>
      </c>
      <c r="E17" s="5">
        <v>0.40208333333333335</v>
      </c>
      <c r="F17">
        <v>25.4</v>
      </c>
      <c r="G17">
        <v>7.21</v>
      </c>
      <c r="H17" s="5">
        <v>0.50277777777777777</v>
      </c>
      <c r="I17">
        <v>37.4</v>
      </c>
      <c r="J17">
        <v>2.2400000000000002</v>
      </c>
      <c r="K17">
        <f t="shared" si="4"/>
        <v>2.2400000000000002</v>
      </c>
      <c r="L17" s="5">
        <f t="shared" si="5"/>
        <v>0.10069444444444442</v>
      </c>
      <c r="M17" s="6">
        <f t="shared" si="6"/>
        <v>2.4166666666666661</v>
      </c>
      <c r="N17">
        <f t="shared" si="7"/>
        <v>-273.34999999999997</v>
      </c>
      <c r="O17">
        <f t="shared" si="8"/>
        <v>-273.34999999999997</v>
      </c>
      <c r="P17">
        <f t="shared" si="9"/>
        <v>2.2225000000000001</v>
      </c>
      <c r="Q17">
        <f t="shared" si="10"/>
        <v>3.8794791368402177</v>
      </c>
      <c r="R17">
        <f t="shared" si="11"/>
        <v>-70.460489761169271</v>
      </c>
      <c r="S17" s="5">
        <v>0.50347222222222221</v>
      </c>
      <c r="T17">
        <v>24.8</v>
      </c>
      <c r="U17">
        <v>6.93</v>
      </c>
      <c r="V17" s="5">
        <v>0.61875000000000002</v>
      </c>
      <c r="W17">
        <v>23.6</v>
      </c>
      <c r="X17">
        <v>3.29</v>
      </c>
      <c r="Y17">
        <f t="shared" si="12"/>
        <v>3.21</v>
      </c>
      <c r="Z17" s="5">
        <f t="shared" ref="Z17:Z25" si="23">V17-S16</f>
        <v>0.12013888888888891</v>
      </c>
      <c r="AA17" s="6">
        <f t="shared" si="13"/>
        <v>2.8833333333333337</v>
      </c>
      <c r="AB17">
        <f t="shared" si="14"/>
        <v>-200.2</v>
      </c>
      <c r="AC17">
        <f t="shared" si="15"/>
        <v>-69.433526011560673</v>
      </c>
      <c r="AD17">
        <f t="shared" si="16"/>
        <v>-68.35406285296655</v>
      </c>
      <c r="AE17">
        <f t="shared" si="17"/>
        <v>2.2225000000000001</v>
      </c>
      <c r="AF17">
        <f t="shared" si="18"/>
        <v>3.8794791368402177</v>
      </c>
      <c r="AG17">
        <f t="shared" si="19"/>
        <v>-17.619391789960751</v>
      </c>
      <c r="AH17">
        <f t="shared" si="20"/>
        <v>21.498870926800969</v>
      </c>
      <c r="AI17">
        <f t="shared" si="21"/>
        <v>-17.619391789960751</v>
      </c>
      <c r="AJ17">
        <f t="shared" si="22"/>
        <v>21.498870926800969</v>
      </c>
    </row>
    <row r="18" spans="1:36" x14ac:dyDescent="0.25">
      <c r="A18" t="s">
        <v>30</v>
      </c>
      <c r="B18" t="s">
        <v>53</v>
      </c>
      <c r="C18" t="s">
        <v>35</v>
      </c>
      <c r="D18" t="s">
        <v>88</v>
      </c>
      <c r="E18" s="5">
        <v>0.40416666666666662</v>
      </c>
      <c r="F18">
        <v>25.9</v>
      </c>
      <c r="G18">
        <v>7.23</v>
      </c>
      <c r="H18" s="5">
        <v>0.50347222222222221</v>
      </c>
      <c r="I18">
        <v>37.299999999999997</v>
      </c>
      <c r="J18">
        <v>3.72</v>
      </c>
      <c r="K18">
        <f t="shared" si="4"/>
        <v>3.72</v>
      </c>
      <c r="L18" s="5">
        <f t="shared" si="5"/>
        <v>9.9305555555555591E-2</v>
      </c>
      <c r="M18" s="6">
        <f t="shared" si="6"/>
        <v>2.3833333333333342</v>
      </c>
      <c r="N18">
        <f t="shared" si="7"/>
        <v>-193.05</v>
      </c>
      <c r="O18">
        <f t="shared" si="8"/>
        <v>-193.05</v>
      </c>
      <c r="P18">
        <f t="shared" si="9"/>
        <v>2.2225000000000001</v>
      </c>
      <c r="Q18">
        <f t="shared" si="10"/>
        <v>3.8794791368402177</v>
      </c>
      <c r="R18">
        <f t="shared" si="11"/>
        <v>-49.761834821268451</v>
      </c>
      <c r="S18" s="5">
        <v>0.50416666666666665</v>
      </c>
      <c r="T18">
        <v>25</v>
      </c>
      <c r="U18">
        <v>6.94</v>
      </c>
      <c r="V18" s="5">
        <v>0.62083333333333335</v>
      </c>
      <c r="W18">
        <v>23.1</v>
      </c>
      <c r="X18">
        <v>2.56</v>
      </c>
      <c r="Y18">
        <f t="shared" si="12"/>
        <v>2.48</v>
      </c>
      <c r="Z18" s="5">
        <f t="shared" si="23"/>
        <v>0.11736111111111114</v>
      </c>
      <c r="AA18" s="6">
        <f t="shared" si="13"/>
        <v>2.8166666666666673</v>
      </c>
      <c r="AB18">
        <f t="shared" si="14"/>
        <v>-240.90000000000003</v>
      </c>
      <c r="AC18">
        <f t="shared" si="15"/>
        <v>-85.526627218934905</v>
      </c>
      <c r="AD18">
        <f t="shared" si="16"/>
        <v>-84.447164060340782</v>
      </c>
      <c r="AE18">
        <f t="shared" si="17"/>
        <v>2.2225000000000001</v>
      </c>
      <c r="AF18">
        <f t="shared" si="18"/>
        <v>3.8794791368402177</v>
      </c>
      <c r="AG18">
        <f t="shared" si="19"/>
        <v>-21.767655162368481</v>
      </c>
      <c r="AH18">
        <f t="shared" si="20"/>
        <v>25.647134299208698</v>
      </c>
      <c r="AI18">
        <f t="shared" si="21"/>
        <v>-21.767655162368481</v>
      </c>
      <c r="AJ18">
        <f t="shared" si="22"/>
        <v>25.647134299208698</v>
      </c>
    </row>
    <row r="19" spans="1:36" x14ac:dyDescent="0.25">
      <c r="A19" t="s">
        <v>30</v>
      </c>
      <c r="B19" t="s">
        <v>55</v>
      </c>
      <c r="C19" t="s">
        <v>43</v>
      </c>
      <c r="D19" t="s">
        <v>88</v>
      </c>
      <c r="E19" s="5">
        <v>0.4055555555555555</v>
      </c>
      <c r="F19">
        <v>26.1</v>
      </c>
      <c r="G19">
        <v>7.23</v>
      </c>
      <c r="H19" s="5">
        <v>0.50486111111111109</v>
      </c>
      <c r="I19">
        <v>37.299999999999997</v>
      </c>
      <c r="J19">
        <v>5.84</v>
      </c>
      <c r="K19">
        <f t="shared" si="4"/>
        <v>5.84</v>
      </c>
      <c r="L19" s="5">
        <f t="shared" si="5"/>
        <v>9.9305555555555591E-2</v>
      </c>
      <c r="M19" s="6">
        <f t="shared" si="6"/>
        <v>2.3833333333333342</v>
      </c>
      <c r="N19">
        <f t="shared" si="7"/>
        <v>-76.450000000000017</v>
      </c>
      <c r="O19">
        <f t="shared" si="8"/>
        <v>-76.450000000000017</v>
      </c>
      <c r="P19">
        <f t="shared" si="9"/>
        <v>2.2225000000000001</v>
      </c>
      <c r="Q19">
        <f t="shared" si="10"/>
        <v>3.8794791368402177</v>
      </c>
      <c r="R19">
        <f t="shared" si="11"/>
        <v>-19.706253675659017</v>
      </c>
      <c r="S19" s="5">
        <v>0.50555555555555554</v>
      </c>
      <c r="T19">
        <v>25.3</v>
      </c>
      <c r="U19">
        <v>6.96</v>
      </c>
      <c r="V19" s="5">
        <v>0.62222222222222223</v>
      </c>
      <c r="W19">
        <v>23.6</v>
      </c>
      <c r="X19">
        <v>3.3</v>
      </c>
      <c r="Y19">
        <f t="shared" si="12"/>
        <v>3.2199999999999998</v>
      </c>
      <c r="Z19" s="5">
        <f t="shared" si="23"/>
        <v>0.11805555555555558</v>
      </c>
      <c r="AA19" s="6">
        <f t="shared" si="13"/>
        <v>2.8333333333333339</v>
      </c>
      <c r="AB19">
        <f t="shared" si="14"/>
        <v>-201.29999999999998</v>
      </c>
      <c r="AC19">
        <f t="shared" si="15"/>
        <v>-71.047058823529397</v>
      </c>
      <c r="AD19">
        <f t="shared" si="16"/>
        <v>-69.967595664935274</v>
      </c>
      <c r="AE19">
        <f t="shared" si="17"/>
        <v>2.2225000000000001</v>
      </c>
      <c r="AF19">
        <f t="shared" si="18"/>
        <v>3.8794791368402177</v>
      </c>
      <c r="AG19">
        <f t="shared" si="19"/>
        <v>-18.035306595803199</v>
      </c>
      <c r="AH19">
        <f t="shared" si="20"/>
        <v>21.914785732643416</v>
      </c>
      <c r="AI19">
        <f t="shared" si="21"/>
        <v>-18.035306595803199</v>
      </c>
      <c r="AJ19">
        <f t="shared" si="22"/>
        <v>21.914785732643416</v>
      </c>
    </row>
    <row r="20" spans="1:36" x14ac:dyDescent="0.25">
      <c r="A20" t="s">
        <v>30</v>
      </c>
      <c r="B20" t="s">
        <v>44</v>
      </c>
      <c r="C20" t="s">
        <v>45</v>
      </c>
      <c r="D20" t="s">
        <v>87</v>
      </c>
      <c r="E20" s="5">
        <v>0.39999999999999997</v>
      </c>
      <c r="F20">
        <v>24.9</v>
      </c>
      <c r="G20">
        <v>7.17</v>
      </c>
      <c r="H20" s="5">
        <v>0.5</v>
      </c>
      <c r="I20">
        <v>37.1</v>
      </c>
      <c r="J20">
        <v>4.5199999999999996</v>
      </c>
      <c r="K20">
        <f t="shared" si="4"/>
        <v>4.5199999999999996</v>
      </c>
      <c r="L20" s="5">
        <f t="shared" si="5"/>
        <v>0.10000000000000003</v>
      </c>
      <c r="M20" s="6">
        <f t="shared" si="6"/>
        <v>2.4000000000000008</v>
      </c>
      <c r="N20">
        <f t="shared" si="7"/>
        <v>-145.75</v>
      </c>
      <c r="O20">
        <f t="shared" si="8"/>
        <v>-145.75</v>
      </c>
      <c r="P20">
        <f t="shared" si="9"/>
        <v>2.2225000000000001</v>
      </c>
      <c r="Q20">
        <f t="shared" si="10"/>
        <v>3.8794791368402177</v>
      </c>
      <c r="R20">
        <f t="shared" si="11"/>
        <v>-37.56947643201179</v>
      </c>
      <c r="S20" s="5">
        <v>0.50069444444444444</v>
      </c>
      <c r="T20">
        <v>24.3</v>
      </c>
      <c r="U20">
        <v>6.9</v>
      </c>
      <c r="V20" s="5">
        <v>0.61458333333333337</v>
      </c>
      <c r="W20">
        <v>23.5</v>
      </c>
      <c r="X20">
        <v>2.56</v>
      </c>
      <c r="Y20">
        <f t="shared" si="12"/>
        <v>2.48</v>
      </c>
      <c r="Z20" s="5">
        <f t="shared" si="23"/>
        <v>0.10902777777777783</v>
      </c>
      <c r="AA20" s="6">
        <f t="shared" si="13"/>
        <v>2.616666666666668</v>
      </c>
      <c r="AB20">
        <f t="shared" si="14"/>
        <v>-238.7</v>
      </c>
      <c r="AC20">
        <f t="shared" si="15"/>
        <v>-91.222929936305675</v>
      </c>
      <c r="AD20">
        <f t="shared" si="16"/>
        <v>-90.143466777711552</v>
      </c>
      <c r="AE20">
        <f t="shared" si="17"/>
        <v>2.2225000000000001</v>
      </c>
      <c r="AF20">
        <f t="shared" si="18"/>
        <v>3.8794791368402177</v>
      </c>
      <c r="AG20">
        <f t="shared" si="19"/>
        <v>-23.235971530738059</v>
      </c>
      <c r="AH20">
        <f t="shared" si="20"/>
        <v>27.115450667578276</v>
      </c>
      <c r="AI20">
        <f t="shared" si="21"/>
        <v>-23.235971530738059</v>
      </c>
      <c r="AJ20">
        <f t="shared" si="22"/>
        <v>27.115450667578276</v>
      </c>
    </row>
    <row r="21" spans="1:36" x14ac:dyDescent="0.25">
      <c r="A21" t="s">
        <v>30</v>
      </c>
      <c r="B21" t="s">
        <v>52</v>
      </c>
      <c r="C21" t="s">
        <v>45</v>
      </c>
      <c r="D21" t="s">
        <v>87</v>
      </c>
      <c r="E21" s="5">
        <v>0.40347222222222223</v>
      </c>
      <c r="F21">
        <v>25.7</v>
      </c>
      <c r="G21">
        <v>7.22</v>
      </c>
      <c r="H21" s="5">
        <v>0.50347222222222221</v>
      </c>
      <c r="I21">
        <v>37.4</v>
      </c>
      <c r="J21">
        <v>4.34</v>
      </c>
      <c r="K21">
        <f t="shared" si="4"/>
        <v>4.34</v>
      </c>
      <c r="L21" s="5">
        <f t="shared" si="5"/>
        <v>9.9999999999999978E-2</v>
      </c>
      <c r="M21" s="6">
        <f t="shared" si="6"/>
        <v>2.3999999999999995</v>
      </c>
      <c r="N21">
        <f t="shared" si="7"/>
        <v>-158.4</v>
      </c>
      <c r="O21">
        <f t="shared" si="8"/>
        <v>-158.4</v>
      </c>
      <c r="P21">
        <f t="shared" si="9"/>
        <v>2.2225000000000001</v>
      </c>
      <c r="Q21">
        <f t="shared" si="10"/>
        <v>3.8794791368402177</v>
      </c>
      <c r="R21">
        <f t="shared" si="11"/>
        <v>-40.830223443092059</v>
      </c>
      <c r="S21" s="5">
        <v>0.50416666666666665</v>
      </c>
      <c r="T21">
        <v>25</v>
      </c>
      <c r="U21">
        <v>6.94</v>
      </c>
      <c r="V21" s="5">
        <v>0.62013888888888891</v>
      </c>
      <c r="W21">
        <v>23.2</v>
      </c>
      <c r="X21">
        <v>1.97</v>
      </c>
      <c r="Y21">
        <f t="shared" si="12"/>
        <v>1.89</v>
      </c>
      <c r="Z21" s="5">
        <f t="shared" si="23"/>
        <v>0.11944444444444446</v>
      </c>
      <c r="AA21" s="6">
        <f t="shared" si="13"/>
        <v>2.8666666666666671</v>
      </c>
      <c r="AB21">
        <f t="shared" si="14"/>
        <v>-273.35000000000002</v>
      </c>
      <c r="AC21">
        <f t="shared" si="15"/>
        <v>-95.354651162790688</v>
      </c>
      <c r="AD21">
        <f t="shared" si="16"/>
        <v>-94.275188004196565</v>
      </c>
      <c r="AE21">
        <f t="shared" si="17"/>
        <v>2.2225000000000001</v>
      </c>
      <c r="AF21">
        <f t="shared" si="18"/>
        <v>3.8794791368402177</v>
      </c>
      <c r="AG21">
        <f t="shared" si="19"/>
        <v>-24.30099110701299</v>
      </c>
      <c r="AH21">
        <f t="shared" si="20"/>
        <v>28.180470243853208</v>
      </c>
      <c r="AI21">
        <f t="shared" si="21"/>
        <v>-24.30099110701299</v>
      </c>
      <c r="AJ21">
        <f t="shared" si="22"/>
        <v>28.180470243853208</v>
      </c>
    </row>
    <row r="22" spans="1:36" x14ac:dyDescent="0.25">
      <c r="A22" t="s">
        <v>30</v>
      </c>
      <c r="B22" t="s">
        <v>60</v>
      </c>
      <c r="C22" t="s">
        <v>45</v>
      </c>
      <c r="D22" t="s">
        <v>87</v>
      </c>
      <c r="E22" s="5">
        <v>0.40833333333333338</v>
      </c>
      <c r="F22">
        <v>26.6</v>
      </c>
      <c r="G22">
        <v>7.28</v>
      </c>
      <c r="H22" s="5">
        <v>0.50763888888888886</v>
      </c>
      <c r="I22">
        <v>37.200000000000003</v>
      </c>
      <c r="J22">
        <v>3.1</v>
      </c>
      <c r="K22">
        <f t="shared" si="4"/>
        <v>3.1</v>
      </c>
      <c r="L22" s="5">
        <f t="shared" si="5"/>
        <v>9.930555555555548E-2</v>
      </c>
      <c r="M22" s="6">
        <f t="shared" si="6"/>
        <v>2.3833333333333315</v>
      </c>
      <c r="N22">
        <f t="shared" si="7"/>
        <v>-229.90000000000003</v>
      </c>
      <c r="O22">
        <f t="shared" si="8"/>
        <v>-229.90000000000003</v>
      </c>
      <c r="P22">
        <f t="shared" si="9"/>
        <v>2.2225000000000001</v>
      </c>
      <c r="Q22">
        <f t="shared" si="10"/>
        <v>3.8794791368402177</v>
      </c>
      <c r="R22">
        <f t="shared" si="11"/>
        <v>-59.260532636154451</v>
      </c>
      <c r="S22" s="5">
        <v>0.5083333333333333</v>
      </c>
      <c r="T22">
        <v>25.8</v>
      </c>
      <c r="U22">
        <v>6.98</v>
      </c>
      <c r="V22" s="5">
        <v>0.62638888888888888</v>
      </c>
      <c r="W22">
        <v>23.3</v>
      </c>
      <c r="X22">
        <v>2.9</v>
      </c>
      <c r="Y22">
        <f t="shared" si="12"/>
        <v>2.82</v>
      </c>
      <c r="Z22" s="5">
        <f t="shared" si="23"/>
        <v>0.12222222222222223</v>
      </c>
      <c r="AA22" s="6">
        <f t="shared" si="13"/>
        <v>2.9333333333333336</v>
      </c>
      <c r="AB22">
        <f t="shared" si="14"/>
        <v>-224.4</v>
      </c>
      <c r="AC22">
        <f t="shared" si="15"/>
        <v>-76.5</v>
      </c>
      <c r="AD22">
        <f t="shared" si="16"/>
        <v>-75.420536841405877</v>
      </c>
      <c r="AE22">
        <f t="shared" si="17"/>
        <v>2.2225000000000001</v>
      </c>
      <c r="AF22">
        <f t="shared" si="18"/>
        <v>3.8794791368402177</v>
      </c>
      <c r="AG22">
        <f t="shared" si="19"/>
        <v>-19.440892496417668</v>
      </c>
      <c r="AH22">
        <f t="shared" si="20"/>
        <v>23.320371633257885</v>
      </c>
      <c r="AI22">
        <f t="shared" si="21"/>
        <v>-19.440892496417668</v>
      </c>
      <c r="AJ22">
        <f t="shared" si="22"/>
        <v>23.320371633257885</v>
      </c>
    </row>
    <row r="23" spans="1:36" x14ac:dyDescent="0.25">
      <c r="A23" t="s">
        <v>30</v>
      </c>
      <c r="B23" t="s">
        <v>61</v>
      </c>
      <c r="C23" t="s">
        <v>45</v>
      </c>
      <c r="D23" t="s">
        <v>87</v>
      </c>
      <c r="E23" s="5">
        <v>0.40902777777777777</v>
      </c>
      <c r="F23">
        <v>26.7</v>
      </c>
      <c r="G23">
        <v>7.29</v>
      </c>
      <c r="H23" s="5">
        <v>0.5083333333333333</v>
      </c>
      <c r="I23">
        <v>37.799999999999997</v>
      </c>
      <c r="J23">
        <v>3.36</v>
      </c>
      <c r="K23">
        <f t="shared" si="4"/>
        <v>3.36</v>
      </c>
      <c r="L23" s="5">
        <f t="shared" si="5"/>
        <v>9.9305555555555536E-2</v>
      </c>
      <c r="M23" s="6">
        <f t="shared" si="6"/>
        <v>2.3833333333333329</v>
      </c>
      <c r="N23">
        <f t="shared" si="7"/>
        <v>-216.15000000000003</v>
      </c>
      <c r="O23">
        <f t="shared" si="8"/>
        <v>-216.15000000000003</v>
      </c>
      <c r="P23">
        <f t="shared" si="9"/>
        <v>2.2225000000000001</v>
      </c>
      <c r="Q23">
        <f t="shared" si="10"/>
        <v>3.8794791368402177</v>
      </c>
      <c r="R23">
        <f t="shared" si="11"/>
        <v>-55.716242406719381</v>
      </c>
      <c r="S23" s="5">
        <v>0.50902777777777775</v>
      </c>
      <c r="T23">
        <v>25.8</v>
      </c>
      <c r="U23">
        <v>6.98</v>
      </c>
      <c r="V23" s="5">
        <v>0.62777777777777777</v>
      </c>
      <c r="W23">
        <v>23.3</v>
      </c>
      <c r="X23">
        <v>2.75</v>
      </c>
      <c r="Y23">
        <f t="shared" si="12"/>
        <v>2.67</v>
      </c>
      <c r="Z23" s="5">
        <f t="shared" si="23"/>
        <v>0.11944444444444446</v>
      </c>
      <c r="AA23" s="6">
        <f t="shared" si="13"/>
        <v>2.8666666666666671</v>
      </c>
      <c r="AB23">
        <f t="shared" si="14"/>
        <v>-232.65000000000003</v>
      </c>
      <c r="AC23">
        <f t="shared" si="15"/>
        <v>-81.156976744186039</v>
      </c>
      <c r="AD23">
        <f t="shared" si="16"/>
        <v>-80.077513585591916</v>
      </c>
      <c r="AE23">
        <f t="shared" si="17"/>
        <v>2.2225000000000001</v>
      </c>
      <c r="AF23">
        <f t="shared" si="18"/>
        <v>3.8794791368402177</v>
      </c>
      <c r="AG23">
        <f t="shared" si="19"/>
        <v>-20.641305381735844</v>
      </c>
      <c r="AH23">
        <f t="shared" si="20"/>
        <v>24.520784518576061</v>
      </c>
      <c r="AI23">
        <f t="shared" si="21"/>
        <v>-20.641305381735844</v>
      </c>
      <c r="AJ23">
        <f t="shared" si="22"/>
        <v>24.520784518576061</v>
      </c>
    </row>
    <row r="24" spans="1:36" x14ac:dyDescent="0.25">
      <c r="A24" t="s">
        <v>30</v>
      </c>
      <c r="B24" t="s">
        <v>47</v>
      </c>
      <c r="C24" t="s">
        <v>41</v>
      </c>
      <c r="D24" t="s">
        <v>87</v>
      </c>
      <c r="E24" s="5">
        <v>0.40069444444444446</v>
      </c>
      <c r="F24">
        <v>25.1</v>
      </c>
      <c r="G24">
        <v>7.18</v>
      </c>
      <c r="H24" s="5">
        <v>0.50138888888888888</v>
      </c>
      <c r="I24">
        <v>37</v>
      </c>
      <c r="J24">
        <v>2.02</v>
      </c>
      <c r="K24">
        <f t="shared" si="4"/>
        <v>2.02</v>
      </c>
      <c r="L24" s="5">
        <f t="shared" si="5"/>
        <v>0.10069444444444442</v>
      </c>
      <c r="M24" s="6">
        <f t="shared" si="6"/>
        <v>2.4166666666666661</v>
      </c>
      <c r="N24">
        <f t="shared" si="7"/>
        <v>-283.79999999999995</v>
      </c>
      <c r="O24">
        <f t="shared" si="8"/>
        <v>-283.79999999999995</v>
      </c>
      <c r="P24">
        <f t="shared" si="9"/>
        <v>2.2225000000000001</v>
      </c>
      <c r="Q24">
        <f t="shared" si="10"/>
        <v>3.8794791368402177</v>
      </c>
      <c r="R24">
        <f t="shared" si="11"/>
        <v>-73.154150335539924</v>
      </c>
      <c r="S24" s="5">
        <v>0.50208333333333333</v>
      </c>
      <c r="T24">
        <v>24.5</v>
      </c>
      <c r="U24">
        <v>6.92</v>
      </c>
      <c r="V24" s="5">
        <v>0.61597222222222225</v>
      </c>
      <c r="W24">
        <v>23.1</v>
      </c>
      <c r="X24">
        <v>3.03</v>
      </c>
      <c r="Y24">
        <f t="shared" si="12"/>
        <v>2.9499999999999997</v>
      </c>
      <c r="Z24" s="5">
        <f t="shared" si="23"/>
        <v>0.10694444444444451</v>
      </c>
      <c r="AA24" s="6">
        <f t="shared" si="13"/>
        <v>2.5666666666666682</v>
      </c>
      <c r="AB24">
        <f t="shared" si="14"/>
        <v>-213.95</v>
      </c>
      <c r="AC24">
        <f t="shared" si="15"/>
        <v>-83.357142857142804</v>
      </c>
      <c r="AD24">
        <f t="shared" si="16"/>
        <v>-82.277679698548681</v>
      </c>
      <c r="AE24">
        <f t="shared" si="17"/>
        <v>2.2225000000000001</v>
      </c>
      <c r="AF24">
        <f t="shared" si="18"/>
        <v>3.8794791368402177</v>
      </c>
      <c r="AG24">
        <f t="shared" si="19"/>
        <v>-21.208434636811248</v>
      </c>
      <c r="AH24">
        <f t="shared" si="20"/>
        <v>25.087913773651465</v>
      </c>
      <c r="AI24">
        <f t="shared" si="21"/>
        <v>-21.208434636811248</v>
      </c>
      <c r="AJ24">
        <f t="shared" si="22"/>
        <v>25.087913773651465</v>
      </c>
    </row>
    <row r="25" spans="1:36" x14ac:dyDescent="0.25">
      <c r="A25" t="s">
        <v>30</v>
      </c>
      <c r="B25" t="s">
        <v>63</v>
      </c>
      <c r="C25" t="s">
        <v>41</v>
      </c>
      <c r="D25" t="s">
        <v>87</v>
      </c>
      <c r="E25" s="5">
        <v>0.40972222222222227</v>
      </c>
      <c r="F25">
        <v>26.8</v>
      </c>
      <c r="G25">
        <v>7.28</v>
      </c>
      <c r="H25" s="5">
        <v>0.50902777777777775</v>
      </c>
      <c r="I25">
        <v>37.1</v>
      </c>
      <c r="J25">
        <v>0.95</v>
      </c>
      <c r="K25">
        <f t="shared" si="4"/>
        <v>0.95</v>
      </c>
      <c r="L25" s="5">
        <f t="shared" si="5"/>
        <v>9.930555555555548E-2</v>
      </c>
      <c r="M25" s="6">
        <f t="shared" si="6"/>
        <v>2.3833333333333315</v>
      </c>
      <c r="N25">
        <f t="shared" si="7"/>
        <v>-348.15000000000003</v>
      </c>
      <c r="O25">
        <f t="shared" si="8"/>
        <v>-348.15000000000003</v>
      </c>
      <c r="P25">
        <f t="shared" si="9"/>
        <v>2.2225000000000001</v>
      </c>
      <c r="Q25">
        <f t="shared" si="10"/>
        <v>3.8794791368402177</v>
      </c>
      <c r="R25">
        <f t="shared" si="11"/>
        <v>-89.741428609296094</v>
      </c>
      <c r="S25" s="5">
        <v>0.51041666666666663</v>
      </c>
      <c r="T25">
        <v>26.1</v>
      </c>
      <c r="U25">
        <v>7</v>
      </c>
      <c r="V25" s="5">
        <v>0.62916666666666665</v>
      </c>
      <c r="W25">
        <v>22.5</v>
      </c>
      <c r="X25">
        <v>2.62</v>
      </c>
      <c r="Y25">
        <f t="shared" si="12"/>
        <v>2.54</v>
      </c>
      <c r="Z25" s="5">
        <f t="shared" si="23"/>
        <v>0.12708333333333333</v>
      </c>
      <c r="AA25" s="6">
        <f t="shared" si="13"/>
        <v>3.05</v>
      </c>
      <c r="AB25">
        <f t="shared" si="14"/>
        <v>-240.9</v>
      </c>
      <c r="AC25">
        <f t="shared" si="15"/>
        <v>-78.983606557377058</v>
      </c>
      <c r="AD25">
        <f t="shared" si="16"/>
        <v>-77.904143398782935</v>
      </c>
      <c r="AE25">
        <f t="shared" si="17"/>
        <v>2.2225000000000001</v>
      </c>
      <c r="AF25">
        <f t="shared" si="18"/>
        <v>3.8794791368402177</v>
      </c>
      <c r="AG25">
        <f t="shared" si="19"/>
        <v>-20.081083220422933</v>
      </c>
      <c r="AH25">
        <f t="shared" si="20"/>
        <v>23.96056235726315</v>
      </c>
      <c r="AI25">
        <f t="shared" si="21"/>
        <v>-20.081083220422933</v>
      </c>
      <c r="AJ25">
        <f t="shared" si="22"/>
        <v>23.96056235726315</v>
      </c>
    </row>
    <row r="26" spans="1:36" x14ac:dyDescent="0.25">
      <c r="A26" t="s">
        <v>30</v>
      </c>
      <c r="B26" t="s">
        <v>36</v>
      </c>
      <c r="C26" t="s">
        <v>35</v>
      </c>
      <c r="D26" t="s">
        <v>87</v>
      </c>
      <c r="E26" s="5">
        <v>0.3972222222222222</v>
      </c>
      <c r="F26">
        <v>24.3</v>
      </c>
      <c r="G26">
        <v>7.14</v>
      </c>
      <c r="H26" s="5">
        <v>0.49652777777777773</v>
      </c>
      <c r="I26">
        <v>36.6</v>
      </c>
      <c r="J26">
        <v>4.91</v>
      </c>
      <c r="K26">
        <f t="shared" si="4"/>
        <v>4.91</v>
      </c>
      <c r="L26" s="5">
        <f t="shared" si="5"/>
        <v>9.9305555555555536E-2</v>
      </c>
      <c r="M26" s="6">
        <f t="shared" si="6"/>
        <v>2.3833333333333329</v>
      </c>
      <c r="N26">
        <f t="shared" si="7"/>
        <v>-122.64999999999998</v>
      </c>
      <c r="O26">
        <f t="shared" si="8"/>
        <v>-122.64999999999998</v>
      </c>
      <c r="P26">
        <f t="shared" si="9"/>
        <v>2.2225000000000001</v>
      </c>
      <c r="Q26">
        <f t="shared" si="10"/>
        <v>3.8794791368402177</v>
      </c>
      <c r="R26">
        <f t="shared" si="11"/>
        <v>-31.61506884656086</v>
      </c>
      <c r="S26" s="5">
        <v>0.49722222222222223</v>
      </c>
      <c r="T26">
        <v>23.7</v>
      </c>
      <c r="U26">
        <v>6.9</v>
      </c>
      <c r="V26" s="5">
        <v>0.60833333333333328</v>
      </c>
      <c r="W26">
        <v>23.3</v>
      </c>
      <c r="X26">
        <v>4.53</v>
      </c>
      <c r="Y26">
        <f t="shared" si="12"/>
        <v>4.45</v>
      </c>
      <c r="Z26" s="5">
        <f>V26-S26</f>
        <v>0.11111111111111105</v>
      </c>
      <c r="AA26" s="6">
        <f t="shared" si="13"/>
        <v>2.6666666666666652</v>
      </c>
      <c r="AB26">
        <f t="shared" si="14"/>
        <v>-130.35</v>
      </c>
      <c r="AC26">
        <f t="shared" si="15"/>
        <v>-48.881250000000023</v>
      </c>
      <c r="AD26">
        <f t="shared" si="16"/>
        <v>-47.801786841405907</v>
      </c>
      <c r="AE26">
        <f t="shared" si="17"/>
        <v>2.2225000000000001</v>
      </c>
      <c r="AF26">
        <f t="shared" si="18"/>
        <v>3.8794791368402177</v>
      </c>
      <c r="AG26">
        <f t="shared" si="19"/>
        <v>-12.321702258293314</v>
      </c>
      <c r="AH26">
        <f t="shared" si="20"/>
        <v>16.201181395133531</v>
      </c>
      <c r="AI26">
        <f t="shared" si="21"/>
        <v>-12.321702258293314</v>
      </c>
      <c r="AJ26">
        <f t="shared" si="22"/>
        <v>16.201181395133531</v>
      </c>
    </row>
    <row r="27" spans="1:36" x14ac:dyDescent="0.25">
      <c r="A27" t="s">
        <v>30</v>
      </c>
      <c r="B27" t="s">
        <v>38</v>
      </c>
      <c r="C27" t="s">
        <v>35</v>
      </c>
      <c r="D27" t="s">
        <v>87</v>
      </c>
      <c r="E27" s="5">
        <v>0.39861111111111108</v>
      </c>
      <c r="F27">
        <v>24.5</v>
      </c>
      <c r="G27">
        <v>7.15</v>
      </c>
      <c r="H27" s="5">
        <v>0.49791666666666662</v>
      </c>
      <c r="I27">
        <v>37.299999999999997</v>
      </c>
      <c r="J27">
        <v>4.05</v>
      </c>
      <c r="K27">
        <f t="shared" si="4"/>
        <v>4.05</v>
      </c>
      <c r="L27" s="5">
        <f t="shared" si="5"/>
        <v>9.9305555555555536E-2</v>
      </c>
      <c r="M27" s="6">
        <f t="shared" si="6"/>
        <v>2.3833333333333329</v>
      </c>
      <c r="N27">
        <f t="shared" si="7"/>
        <v>-170.50000000000003</v>
      </c>
      <c r="O27">
        <f t="shared" si="8"/>
        <v>-170.50000000000003</v>
      </c>
      <c r="P27">
        <f t="shared" si="9"/>
        <v>2.2225000000000001</v>
      </c>
      <c r="Q27">
        <f t="shared" si="10"/>
        <v>3.8794791368402177</v>
      </c>
      <c r="R27">
        <f t="shared" si="11"/>
        <v>-43.949198844994932</v>
      </c>
      <c r="S27" s="5">
        <v>0.49861111111111112</v>
      </c>
      <c r="T27">
        <v>23.9</v>
      </c>
      <c r="U27">
        <v>6.89</v>
      </c>
      <c r="V27" s="5">
        <v>0.61041666666666672</v>
      </c>
      <c r="W27">
        <v>23.1</v>
      </c>
      <c r="X27">
        <v>2.97</v>
      </c>
      <c r="Y27">
        <f t="shared" si="12"/>
        <v>2.89</v>
      </c>
      <c r="Z27" s="5">
        <f>V27-S27</f>
        <v>0.1118055555555556</v>
      </c>
      <c r="AA27" s="6">
        <f t="shared" si="13"/>
        <v>2.6833333333333345</v>
      </c>
      <c r="AB27">
        <f t="shared" si="14"/>
        <v>-215.6</v>
      </c>
      <c r="AC27">
        <f t="shared" si="15"/>
        <v>-80.347826086956488</v>
      </c>
      <c r="AD27">
        <f t="shared" si="16"/>
        <v>-79.268362928362365</v>
      </c>
      <c r="AE27">
        <f t="shared" si="17"/>
        <v>2.2225000000000001</v>
      </c>
      <c r="AF27">
        <f t="shared" si="18"/>
        <v>3.8794791368402177</v>
      </c>
      <c r="AG27">
        <f t="shared" si="19"/>
        <v>-20.432733398567869</v>
      </c>
      <c r="AH27">
        <f t="shared" si="20"/>
        <v>24.312212535408086</v>
      </c>
      <c r="AI27">
        <f t="shared" si="21"/>
        <v>-20.432733398567869</v>
      </c>
      <c r="AJ27">
        <f t="shared" si="22"/>
        <v>24.312212535408086</v>
      </c>
    </row>
    <row r="28" spans="1:36" x14ac:dyDescent="0.25">
      <c r="A28" t="s">
        <v>30</v>
      </c>
      <c r="B28" t="s">
        <v>56</v>
      </c>
      <c r="C28" t="s">
        <v>35</v>
      </c>
      <c r="D28" t="s">
        <v>87</v>
      </c>
      <c r="E28" s="5">
        <v>0.40625</v>
      </c>
      <c r="F28">
        <v>26.2</v>
      </c>
      <c r="G28">
        <v>7.24</v>
      </c>
      <c r="H28" s="5">
        <v>0.50555555555555554</v>
      </c>
      <c r="I28">
        <v>37.1</v>
      </c>
      <c r="J28">
        <v>0.84</v>
      </c>
      <c r="K28">
        <f t="shared" si="4"/>
        <v>0.84</v>
      </c>
      <c r="L28" s="5">
        <f t="shared" si="5"/>
        <v>9.9305555555555536E-2</v>
      </c>
      <c r="M28" s="6">
        <f t="shared" si="6"/>
        <v>2.3833333333333329</v>
      </c>
      <c r="N28">
        <f t="shared" si="7"/>
        <v>-352</v>
      </c>
      <c r="O28">
        <f t="shared" si="8"/>
        <v>-352</v>
      </c>
      <c r="P28">
        <f t="shared" si="9"/>
        <v>2.2225000000000001</v>
      </c>
      <c r="Q28">
        <f t="shared" si="10"/>
        <v>3.8794791368402177</v>
      </c>
      <c r="R28">
        <f t="shared" si="11"/>
        <v>-90.7338298735379</v>
      </c>
      <c r="S28" s="5">
        <v>0.50624999999999998</v>
      </c>
      <c r="T28">
        <v>25.3</v>
      </c>
      <c r="U28">
        <v>6.97</v>
      </c>
      <c r="V28" s="5">
        <v>0.62291666666666667</v>
      </c>
      <c r="W28">
        <v>23.4</v>
      </c>
      <c r="X28">
        <v>2.09</v>
      </c>
      <c r="Y28">
        <f t="shared" si="12"/>
        <v>2.0099999999999998</v>
      </c>
      <c r="Z28" s="5">
        <f>V28-S27</f>
        <v>0.12430555555555556</v>
      </c>
      <c r="AA28" s="6">
        <f t="shared" si="13"/>
        <v>2.9833333333333334</v>
      </c>
      <c r="AB28">
        <f t="shared" si="14"/>
        <v>-268.39999999999998</v>
      </c>
      <c r="AC28">
        <f t="shared" si="15"/>
        <v>-89.966480446927363</v>
      </c>
      <c r="AD28">
        <f t="shared" si="16"/>
        <v>-88.88701728833324</v>
      </c>
      <c r="AE28">
        <f t="shared" si="17"/>
        <v>2.2225000000000001</v>
      </c>
      <c r="AF28">
        <f t="shared" si="18"/>
        <v>3.8794791368402177</v>
      </c>
      <c r="AG28">
        <f t="shared" si="19"/>
        <v>-22.91210086535753</v>
      </c>
      <c r="AH28">
        <f t="shared" si="20"/>
        <v>26.791580002197747</v>
      </c>
      <c r="AI28">
        <f t="shared" si="21"/>
        <v>-22.91210086535753</v>
      </c>
      <c r="AJ28">
        <f t="shared" si="22"/>
        <v>26.791580002197747</v>
      </c>
    </row>
    <row r="29" spans="1:36" x14ac:dyDescent="0.25">
      <c r="A29" t="s">
        <v>30</v>
      </c>
      <c r="B29" t="s">
        <v>42</v>
      </c>
      <c r="C29" t="s">
        <v>43</v>
      </c>
      <c r="D29" t="s">
        <v>87</v>
      </c>
      <c r="E29" s="5">
        <v>0.39999999999999997</v>
      </c>
      <c r="F29">
        <v>24.9</v>
      </c>
      <c r="G29">
        <v>7.19</v>
      </c>
      <c r="H29" s="5">
        <v>0.4993055555555555</v>
      </c>
      <c r="I29">
        <v>37.1</v>
      </c>
      <c r="J29">
        <v>4.2</v>
      </c>
      <c r="K29">
        <f t="shared" si="4"/>
        <v>4.2</v>
      </c>
      <c r="L29" s="5">
        <f t="shared" si="5"/>
        <v>9.9305555555555536E-2</v>
      </c>
      <c r="M29" s="6">
        <f t="shared" si="6"/>
        <v>2.3833333333333329</v>
      </c>
      <c r="N29">
        <f t="shared" si="7"/>
        <v>-164.45000000000002</v>
      </c>
      <c r="O29">
        <f t="shared" si="8"/>
        <v>-164.45000000000002</v>
      </c>
      <c r="P29">
        <f t="shared" si="9"/>
        <v>2.2225000000000001</v>
      </c>
      <c r="Q29">
        <f t="shared" si="10"/>
        <v>3.8794791368402177</v>
      </c>
      <c r="R29">
        <f t="shared" si="11"/>
        <v>-42.389711144043495</v>
      </c>
      <c r="S29" s="5">
        <v>0.50069444444444444</v>
      </c>
      <c r="T29">
        <v>24.3</v>
      </c>
      <c r="U29">
        <v>6.91</v>
      </c>
      <c r="V29" s="5">
        <v>0.61388888888888882</v>
      </c>
      <c r="W29">
        <v>23.5</v>
      </c>
      <c r="X29">
        <v>3.11</v>
      </c>
      <c r="Y29">
        <f t="shared" si="12"/>
        <v>3.03</v>
      </c>
      <c r="Z29" s="5">
        <f>V29-S28</f>
        <v>0.10763888888888884</v>
      </c>
      <c r="AA29" s="6">
        <f t="shared" si="13"/>
        <v>2.5833333333333321</v>
      </c>
      <c r="AB29">
        <f t="shared" si="14"/>
        <v>-209</v>
      </c>
      <c r="AC29">
        <f t="shared" si="15"/>
        <v>-80.903225806451644</v>
      </c>
      <c r="AD29">
        <f t="shared" si="16"/>
        <v>-79.823762647857521</v>
      </c>
      <c r="AE29">
        <f t="shared" si="17"/>
        <v>2.2225000000000001</v>
      </c>
      <c r="AF29">
        <f t="shared" si="18"/>
        <v>3.8794791368402177</v>
      </c>
      <c r="AG29">
        <f t="shared" si="19"/>
        <v>-20.575896874876062</v>
      </c>
      <c r="AH29">
        <f t="shared" si="20"/>
        <v>24.455376011716279</v>
      </c>
      <c r="AI29">
        <f t="shared" si="21"/>
        <v>-20.575896874876062</v>
      </c>
      <c r="AJ29">
        <f t="shared" si="22"/>
        <v>24.455376011716279</v>
      </c>
    </row>
    <row r="30" spans="1:36" x14ac:dyDescent="0.25">
      <c r="A30" t="s">
        <v>30</v>
      </c>
      <c r="B30" t="s">
        <v>51</v>
      </c>
      <c r="C30" t="s">
        <v>43</v>
      </c>
      <c r="D30" t="s">
        <v>87</v>
      </c>
      <c r="E30" s="5">
        <v>0.40208333333333335</v>
      </c>
      <c r="F30">
        <v>25.6</v>
      </c>
      <c r="G30">
        <v>7.21</v>
      </c>
      <c r="H30" s="5">
        <v>0.50277777777777777</v>
      </c>
      <c r="I30">
        <v>37.200000000000003</v>
      </c>
      <c r="J30">
        <v>2.83</v>
      </c>
      <c r="K30">
        <f t="shared" si="4"/>
        <v>2.83</v>
      </c>
      <c r="L30" s="5">
        <f t="shared" si="5"/>
        <v>0.10069444444444442</v>
      </c>
      <c r="M30" s="6">
        <f t="shared" si="6"/>
        <v>2.4166666666666661</v>
      </c>
      <c r="N30">
        <f t="shared" si="7"/>
        <v>-240.9</v>
      </c>
      <c r="O30">
        <f t="shared" si="8"/>
        <v>-240.9</v>
      </c>
      <c r="P30">
        <f t="shared" si="9"/>
        <v>2.2225000000000001</v>
      </c>
      <c r="Q30">
        <f t="shared" si="10"/>
        <v>3.8794791368402177</v>
      </c>
      <c r="R30">
        <f t="shared" si="11"/>
        <v>-62.095964819702509</v>
      </c>
      <c r="S30" s="5">
        <v>0.50347222222222221</v>
      </c>
      <c r="T30">
        <v>24.9</v>
      </c>
      <c r="U30">
        <v>6.94</v>
      </c>
      <c r="V30" s="5">
        <v>0.61944444444444446</v>
      </c>
      <c r="W30">
        <v>23.6</v>
      </c>
      <c r="X30">
        <v>0.64</v>
      </c>
      <c r="Y30">
        <f t="shared" si="12"/>
        <v>0.56000000000000005</v>
      </c>
      <c r="Z30" s="5">
        <f>V30-S29</f>
        <v>0.11875000000000002</v>
      </c>
      <c r="AA30" s="6">
        <f t="shared" si="13"/>
        <v>2.8500000000000005</v>
      </c>
      <c r="AB30">
        <f t="shared" si="14"/>
        <v>-346.50000000000006</v>
      </c>
      <c r="AC30">
        <f t="shared" si="15"/>
        <v>-121.57894736842105</v>
      </c>
      <c r="AD30">
        <f t="shared" si="16"/>
        <v>-120.49948420982693</v>
      </c>
      <c r="AE30">
        <f t="shared" si="17"/>
        <v>2.2225000000000001</v>
      </c>
      <c r="AF30">
        <f t="shared" si="18"/>
        <v>3.8794791368402177</v>
      </c>
      <c r="AG30">
        <f t="shared" si="19"/>
        <v>-31.060737784498592</v>
      </c>
      <c r="AH30">
        <f t="shared" si="20"/>
        <v>34.940216921338809</v>
      </c>
      <c r="AI30">
        <f t="shared" si="21"/>
        <v>-31.060737784498592</v>
      </c>
      <c r="AJ30">
        <f t="shared" si="22"/>
        <v>34.940216921338809</v>
      </c>
    </row>
    <row r="31" spans="1:36" x14ac:dyDescent="0.25">
      <c r="A31" t="s">
        <v>30</v>
      </c>
      <c r="B31" t="s">
        <v>54</v>
      </c>
      <c r="C31" t="s">
        <v>43</v>
      </c>
      <c r="D31" t="s">
        <v>87</v>
      </c>
      <c r="E31" s="5">
        <v>0.40416666666666662</v>
      </c>
      <c r="F31">
        <v>25.9</v>
      </c>
      <c r="G31">
        <v>7.23</v>
      </c>
      <c r="H31" s="5">
        <v>0.50416666666666665</v>
      </c>
      <c r="I31">
        <v>37.6</v>
      </c>
      <c r="J31">
        <v>2.1</v>
      </c>
      <c r="K31">
        <f t="shared" si="4"/>
        <v>2.1</v>
      </c>
      <c r="L31" s="5">
        <f t="shared" si="5"/>
        <v>0.10000000000000003</v>
      </c>
      <c r="M31" s="6">
        <f t="shared" si="6"/>
        <v>2.4000000000000008</v>
      </c>
      <c r="N31">
        <f t="shared" si="7"/>
        <v>-282.15000000000003</v>
      </c>
      <c r="O31">
        <f t="shared" si="8"/>
        <v>-282.15000000000003</v>
      </c>
      <c r="P31">
        <f t="shared" si="9"/>
        <v>2.2225000000000001</v>
      </c>
      <c r="Q31">
        <f t="shared" si="10"/>
        <v>3.8794791368402177</v>
      </c>
      <c r="R31">
        <f t="shared" si="11"/>
        <v>-72.728835508007734</v>
      </c>
      <c r="S31" s="5">
        <v>0.50486111111111109</v>
      </c>
      <c r="T31">
        <v>25.1</v>
      </c>
      <c r="U31">
        <v>6.94</v>
      </c>
      <c r="V31" s="5">
        <v>0.62152777777777779</v>
      </c>
      <c r="W31">
        <v>23.4</v>
      </c>
      <c r="X31">
        <v>1.1499999999999999</v>
      </c>
      <c r="Y31">
        <f t="shared" si="12"/>
        <v>1.0699999999999998</v>
      </c>
      <c r="Z31" s="5">
        <f>V31-S30</f>
        <v>0.11805555555555558</v>
      </c>
      <c r="AA31" s="6">
        <f t="shared" si="13"/>
        <v>2.8333333333333339</v>
      </c>
      <c r="AB31">
        <f t="shared" si="14"/>
        <v>-318.45</v>
      </c>
      <c r="AC31">
        <f t="shared" si="15"/>
        <v>-112.39411764705879</v>
      </c>
      <c r="AD31">
        <f t="shared" si="16"/>
        <v>-111.31465448846467</v>
      </c>
      <c r="AE31">
        <f t="shared" si="17"/>
        <v>2.2225000000000001</v>
      </c>
      <c r="AF31">
        <f t="shared" si="18"/>
        <v>3.8794791368402177</v>
      </c>
      <c r="AG31">
        <f t="shared" si="19"/>
        <v>-28.693195803375016</v>
      </c>
      <c r="AH31">
        <f t="shared" si="20"/>
        <v>32.572674940215236</v>
      </c>
      <c r="AI31">
        <f t="shared" si="21"/>
        <v>-28.693195803375016</v>
      </c>
      <c r="AJ31">
        <f t="shared" si="22"/>
        <v>32.572674940215236</v>
      </c>
    </row>
    <row r="32" spans="1:36" x14ac:dyDescent="0.25">
      <c r="A32" t="s">
        <v>30</v>
      </c>
      <c r="B32" t="s">
        <v>58</v>
      </c>
      <c r="C32" t="s">
        <v>43</v>
      </c>
      <c r="D32" t="s">
        <v>87</v>
      </c>
      <c r="E32" s="5">
        <v>0.4069444444444445</v>
      </c>
      <c r="F32">
        <v>26.3</v>
      </c>
      <c r="G32">
        <v>7.26</v>
      </c>
      <c r="H32" s="5">
        <v>0.50694444444444442</v>
      </c>
      <c r="I32">
        <v>37.200000000000003</v>
      </c>
      <c r="J32">
        <v>3.88</v>
      </c>
      <c r="K32">
        <f t="shared" si="4"/>
        <v>3.88</v>
      </c>
      <c r="L32" s="5">
        <f t="shared" si="5"/>
        <v>9.9999999999999922E-2</v>
      </c>
      <c r="M32" s="6">
        <f t="shared" si="6"/>
        <v>2.3999999999999981</v>
      </c>
      <c r="N32">
        <f t="shared" si="7"/>
        <v>-185.89999999999998</v>
      </c>
      <c r="O32">
        <f t="shared" si="8"/>
        <v>-185.89999999999998</v>
      </c>
      <c r="P32">
        <f t="shared" si="9"/>
        <v>2.2225000000000001</v>
      </c>
      <c r="Q32">
        <f t="shared" si="10"/>
        <v>3.8794791368402177</v>
      </c>
      <c r="R32">
        <f t="shared" si="11"/>
        <v>-47.9188039019622</v>
      </c>
      <c r="S32" s="5">
        <v>0.50763888888888886</v>
      </c>
      <c r="T32">
        <v>25.6</v>
      </c>
      <c r="U32">
        <v>6.97</v>
      </c>
      <c r="V32" s="5">
        <v>0.625</v>
      </c>
      <c r="W32">
        <v>22.7</v>
      </c>
      <c r="X32">
        <v>1.28</v>
      </c>
      <c r="Y32">
        <f t="shared" si="12"/>
        <v>1.2</v>
      </c>
      <c r="Z32" s="5">
        <f>V32-S31</f>
        <v>0.12013888888888891</v>
      </c>
      <c r="AA32" s="6">
        <f t="shared" si="13"/>
        <v>2.8833333333333337</v>
      </c>
      <c r="AB32">
        <f t="shared" si="14"/>
        <v>-312.94999999999993</v>
      </c>
      <c r="AC32">
        <f t="shared" si="15"/>
        <v>-108.53757225433522</v>
      </c>
      <c r="AD32">
        <f t="shared" si="16"/>
        <v>-107.45810909574109</v>
      </c>
      <c r="AE32">
        <f t="shared" si="17"/>
        <v>2.2225000000000001</v>
      </c>
      <c r="AF32">
        <f t="shared" si="18"/>
        <v>3.8794791368402177</v>
      </c>
      <c r="AG32">
        <f t="shared" si="19"/>
        <v>-27.699107355752979</v>
      </c>
      <c r="AH32">
        <f t="shared" si="20"/>
        <v>31.578586492593196</v>
      </c>
      <c r="AI32">
        <f t="shared" si="21"/>
        <v>-27.699107355752979</v>
      </c>
      <c r="AJ32">
        <f t="shared" si="22"/>
        <v>31.578586492593196</v>
      </c>
    </row>
    <row r="33" spans="1:36" x14ac:dyDescent="0.25">
      <c r="A33" t="s">
        <v>65</v>
      </c>
      <c r="B33" t="s">
        <v>78</v>
      </c>
      <c r="C33" t="s">
        <v>45</v>
      </c>
      <c r="D33" t="s">
        <v>87</v>
      </c>
      <c r="E33" s="5"/>
      <c r="H33" s="5"/>
      <c r="K33">
        <f t="shared" si="4"/>
        <v>0</v>
      </c>
      <c r="L33" s="5">
        <f t="shared" si="5"/>
        <v>0</v>
      </c>
      <c r="M33" s="6">
        <f t="shared" si="6"/>
        <v>0</v>
      </c>
      <c r="N33">
        <f t="shared" si="7"/>
        <v>0</v>
      </c>
      <c r="O33">
        <f t="shared" si="8"/>
        <v>0</v>
      </c>
      <c r="P33">
        <f t="shared" si="9"/>
        <v>2.2225000000000001</v>
      </c>
      <c r="Q33">
        <f t="shared" si="10"/>
        <v>3.8794791368402177</v>
      </c>
      <c r="R33">
        <f t="shared" si="11"/>
        <v>0</v>
      </c>
      <c r="S33" s="5"/>
      <c r="V33" s="5"/>
      <c r="Y33">
        <f t="shared" si="12"/>
        <v>-0.08</v>
      </c>
      <c r="Z33" s="5">
        <f t="shared" ref="Z33:Z45" si="24">V33-S33</f>
        <v>0</v>
      </c>
      <c r="AA33" s="6">
        <f t="shared" si="13"/>
        <v>0</v>
      </c>
      <c r="AB33">
        <f t="shared" si="14"/>
        <v>0</v>
      </c>
      <c r="AC33" t="e">
        <f t="shared" si="15"/>
        <v>#DIV/0!</v>
      </c>
      <c r="AD33" t="e">
        <f t="shared" ref="AD33:AD45" si="25">AC33</f>
        <v>#DIV/0!</v>
      </c>
      <c r="AE33">
        <f t="shared" si="17"/>
        <v>2.2225000000000001</v>
      </c>
      <c r="AF33">
        <f t="shared" si="18"/>
        <v>3.8794791368402177</v>
      </c>
      <c r="AG33" t="e">
        <f t="shared" si="19"/>
        <v>#DIV/0!</v>
      </c>
      <c r="AH33" t="e">
        <f t="shared" si="20"/>
        <v>#DIV/0!</v>
      </c>
      <c r="AI33" t="e">
        <f t="shared" si="21"/>
        <v>#DIV/0!</v>
      </c>
      <c r="AJ33" t="e">
        <f t="shared" si="22"/>
        <v>#DIV/0!</v>
      </c>
    </row>
    <row r="34" spans="1:36" x14ac:dyDescent="0.25">
      <c r="A34" t="s">
        <v>65</v>
      </c>
      <c r="B34" t="s">
        <v>74</v>
      </c>
      <c r="C34" t="s">
        <v>41</v>
      </c>
      <c r="D34" t="s">
        <v>87</v>
      </c>
      <c r="E34" s="5"/>
      <c r="F34" s="5"/>
      <c r="G34" s="5"/>
      <c r="H34" s="5"/>
      <c r="I34" s="5"/>
      <c r="J34" s="5"/>
      <c r="K34">
        <f t="shared" si="4"/>
        <v>0</v>
      </c>
      <c r="L34" s="5">
        <f t="shared" si="5"/>
        <v>0</v>
      </c>
      <c r="M34" s="6">
        <f t="shared" si="6"/>
        <v>0</v>
      </c>
      <c r="N34">
        <f t="shared" si="7"/>
        <v>0</v>
      </c>
      <c r="O34">
        <f t="shared" si="8"/>
        <v>0</v>
      </c>
      <c r="P34">
        <f t="shared" si="9"/>
        <v>2.2225000000000001</v>
      </c>
      <c r="Q34">
        <f t="shared" si="10"/>
        <v>3.8794791368402177</v>
      </c>
      <c r="R34">
        <f t="shared" si="11"/>
        <v>0</v>
      </c>
      <c r="S34" s="5"/>
      <c r="T34" s="5"/>
      <c r="U34" s="5"/>
      <c r="V34" s="5"/>
      <c r="W34" s="5"/>
      <c r="X34" s="5"/>
      <c r="Y34">
        <f t="shared" si="12"/>
        <v>-0.08</v>
      </c>
      <c r="Z34" s="5">
        <f t="shared" si="24"/>
        <v>0</v>
      </c>
      <c r="AA34" s="6">
        <f t="shared" si="13"/>
        <v>0</v>
      </c>
      <c r="AB34">
        <f t="shared" si="14"/>
        <v>0</v>
      </c>
      <c r="AC34" t="e">
        <f t="shared" si="15"/>
        <v>#DIV/0!</v>
      </c>
      <c r="AD34" t="e">
        <f t="shared" si="25"/>
        <v>#DIV/0!</v>
      </c>
      <c r="AE34">
        <f t="shared" si="17"/>
        <v>2.2225000000000001</v>
      </c>
      <c r="AF34">
        <f t="shared" si="18"/>
        <v>3.8794791368402177</v>
      </c>
      <c r="AG34" t="e">
        <f t="shared" si="19"/>
        <v>#DIV/0!</v>
      </c>
      <c r="AH34" t="e">
        <f t="shared" si="20"/>
        <v>#DIV/0!</v>
      </c>
      <c r="AI34" t="e">
        <f t="shared" si="21"/>
        <v>#DIV/0!</v>
      </c>
      <c r="AJ34" t="e">
        <f t="shared" si="22"/>
        <v>#DIV/0!</v>
      </c>
    </row>
    <row r="35" spans="1:36" x14ac:dyDescent="0.25">
      <c r="A35" t="s">
        <v>65</v>
      </c>
      <c r="B35" t="s">
        <v>75</v>
      </c>
      <c r="C35" t="s">
        <v>41</v>
      </c>
      <c r="D35" t="s">
        <v>87</v>
      </c>
      <c r="E35" s="5"/>
      <c r="H35" s="5"/>
      <c r="K35">
        <f t="shared" si="4"/>
        <v>0</v>
      </c>
      <c r="L35" s="5">
        <f t="shared" si="5"/>
        <v>0</v>
      </c>
      <c r="M35" s="6">
        <f t="shared" si="6"/>
        <v>0</v>
      </c>
      <c r="N35">
        <f t="shared" si="7"/>
        <v>0</v>
      </c>
      <c r="O35">
        <f t="shared" si="8"/>
        <v>0</v>
      </c>
      <c r="P35">
        <f t="shared" si="9"/>
        <v>2.2225000000000001</v>
      </c>
      <c r="Q35">
        <f t="shared" si="10"/>
        <v>3.8794791368402177</v>
      </c>
      <c r="R35">
        <f t="shared" si="11"/>
        <v>0</v>
      </c>
      <c r="S35" s="5"/>
      <c r="V35" s="5"/>
      <c r="Y35">
        <f t="shared" si="12"/>
        <v>-0.08</v>
      </c>
      <c r="Z35" s="5">
        <f t="shared" si="24"/>
        <v>0</v>
      </c>
      <c r="AA35" s="6">
        <f t="shared" si="13"/>
        <v>0</v>
      </c>
      <c r="AB35">
        <f t="shared" si="14"/>
        <v>0</v>
      </c>
      <c r="AC35" t="e">
        <f t="shared" si="15"/>
        <v>#DIV/0!</v>
      </c>
      <c r="AD35" t="e">
        <f t="shared" si="25"/>
        <v>#DIV/0!</v>
      </c>
      <c r="AE35">
        <f t="shared" si="17"/>
        <v>2.2225000000000001</v>
      </c>
      <c r="AF35">
        <f t="shared" si="18"/>
        <v>3.8794791368402177</v>
      </c>
      <c r="AG35" t="e">
        <f t="shared" si="19"/>
        <v>#DIV/0!</v>
      </c>
      <c r="AH35" t="e">
        <f t="shared" si="20"/>
        <v>#DIV/0!</v>
      </c>
      <c r="AI35" t="e">
        <f t="shared" si="21"/>
        <v>#DIV/0!</v>
      </c>
      <c r="AJ35" t="e">
        <f t="shared" si="22"/>
        <v>#DIV/0!</v>
      </c>
    </row>
    <row r="36" spans="1:36" x14ac:dyDescent="0.25">
      <c r="A36" t="s">
        <v>65</v>
      </c>
      <c r="B36" t="s">
        <v>77</v>
      </c>
      <c r="C36" t="s">
        <v>41</v>
      </c>
      <c r="D36" t="s">
        <v>87</v>
      </c>
      <c r="E36" s="5"/>
      <c r="H36" s="5"/>
      <c r="K36">
        <f t="shared" si="4"/>
        <v>0</v>
      </c>
      <c r="L36" s="5">
        <f t="shared" si="5"/>
        <v>0</v>
      </c>
      <c r="M36" s="6">
        <f t="shared" si="6"/>
        <v>0</v>
      </c>
      <c r="N36">
        <f t="shared" si="7"/>
        <v>0</v>
      </c>
      <c r="O36">
        <f t="shared" si="8"/>
        <v>0</v>
      </c>
      <c r="P36">
        <f t="shared" si="9"/>
        <v>2.2225000000000001</v>
      </c>
      <c r="Q36">
        <f t="shared" si="10"/>
        <v>3.8794791368402177</v>
      </c>
      <c r="R36">
        <f t="shared" si="11"/>
        <v>0</v>
      </c>
      <c r="S36" s="5"/>
      <c r="V36" s="5"/>
      <c r="Y36">
        <f t="shared" si="12"/>
        <v>-0.08</v>
      </c>
      <c r="Z36" s="5">
        <f t="shared" si="24"/>
        <v>0</v>
      </c>
      <c r="AA36" s="6">
        <f t="shared" si="13"/>
        <v>0</v>
      </c>
      <c r="AB36">
        <f t="shared" si="14"/>
        <v>0</v>
      </c>
      <c r="AC36" t="e">
        <f t="shared" si="15"/>
        <v>#DIV/0!</v>
      </c>
      <c r="AD36" t="e">
        <f t="shared" si="25"/>
        <v>#DIV/0!</v>
      </c>
      <c r="AE36">
        <f t="shared" si="17"/>
        <v>2.2225000000000001</v>
      </c>
      <c r="AF36">
        <f t="shared" si="18"/>
        <v>3.8794791368402177</v>
      </c>
      <c r="AG36" t="e">
        <f t="shared" si="19"/>
        <v>#DIV/0!</v>
      </c>
      <c r="AH36" t="e">
        <f t="shared" si="20"/>
        <v>#DIV/0!</v>
      </c>
      <c r="AI36" t="e">
        <f t="shared" si="21"/>
        <v>#DIV/0!</v>
      </c>
      <c r="AJ36" t="e">
        <f t="shared" si="22"/>
        <v>#DIV/0!</v>
      </c>
    </row>
    <row r="37" spans="1:36" x14ac:dyDescent="0.25">
      <c r="A37" t="s">
        <v>65</v>
      </c>
      <c r="B37" t="s">
        <v>68</v>
      </c>
      <c r="C37" t="s">
        <v>35</v>
      </c>
      <c r="D37" t="s">
        <v>87</v>
      </c>
      <c r="E37" s="5"/>
      <c r="H37" s="5"/>
      <c r="K37">
        <f t="shared" si="4"/>
        <v>0</v>
      </c>
      <c r="L37" s="5">
        <f t="shared" si="5"/>
        <v>0</v>
      </c>
      <c r="M37" s="6">
        <f t="shared" si="6"/>
        <v>0</v>
      </c>
      <c r="N37">
        <f t="shared" si="7"/>
        <v>0</v>
      </c>
      <c r="O37">
        <f t="shared" si="8"/>
        <v>0</v>
      </c>
      <c r="P37">
        <f t="shared" si="9"/>
        <v>2.2225000000000001</v>
      </c>
      <c r="Q37">
        <f t="shared" si="10"/>
        <v>3.8794791368402177</v>
      </c>
      <c r="R37">
        <f t="shared" si="11"/>
        <v>0</v>
      </c>
      <c r="S37" s="5"/>
      <c r="V37" s="5"/>
      <c r="Y37">
        <f t="shared" si="12"/>
        <v>-0.08</v>
      </c>
      <c r="Z37" s="5">
        <f t="shared" si="24"/>
        <v>0</v>
      </c>
      <c r="AA37" s="6">
        <f t="shared" si="13"/>
        <v>0</v>
      </c>
      <c r="AB37">
        <f t="shared" si="14"/>
        <v>0</v>
      </c>
      <c r="AC37" t="e">
        <f t="shared" si="15"/>
        <v>#DIV/0!</v>
      </c>
      <c r="AD37" t="e">
        <f t="shared" si="25"/>
        <v>#DIV/0!</v>
      </c>
      <c r="AE37">
        <f t="shared" si="17"/>
        <v>2.2225000000000001</v>
      </c>
      <c r="AF37">
        <f t="shared" si="18"/>
        <v>3.8794791368402177</v>
      </c>
      <c r="AG37" t="e">
        <f t="shared" si="19"/>
        <v>#DIV/0!</v>
      </c>
      <c r="AH37" t="e">
        <f t="shared" si="20"/>
        <v>#DIV/0!</v>
      </c>
      <c r="AI37" t="e">
        <f t="shared" si="21"/>
        <v>#DIV/0!</v>
      </c>
      <c r="AJ37" t="e">
        <f t="shared" si="22"/>
        <v>#DIV/0!</v>
      </c>
    </row>
    <row r="38" spans="1:36" x14ac:dyDescent="0.25">
      <c r="A38" t="s">
        <v>65</v>
      </c>
      <c r="B38" t="s">
        <v>69</v>
      </c>
      <c r="C38" t="s">
        <v>35</v>
      </c>
      <c r="D38" t="s">
        <v>87</v>
      </c>
      <c r="E38" s="5"/>
      <c r="H38" s="5"/>
      <c r="K38">
        <f t="shared" si="4"/>
        <v>0</v>
      </c>
      <c r="L38" s="5">
        <f t="shared" si="5"/>
        <v>0</v>
      </c>
      <c r="M38" s="6">
        <f t="shared" si="6"/>
        <v>0</v>
      </c>
      <c r="N38">
        <f t="shared" si="7"/>
        <v>0</v>
      </c>
      <c r="O38">
        <f t="shared" si="8"/>
        <v>0</v>
      </c>
      <c r="P38">
        <f t="shared" si="9"/>
        <v>2.2225000000000001</v>
      </c>
      <c r="Q38">
        <f t="shared" si="10"/>
        <v>3.8794791368402177</v>
      </c>
      <c r="R38">
        <f t="shared" si="11"/>
        <v>0</v>
      </c>
      <c r="S38" s="5"/>
      <c r="V38" s="5"/>
      <c r="Y38">
        <f t="shared" si="12"/>
        <v>-0.08</v>
      </c>
      <c r="Z38" s="5">
        <f t="shared" si="24"/>
        <v>0</v>
      </c>
      <c r="AA38" s="6">
        <f t="shared" si="13"/>
        <v>0</v>
      </c>
      <c r="AB38">
        <f t="shared" si="14"/>
        <v>0</v>
      </c>
      <c r="AC38" t="e">
        <f t="shared" si="15"/>
        <v>#DIV/0!</v>
      </c>
      <c r="AD38" t="e">
        <f t="shared" si="25"/>
        <v>#DIV/0!</v>
      </c>
      <c r="AE38">
        <f t="shared" si="17"/>
        <v>2.2225000000000001</v>
      </c>
      <c r="AF38">
        <f t="shared" si="18"/>
        <v>3.8794791368402177</v>
      </c>
      <c r="AG38" t="e">
        <f t="shared" si="19"/>
        <v>#DIV/0!</v>
      </c>
      <c r="AH38" t="e">
        <f t="shared" si="20"/>
        <v>#DIV/0!</v>
      </c>
      <c r="AI38" t="e">
        <f t="shared" si="21"/>
        <v>#DIV/0!</v>
      </c>
      <c r="AJ38" t="e">
        <f t="shared" si="22"/>
        <v>#DIV/0!</v>
      </c>
    </row>
    <row r="39" spans="1:36" x14ac:dyDescent="0.25">
      <c r="A39" t="s">
        <v>65</v>
      </c>
      <c r="B39" t="s">
        <v>70</v>
      </c>
      <c r="C39" t="s">
        <v>43</v>
      </c>
      <c r="D39" t="s">
        <v>87</v>
      </c>
      <c r="E39" s="5"/>
      <c r="H39" s="5"/>
      <c r="K39">
        <f t="shared" si="4"/>
        <v>0</v>
      </c>
      <c r="L39" s="5">
        <f t="shared" si="5"/>
        <v>0</v>
      </c>
      <c r="M39" s="6">
        <f t="shared" si="6"/>
        <v>0</v>
      </c>
      <c r="N39">
        <f t="shared" si="7"/>
        <v>0</v>
      </c>
      <c r="O39">
        <f t="shared" si="8"/>
        <v>0</v>
      </c>
      <c r="P39">
        <f t="shared" si="9"/>
        <v>2.2225000000000001</v>
      </c>
      <c r="Q39">
        <f t="shared" si="10"/>
        <v>3.8794791368402177</v>
      </c>
      <c r="R39">
        <f t="shared" si="11"/>
        <v>0</v>
      </c>
      <c r="S39" s="5"/>
      <c r="V39" s="5"/>
      <c r="Y39">
        <f t="shared" si="12"/>
        <v>-0.08</v>
      </c>
      <c r="Z39" s="5">
        <f t="shared" si="24"/>
        <v>0</v>
      </c>
      <c r="AA39" s="6">
        <f t="shared" si="13"/>
        <v>0</v>
      </c>
      <c r="AB39">
        <f t="shared" si="14"/>
        <v>0</v>
      </c>
      <c r="AC39" t="e">
        <f t="shared" si="15"/>
        <v>#DIV/0!</v>
      </c>
      <c r="AD39" t="e">
        <f t="shared" si="25"/>
        <v>#DIV/0!</v>
      </c>
      <c r="AE39">
        <f t="shared" si="17"/>
        <v>2.2225000000000001</v>
      </c>
      <c r="AF39">
        <f t="shared" si="18"/>
        <v>3.8794791368402177</v>
      </c>
      <c r="AG39" t="e">
        <f t="shared" si="19"/>
        <v>#DIV/0!</v>
      </c>
      <c r="AH39" t="e">
        <f t="shared" si="20"/>
        <v>#DIV/0!</v>
      </c>
      <c r="AI39" t="e">
        <f t="shared" si="21"/>
        <v>#DIV/0!</v>
      </c>
      <c r="AJ39" t="e">
        <f t="shared" si="22"/>
        <v>#DIV/0!</v>
      </c>
    </row>
    <row r="40" spans="1:36" x14ac:dyDescent="0.25">
      <c r="A40" t="s">
        <v>65</v>
      </c>
      <c r="B40" t="s">
        <v>72</v>
      </c>
      <c r="C40" t="s">
        <v>45</v>
      </c>
      <c r="D40" t="s">
        <v>88</v>
      </c>
      <c r="E40" s="5"/>
      <c r="H40" s="5"/>
      <c r="K40">
        <f t="shared" si="4"/>
        <v>0</v>
      </c>
      <c r="L40" s="5">
        <f t="shared" si="5"/>
        <v>0</v>
      </c>
      <c r="M40" s="6">
        <f t="shared" si="6"/>
        <v>0</v>
      </c>
      <c r="N40">
        <f t="shared" si="7"/>
        <v>0</v>
      </c>
      <c r="O40">
        <f t="shared" si="8"/>
        <v>0</v>
      </c>
      <c r="P40">
        <f t="shared" si="9"/>
        <v>2.2225000000000001</v>
      </c>
      <c r="Q40">
        <f t="shared" si="10"/>
        <v>3.8794791368402177</v>
      </c>
      <c r="R40">
        <f t="shared" si="11"/>
        <v>0</v>
      </c>
      <c r="S40" s="5"/>
      <c r="V40" s="5"/>
      <c r="Y40">
        <f t="shared" si="12"/>
        <v>-0.08</v>
      </c>
      <c r="Z40" s="5">
        <f t="shared" si="24"/>
        <v>0</v>
      </c>
      <c r="AA40" s="6">
        <f t="shared" si="13"/>
        <v>0</v>
      </c>
      <c r="AB40">
        <f t="shared" si="14"/>
        <v>0</v>
      </c>
      <c r="AC40" t="e">
        <f t="shared" si="15"/>
        <v>#DIV/0!</v>
      </c>
      <c r="AD40" t="e">
        <f t="shared" si="25"/>
        <v>#DIV/0!</v>
      </c>
      <c r="AE40">
        <f t="shared" si="17"/>
        <v>2.2225000000000001</v>
      </c>
      <c r="AF40">
        <f t="shared" si="18"/>
        <v>3.8794791368402177</v>
      </c>
      <c r="AG40" t="e">
        <f t="shared" si="19"/>
        <v>#DIV/0!</v>
      </c>
      <c r="AH40" t="e">
        <f t="shared" si="20"/>
        <v>#DIV/0!</v>
      </c>
      <c r="AI40" t="e">
        <f t="shared" si="21"/>
        <v>#DIV/0!</v>
      </c>
      <c r="AJ40" t="e">
        <f t="shared" si="22"/>
        <v>#DIV/0!</v>
      </c>
    </row>
    <row r="41" spans="1:36" x14ac:dyDescent="0.25">
      <c r="A41" t="s">
        <v>65</v>
      </c>
      <c r="B41" t="s">
        <v>76</v>
      </c>
      <c r="C41" t="s">
        <v>45</v>
      </c>
      <c r="D41" t="s">
        <v>88</v>
      </c>
      <c r="E41" s="5"/>
      <c r="H41" s="5"/>
      <c r="K41">
        <f t="shared" si="4"/>
        <v>0</v>
      </c>
      <c r="L41" s="5">
        <f t="shared" si="5"/>
        <v>0</v>
      </c>
      <c r="M41" s="6">
        <f t="shared" si="6"/>
        <v>0</v>
      </c>
      <c r="N41">
        <f t="shared" si="7"/>
        <v>0</v>
      </c>
      <c r="O41">
        <f t="shared" si="8"/>
        <v>0</v>
      </c>
      <c r="P41">
        <f t="shared" si="9"/>
        <v>2.2225000000000001</v>
      </c>
      <c r="Q41">
        <f t="shared" si="10"/>
        <v>3.8794791368402177</v>
      </c>
      <c r="R41">
        <f t="shared" si="11"/>
        <v>0</v>
      </c>
      <c r="S41" s="5"/>
      <c r="V41" s="5"/>
      <c r="Y41">
        <f t="shared" si="12"/>
        <v>-0.08</v>
      </c>
      <c r="Z41" s="5">
        <f t="shared" si="24"/>
        <v>0</v>
      </c>
      <c r="AA41" s="6">
        <f t="shared" si="13"/>
        <v>0</v>
      </c>
      <c r="AB41">
        <f t="shared" si="14"/>
        <v>0</v>
      </c>
      <c r="AC41" t="e">
        <f t="shared" si="15"/>
        <v>#DIV/0!</v>
      </c>
      <c r="AD41" t="e">
        <f t="shared" si="25"/>
        <v>#DIV/0!</v>
      </c>
      <c r="AE41">
        <f t="shared" si="17"/>
        <v>2.2225000000000001</v>
      </c>
      <c r="AF41">
        <f t="shared" si="18"/>
        <v>3.8794791368402177</v>
      </c>
      <c r="AG41" t="e">
        <f t="shared" si="19"/>
        <v>#DIV/0!</v>
      </c>
      <c r="AH41" t="e">
        <f t="shared" si="20"/>
        <v>#DIV/0!</v>
      </c>
      <c r="AI41" t="e">
        <f t="shared" si="21"/>
        <v>#DIV/0!</v>
      </c>
      <c r="AJ41" t="e">
        <f t="shared" si="22"/>
        <v>#DIV/0!</v>
      </c>
    </row>
    <row r="42" spans="1:36" x14ac:dyDescent="0.25">
      <c r="A42" t="s">
        <v>65</v>
      </c>
      <c r="B42" t="s">
        <v>66</v>
      </c>
      <c r="C42" t="s">
        <v>43</v>
      </c>
      <c r="D42" t="s">
        <v>88</v>
      </c>
      <c r="E42" s="5"/>
      <c r="H42" s="5"/>
      <c r="K42">
        <f t="shared" si="4"/>
        <v>0</v>
      </c>
      <c r="L42" s="5">
        <f t="shared" si="5"/>
        <v>0</v>
      </c>
      <c r="M42" s="6">
        <f t="shared" si="6"/>
        <v>0</v>
      </c>
      <c r="N42">
        <f t="shared" si="7"/>
        <v>0</v>
      </c>
      <c r="O42">
        <f t="shared" si="8"/>
        <v>0</v>
      </c>
      <c r="P42">
        <f t="shared" si="9"/>
        <v>2.2225000000000001</v>
      </c>
      <c r="Q42">
        <f t="shared" si="10"/>
        <v>3.8794791368402177</v>
      </c>
      <c r="R42">
        <f t="shared" si="11"/>
        <v>0</v>
      </c>
      <c r="S42" s="5"/>
      <c r="V42" s="5"/>
      <c r="Y42">
        <f t="shared" si="12"/>
        <v>-0.08</v>
      </c>
      <c r="Z42" s="5">
        <f t="shared" si="24"/>
        <v>0</v>
      </c>
      <c r="AA42" s="6">
        <f t="shared" si="13"/>
        <v>0</v>
      </c>
      <c r="AB42">
        <f t="shared" si="14"/>
        <v>0</v>
      </c>
      <c r="AC42" t="e">
        <f t="shared" si="15"/>
        <v>#DIV/0!</v>
      </c>
      <c r="AD42" t="e">
        <f t="shared" si="25"/>
        <v>#DIV/0!</v>
      </c>
      <c r="AE42">
        <f t="shared" si="17"/>
        <v>2.2225000000000001</v>
      </c>
      <c r="AF42">
        <f t="shared" si="18"/>
        <v>3.8794791368402177</v>
      </c>
      <c r="AG42" t="e">
        <f t="shared" si="19"/>
        <v>#DIV/0!</v>
      </c>
      <c r="AH42" t="e">
        <f t="shared" si="20"/>
        <v>#DIV/0!</v>
      </c>
      <c r="AI42" t="e">
        <f t="shared" si="21"/>
        <v>#DIV/0!</v>
      </c>
      <c r="AJ42" t="e">
        <f t="shared" si="22"/>
        <v>#DIV/0!</v>
      </c>
    </row>
    <row r="43" spans="1:36" x14ac:dyDescent="0.25">
      <c r="A43" t="s">
        <v>65</v>
      </c>
      <c r="B43" t="s">
        <v>67</v>
      </c>
      <c r="C43" t="s">
        <v>43</v>
      </c>
      <c r="D43" t="s">
        <v>88</v>
      </c>
      <c r="E43" s="5"/>
      <c r="H43" s="5"/>
      <c r="I43" s="10"/>
      <c r="K43">
        <f t="shared" si="4"/>
        <v>0</v>
      </c>
      <c r="L43" s="5">
        <f t="shared" si="5"/>
        <v>0</v>
      </c>
      <c r="M43" s="6">
        <f t="shared" si="6"/>
        <v>0</v>
      </c>
      <c r="N43">
        <f t="shared" si="7"/>
        <v>0</v>
      </c>
      <c r="O43">
        <f t="shared" si="8"/>
        <v>0</v>
      </c>
      <c r="P43">
        <f t="shared" si="9"/>
        <v>2.2225000000000001</v>
      </c>
      <c r="Q43">
        <f t="shared" si="10"/>
        <v>3.8794791368402177</v>
      </c>
      <c r="R43">
        <f t="shared" si="11"/>
        <v>0</v>
      </c>
      <c r="S43" s="5"/>
      <c r="V43" s="5"/>
      <c r="Y43">
        <f t="shared" si="12"/>
        <v>-0.08</v>
      </c>
      <c r="Z43" s="5">
        <f t="shared" si="24"/>
        <v>0</v>
      </c>
      <c r="AA43" s="6">
        <f t="shared" si="13"/>
        <v>0</v>
      </c>
      <c r="AB43">
        <f t="shared" si="14"/>
        <v>0</v>
      </c>
      <c r="AC43" t="e">
        <f t="shared" si="15"/>
        <v>#DIV/0!</v>
      </c>
      <c r="AD43" t="e">
        <f t="shared" si="25"/>
        <v>#DIV/0!</v>
      </c>
      <c r="AE43">
        <f t="shared" si="17"/>
        <v>2.2225000000000001</v>
      </c>
      <c r="AF43">
        <f t="shared" si="18"/>
        <v>3.8794791368402177</v>
      </c>
      <c r="AG43" t="e">
        <f t="shared" si="19"/>
        <v>#DIV/0!</v>
      </c>
      <c r="AH43" t="e">
        <f t="shared" si="20"/>
        <v>#DIV/0!</v>
      </c>
      <c r="AI43" t="e">
        <f t="shared" si="21"/>
        <v>#DIV/0!</v>
      </c>
      <c r="AJ43" t="e">
        <f t="shared" si="22"/>
        <v>#DIV/0!</v>
      </c>
    </row>
    <row r="44" spans="1:36" x14ac:dyDescent="0.25">
      <c r="A44" t="s">
        <v>65</v>
      </c>
      <c r="B44" t="s">
        <v>71</v>
      </c>
      <c r="C44" t="s">
        <v>43</v>
      </c>
      <c r="D44" t="s">
        <v>88</v>
      </c>
      <c r="E44" s="5"/>
      <c r="H44" s="5"/>
      <c r="K44">
        <f t="shared" si="4"/>
        <v>0</v>
      </c>
      <c r="L44" s="5">
        <f t="shared" si="5"/>
        <v>0</v>
      </c>
      <c r="M44" s="6">
        <f t="shared" si="6"/>
        <v>0</v>
      </c>
      <c r="N44">
        <f t="shared" si="7"/>
        <v>0</v>
      </c>
      <c r="O44">
        <f t="shared" si="8"/>
        <v>0</v>
      </c>
      <c r="P44">
        <f t="shared" si="9"/>
        <v>2.2225000000000001</v>
      </c>
      <c r="Q44">
        <f t="shared" si="10"/>
        <v>3.8794791368402177</v>
      </c>
      <c r="R44">
        <f t="shared" si="11"/>
        <v>0</v>
      </c>
      <c r="S44" s="5"/>
      <c r="V44" s="5"/>
      <c r="Y44">
        <f t="shared" si="12"/>
        <v>-0.08</v>
      </c>
      <c r="Z44" s="5">
        <f t="shared" si="24"/>
        <v>0</v>
      </c>
      <c r="AA44" s="6">
        <f t="shared" si="13"/>
        <v>0</v>
      </c>
      <c r="AB44">
        <f t="shared" si="14"/>
        <v>0</v>
      </c>
      <c r="AC44" t="e">
        <f t="shared" si="15"/>
        <v>#DIV/0!</v>
      </c>
      <c r="AD44" t="e">
        <f t="shared" si="25"/>
        <v>#DIV/0!</v>
      </c>
      <c r="AE44">
        <f t="shared" si="17"/>
        <v>2.2225000000000001</v>
      </c>
      <c r="AF44">
        <f t="shared" si="18"/>
        <v>3.8794791368402177</v>
      </c>
      <c r="AG44" t="e">
        <f t="shared" si="19"/>
        <v>#DIV/0!</v>
      </c>
      <c r="AH44" t="e">
        <f t="shared" si="20"/>
        <v>#DIV/0!</v>
      </c>
      <c r="AI44" t="e">
        <f t="shared" si="21"/>
        <v>#DIV/0!</v>
      </c>
      <c r="AJ44" t="e">
        <f t="shared" si="22"/>
        <v>#DIV/0!</v>
      </c>
    </row>
    <row r="45" spans="1:36" x14ac:dyDescent="0.25">
      <c r="A45" t="s">
        <v>65</v>
      </c>
      <c r="B45" t="s">
        <v>73</v>
      </c>
      <c r="C45" t="s">
        <v>43</v>
      </c>
      <c r="D45" t="s">
        <v>88</v>
      </c>
      <c r="E45" s="5"/>
      <c r="F45" s="5"/>
      <c r="G45" s="5"/>
      <c r="H45" s="5"/>
      <c r="I45" s="5"/>
      <c r="J45" s="5"/>
      <c r="K45">
        <f t="shared" si="4"/>
        <v>0</v>
      </c>
      <c r="L45" s="5">
        <f t="shared" si="5"/>
        <v>0</v>
      </c>
      <c r="M45" s="6">
        <f t="shared" si="6"/>
        <v>0</v>
      </c>
      <c r="N45">
        <f t="shared" si="7"/>
        <v>0</v>
      </c>
      <c r="O45">
        <f t="shared" si="8"/>
        <v>0</v>
      </c>
      <c r="P45">
        <f t="shared" si="9"/>
        <v>2.2225000000000001</v>
      </c>
      <c r="Q45">
        <f t="shared" si="10"/>
        <v>3.8794791368402177</v>
      </c>
      <c r="R45">
        <f t="shared" si="11"/>
        <v>0</v>
      </c>
      <c r="S45" s="5"/>
      <c r="T45" s="5"/>
      <c r="U45" s="5"/>
      <c r="V45" s="5"/>
      <c r="W45" s="5"/>
      <c r="X45" s="5"/>
      <c r="Y45">
        <f t="shared" si="12"/>
        <v>-0.08</v>
      </c>
      <c r="Z45" s="5">
        <f t="shared" si="24"/>
        <v>0</v>
      </c>
      <c r="AA45" s="6">
        <f t="shared" si="13"/>
        <v>0</v>
      </c>
      <c r="AB45">
        <f t="shared" si="14"/>
        <v>0</v>
      </c>
      <c r="AC45" t="e">
        <f t="shared" si="15"/>
        <v>#DIV/0!</v>
      </c>
      <c r="AD45" t="e">
        <f t="shared" si="25"/>
        <v>#DIV/0!</v>
      </c>
      <c r="AE45">
        <f t="shared" si="17"/>
        <v>2.2225000000000001</v>
      </c>
      <c r="AF45">
        <f t="shared" si="18"/>
        <v>3.8794791368402177</v>
      </c>
      <c r="AG45" t="e">
        <f t="shared" si="19"/>
        <v>#DIV/0!</v>
      </c>
      <c r="AH45" t="e">
        <f t="shared" si="20"/>
        <v>#DIV/0!</v>
      </c>
      <c r="AI45" t="e">
        <f t="shared" si="21"/>
        <v>#DIV/0!</v>
      </c>
      <c r="AJ45" t="e">
        <f t="shared" si="22"/>
        <v>#DIV/0!</v>
      </c>
    </row>
    <row r="46" spans="1:36" x14ac:dyDescent="0.25">
      <c r="E46" s="5"/>
      <c r="H46" s="5"/>
      <c r="L46" s="5"/>
      <c r="N46"/>
      <c r="O46"/>
      <c r="P46"/>
      <c r="Q46"/>
      <c r="R46"/>
      <c r="S46" s="5"/>
      <c r="V46" s="5"/>
      <c r="Z46" s="5"/>
      <c r="AA46" s="6"/>
    </row>
    <row r="47" spans="1:36" x14ac:dyDescent="0.25">
      <c r="E47" s="5"/>
      <c r="H47" s="5"/>
      <c r="L47" s="5"/>
      <c r="N47"/>
      <c r="O47"/>
      <c r="P47"/>
      <c r="Q47"/>
      <c r="R47"/>
      <c r="S47" s="5"/>
      <c r="V47" s="5"/>
      <c r="Z47" s="5"/>
      <c r="AA47" s="6"/>
    </row>
    <row r="48" spans="1:36" x14ac:dyDescent="0.25">
      <c r="E48" s="5"/>
      <c r="H48" s="5"/>
      <c r="L48" s="5"/>
      <c r="N48"/>
      <c r="O48"/>
      <c r="P48"/>
      <c r="Q48"/>
      <c r="R48"/>
      <c r="S48" s="5"/>
      <c r="V48" s="5"/>
      <c r="Z48" s="5"/>
      <c r="AA48" s="6"/>
    </row>
    <row r="49" spans="5:36" x14ac:dyDescent="0.25">
      <c r="E49" s="5"/>
      <c r="H49" s="5"/>
      <c r="L49" s="5"/>
      <c r="N49"/>
      <c r="O49"/>
      <c r="P49"/>
      <c r="Q49"/>
      <c r="R49"/>
      <c r="S49" s="5"/>
      <c r="V49" s="5"/>
      <c r="Z49" s="5"/>
      <c r="AA49" s="6"/>
    </row>
    <row r="50" spans="5:36" x14ac:dyDescent="0.25">
      <c r="E50" s="5"/>
      <c r="H50" s="5"/>
      <c r="L50" s="5"/>
      <c r="N50"/>
      <c r="O50"/>
      <c r="P50"/>
      <c r="Q50"/>
      <c r="R50"/>
      <c r="S50" s="5"/>
      <c r="V50" s="5"/>
      <c r="Z50" s="5"/>
      <c r="AA50" s="6"/>
    </row>
    <row r="51" spans="5:36" x14ac:dyDescent="0.25">
      <c r="E51" s="5"/>
      <c r="H51" s="5"/>
      <c r="L51" s="5"/>
      <c r="N51"/>
      <c r="O51"/>
      <c r="P51"/>
      <c r="Q51"/>
      <c r="R51"/>
      <c r="S51" s="5"/>
      <c r="V51" s="5"/>
      <c r="Z51" s="5"/>
      <c r="AA51" s="6"/>
    </row>
    <row r="52" spans="5:36" x14ac:dyDescent="0.25">
      <c r="E52" s="5"/>
      <c r="H52" s="5"/>
      <c r="L52" s="5"/>
      <c r="N52"/>
      <c r="O52"/>
      <c r="P52"/>
      <c r="Q52"/>
      <c r="R52"/>
      <c r="S52" s="5"/>
      <c r="V52" s="5"/>
      <c r="Z52" s="5"/>
      <c r="AA52" s="6"/>
    </row>
    <row r="53" spans="5:36" x14ac:dyDescent="0.25">
      <c r="E53" s="5"/>
      <c r="H53" s="5"/>
      <c r="L53" s="5"/>
      <c r="N53"/>
      <c r="O53"/>
      <c r="P53"/>
      <c r="Q53"/>
      <c r="R53"/>
      <c r="S53" s="5"/>
      <c r="V53" s="5"/>
      <c r="Z53" s="5"/>
      <c r="AA53" s="6"/>
    </row>
    <row r="54" spans="5:36" x14ac:dyDescent="0.25">
      <c r="E54" s="5"/>
      <c r="F54" s="5"/>
      <c r="G54" s="5"/>
      <c r="H54" s="5"/>
      <c r="L54" s="5"/>
      <c r="S54" s="5"/>
      <c r="T54" s="5"/>
      <c r="U54" s="5"/>
      <c r="V54" s="5"/>
      <c r="W54" s="5"/>
      <c r="X54" s="5"/>
      <c r="Z54" s="5"/>
      <c r="AA54" s="5"/>
      <c r="AC54" s="5"/>
      <c r="AE54" s="5"/>
      <c r="AF54" s="5"/>
      <c r="AG54" s="5"/>
      <c r="AH54" s="5"/>
      <c r="AI54" s="5"/>
      <c r="AJ54" s="5"/>
    </row>
    <row r="55" spans="5:36" x14ac:dyDescent="0.25">
      <c r="E55" s="5"/>
      <c r="H55" s="5"/>
      <c r="L55" s="5"/>
      <c r="N55"/>
      <c r="O55"/>
      <c r="P55"/>
      <c r="Q55"/>
      <c r="R55"/>
      <c r="S55" s="5"/>
      <c r="V55" s="5"/>
      <c r="Z55" s="5"/>
      <c r="AA55" s="6"/>
    </row>
    <row r="56" spans="5:36" x14ac:dyDescent="0.25">
      <c r="E56" s="5"/>
      <c r="H56" s="5"/>
      <c r="L56" s="5"/>
      <c r="N56"/>
      <c r="O56"/>
      <c r="P56"/>
      <c r="Q56"/>
      <c r="R56"/>
      <c r="S56" s="5"/>
      <c r="V56" s="5"/>
      <c r="Z56" s="5"/>
      <c r="AA56" s="6"/>
    </row>
    <row r="57" spans="5:36" x14ac:dyDescent="0.25">
      <c r="E57" s="5"/>
      <c r="H57" s="5"/>
      <c r="L57" s="5"/>
      <c r="S57" s="5"/>
      <c r="T57" s="5"/>
      <c r="U57" s="5"/>
      <c r="V57" s="5"/>
      <c r="W57" s="5"/>
      <c r="X57" s="5"/>
      <c r="Z57" s="5"/>
      <c r="AA57" s="5"/>
      <c r="AC57" s="5"/>
      <c r="AE57" s="5"/>
      <c r="AF57" s="5"/>
      <c r="AG57" s="5"/>
      <c r="AH57" s="5"/>
      <c r="AI57" s="5"/>
      <c r="AJ57" s="5"/>
    </row>
    <row r="58" spans="5:36" x14ac:dyDescent="0.25">
      <c r="E58" s="5"/>
      <c r="H58" s="5"/>
      <c r="L58" s="5"/>
      <c r="S58" s="5"/>
      <c r="T58" s="5"/>
      <c r="U58" s="5"/>
      <c r="V58" s="5"/>
      <c r="W58" s="5"/>
      <c r="X58" s="5"/>
      <c r="Z58" s="5"/>
      <c r="AA58" s="5"/>
      <c r="AC58" s="5"/>
      <c r="AE58" s="5"/>
      <c r="AF58" s="5"/>
      <c r="AG58" s="5"/>
      <c r="AH58" s="5"/>
      <c r="AI58" s="5"/>
      <c r="AJ58" s="5"/>
    </row>
    <row r="59" spans="5:36" x14ac:dyDescent="0.25">
      <c r="E59" s="5"/>
      <c r="H59" s="5"/>
      <c r="L59" s="5"/>
      <c r="S59" s="5"/>
      <c r="T59" s="5"/>
      <c r="U59" s="5"/>
      <c r="V59" s="5"/>
      <c r="W59" s="5"/>
      <c r="X59" s="5"/>
      <c r="Z59" s="5"/>
      <c r="AA59" s="5"/>
      <c r="AC59" s="5"/>
      <c r="AE59" s="5"/>
      <c r="AF59" s="5"/>
      <c r="AG59" s="5"/>
      <c r="AH59" s="5"/>
      <c r="AI59" s="5"/>
      <c r="AJ59" s="5"/>
    </row>
    <row r="60" spans="5:36" x14ac:dyDescent="0.25">
      <c r="E60" s="5"/>
      <c r="H60" s="5"/>
      <c r="L60" s="5"/>
      <c r="S60" s="5"/>
      <c r="T60" s="5"/>
      <c r="U60" s="5"/>
      <c r="V60" s="5"/>
      <c r="W60" s="5"/>
      <c r="X60" s="5"/>
      <c r="Z60" s="5"/>
      <c r="AA60" s="5"/>
      <c r="AC60" s="5"/>
      <c r="AE60" s="5"/>
      <c r="AF60" s="5"/>
      <c r="AG60" s="5"/>
      <c r="AH60" s="5"/>
      <c r="AI60" s="5"/>
      <c r="AJ60" s="5"/>
    </row>
    <row r="61" spans="5:36" x14ac:dyDescent="0.25">
      <c r="E61" s="5"/>
      <c r="H61" s="5"/>
      <c r="L61" s="5"/>
      <c r="N61"/>
      <c r="O61"/>
      <c r="P61"/>
      <c r="Q61"/>
      <c r="R61"/>
      <c r="S61" s="5"/>
      <c r="V61" s="5"/>
      <c r="Z61" s="5"/>
      <c r="AA61" s="6"/>
    </row>
    <row r="62" spans="5:36" x14ac:dyDescent="0.25">
      <c r="E62" s="5"/>
      <c r="H62" s="5"/>
      <c r="I62" s="5"/>
      <c r="L62" s="5"/>
      <c r="S62" s="5"/>
      <c r="T62" s="5"/>
      <c r="U62" s="5"/>
      <c r="V62" s="5"/>
      <c r="W62" s="5"/>
      <c r="X62" s="5"/>
      <c r="Z62" s="5"/>
      <c r="AA62" s="5"/>
      <c r="AC62" s="5"/>
      <c r="AE62" s="5"/>
      <c r="AF62" s="5"/>
      <c r="AG62" s="5"/>
      <c r="AH62" s="5"/>
      <c r="AI62" s="5"/>
      <c r="AJ62" s="5"/>
    </row>
    <row r="63" spans="5:36" x14ac:dyDescent="0.25">
      <c r="E63" s="5"/>
      <c r="H63" s="5"/>
      <c r="L63" s="5"/>
      <c r="N63"/>
      <c r="O63"/>
      <c r="P63"/>
      <c r="Q63"/>
      <c r="R63"/>
      <c r="S63" s="5"/>
      <c r="V63" s="5"/>
      <c r="Z63" s="5"/>
      <c r="AA63" s="6"/>
    </row>
    <row r="64" spans="5:36" x14ac:dyDescent="0.25">
      <c r="E64" s="5"/>
      <c r="F64" s="5"/>
      <c r="G64" s="5"/>
      <c r="H64" s="5"/>
      <c r="L64" s="5"/>
      <c r="S64" s="5"/>
      <c r="T64" s="5"/>
      <c r="U64" s="5"/>
      <c r="V64" s="5"/>
      <c r="W64" s="5"/>
      <c r="X64" s="5"/>
      <c r="Z64" s="5"/>
      <c r="AA64" s="5"/>
      <c r="AC64" s="5"/>
      <c r="AE64" s="5"/>
      <c r="AF64" s="5"/>
      <c r="AG64" s="5"/>
      <c r="AH64" s="5"/>
      <c r="AI64" s="5"/>
      <c r="AJ64" s="5"/>
    </row>
    <row r="65" spans="5:36" x14ac:dyDescent="0.25">
      <c r="E65" s="5"/>
      <c r="H65" s="5"/>
      <c r="L65" s="5"/>
      <c r="N65"/>
      <c r="O65"/>
      <c r="P65"/>
      <c r="Q65"/>
      <c r="R65"/>
      <c r="S65" s="5"/>
      <c r="V65" s="5"/>
      <c r="Z65" s="5"/>
      <c r="AA65" s="6"/>
    </row>
    <row r="66" spans="5:36" x14ac:dyDescent="0.25">
      <c r="E66" s="5"/>
      <c r="F66" s="5"/>
      <c r="G66" s="5"/>
      <c r="H66" s="5"/>
      <c r="L66" s="5"/>
      <c r="S66" s="5"/>
      <c r="T66" s="5"/>
      <c r="U66" s="5"/>
      <c r="V66" s="5"/>
      <c r="W66" s="5"/>
      <c r="X66" s="5"/>
      <c r="Z66" s="5"/>
      <c r="AA66" s="5"/>
      <c r="AC66" s="5"/>
      <c r="AE66" s="5"/>
      <c r="AF66" s="5"/>
      <c r="AG66" s="5"/>
      <c r="AH66" s="5"/>
      <c r="AI66" s="5"/>
      <c r="AJ66" s="5"/>
    </row>
    <row r="67" spans="5:36" x14ac:dyDescent="0.25">
      <c r="E67" s="5"/>
      <c r="H67" s="5"/>
      <c r="L67" s="5"/>
      <c r="N67"/>
      <c r="O67"/>
      <c r="P67"/>
      <c r="Q67"/>
      <c r="R67"/>
      <c r="S67" s="5"/>
      <c r="V67" s="5"/>
      <c r="Z67" s="5"/>
      <c r="AA67" s="6"/>
    </row>
    <row r="68" spans="5:36" x14ac:dyDescent="0.25">
      <c r="E68" s="5"/>
      <c r="H68" s="5"/>
      <c r="L68" s="5"/>
      <c r="N68"/>
      <c r="O68"/>
      <c r="P68"/>
      <c r="Q68"/>
      <c r="R68"/>
      <c r="S68" s="5"/>
      <c r="V68" s="5"/>
      <c r="Z68" s="5"/>
      <c r="AA68" s="6"/>
    </row>
    <row r="69" spans="5:36" x14ac:dyDescent="0.25">
      <c r="E69" s="5"/>
      <c r="H69" s="5"/>
      <c r="L69" s="5"/>
      <c r="N69"/>
      <c r="O69"/>
      <c r="P69"/>
      <c r="Q69"/>
      <c r="R69"/>
      <c r="S69" s="5"/>
      <c r="V69" s="5"/>
      <c r="Z69" s="5"/>
      <c r="AA69" s="6"/>
    </row>
    <row r="70" spans="5:36" x14ac:dyDescent="0.25">
      <c r="E70" s="5"/>
      <c r="H70" s="5"/>
      <c r="L70" s="5"/>
      <c r="N70"/>
      <c r="O70"/>
      <c r="P70"/>
      <c r="Q70"/>
      <c r="R70"/>
      <c r="S70" s="5"/>
      <c r="V70" s="5"/>
      <c r="Z70" s="5"/>
      <c r="AA70" s="6"/>
    </row>
    <row r="71" spans="5:36" x14ac:dyDescent="0.25">
      <c r="E71" s="5"/>
      <c r="H71" s="5"/>
      <c r="L71" s="5"/>
      <c r="N71"/>
      <c r="O71"/>
      <c r="P71"/>
      <c r="Q71"/>
      <c r="R71"/>
      <c r="S71" s="5"/>
      <c r="V71" s="5"/>
      <c r="Z71" s="5"/>
      <c r="AA71" s="6"/>
    </row>
    <row r="72" spans="5:36" x14ac:dyDescent="0.25">
      <c r="E72" s="5"/>
      <c r="H72" s="5"/>
      <c r="L72" s="5"/>
      <c r="N72"/>
      <c r="O72"/>
      <c r="P72"/>
      <c r="Q72"/>
      <c r="R72"/>
      <c r="S72" s="5"/>
      <c r="V72" s="5"/>
      <c r="Z72" s="5"/>
      <c r="AA72" s="6"/>
    </row>
    <row r="73" spans="5:36" x14ac:dyDescent="0.25">
      <c r="E73" s="5"/>
      <c r="H73" s="5"/>
      <c r="L73" s="5"/>
      <c r="N73"/>
      <c r="O73"/>
      <c r="P73"/>
      <c r="Q73"/>
      <c r="R73"/>
      <c r="S73" s="5"/>
      <c r="V73" s="5"/>
      <c r="Z73" s="5"/>
      <c r="AA73" s="6"/>
    </row>
    <row r="74" spans="5:36" x14ac:dyDescent="0.25">
      <c r="E74" s="5"/>
      <c r="H74" s="5"/>
      <c r="L74" s="5"/>
      <c r="N74"/>
      <c r="O74"/>
      <c r="P74"/>
      <c r="Q74"/>
      <c r="R74"/>
      <c r="S74" s="5"/>
      <c r="V74" s="5"/>
      <c r="Z74" s="5"/>
      <c r="AA74" s="6"/>
    </row>
    <row r="75" spans="5:36" x14ac:dyDescent="0.25">
      <c r="E75" s="5"/>
      <c r="H75" s="5"/>
      <c r="L75" s="5"/>
      <c r="N75"/>
      <c r="O75"/>
      <c r="P75"/>
      <c r="Q75"/>
      <c r="R75"/>
      <c r="S75" s="5"/>
      <c r="V75" s="5"/>
      <c r="Z75" s="5"/>
      <c r="AA75" s="6"/>
    </row>
    <row r="76" spans="5:36" x14ac:dyDescent="0.25">
      <c r="E76" s="5"/>
      <c r="F76" s="5"/>
      <c r="G76" s="5"/>
      <c r="H76" s="5"/>
      <c r="I76" s="5"/>
      <c r="L76" s="5"/>
      <c r="S76" s="5"/>
      <c r="T76" s="5"/>
      <c r="U76" s="5"/>
      <c r="V76" s="5"/>
      <c r="W76" s="5"/>
      <c r="X76" s="5"/>
      <c r="Z76" s="5"/>
      <c r="AA76" s="5"/>
      <c r="AC76" s="5"/>
      <c r="AE76" s="5"/>
      <c r="AF76" s="5"/>
      <c r="AG76" s="5"/>
      <c r="AH76" s="5"/>
      <c r="AI76" s="5"/>
      <c r="AJ76" s="5"/>
    </row>
    <row r="77" spans="5:36" x14ac:dyDescent="0.25">
      <c r="E77" s="5"/>
      <c r="H77" s="5"/>
      <c r="L77" s="5"/>
      <c r="N77"/>
      <c r="O77"/>
      <c r="P77"/>
      <c r="Q77"/>
      <c r="R77"/>
      <c r="S77" s="5"/>
      <c r="V77" s="5"/>
      <c r="Z77" s="5"/>
      <c r="AA77" s="6"/>
    </row>
    <row r="78" spans="5:36" x14ac:dyDescent="0.25">
      <c r="E78" s="5"/>
      <c r="H78" s="5"/>
      <c r="L78" s="5"/>
      <c r="N78"/>
      <c r="O78"/>
      <c r="P78"/>
      <c r="Q78"/>
      <c r="R78"/>
      <c r="S78" s="5"/>
      <c r="V78" s="5"/>
      <c r="Z78" s="5"/>
      <c r="AA78" s="6"/>
    </row>
    <row r="79" spans="5:36" x14ac:dyDescent="0.25">
      <c r="E79" s="5"/>
      <c r="H79" s="5"/>
      <c r="L79" s="5"/>
      <c r="N79"/>
      <c r="O79"/>
      <c r="P79"/>
      <c r="Q79"/>
      <c r="R79"/>
      <c r="S79" s="5"/>
      <c r="V79" s="5"/>
      <c r="Z79" s="5"/>
      <c r="AA79" s="6"/>
    </row>
    <row r="80" spans="5:36" x14ac:dyDescent="0.25">
      <c r="Z80" s="5"/>
    </row>
    <row r="81" spans="5:27" x14ac:dyDescent="0.25">
      <c r="Z81" s="5"/>
    </row>
    <row r="82" spans="5:27" x14ac:dyDescent="0.25">
      <c r="E82" s="5"/>
      <c r="H82" s="5"/>
      <c r="L82" s="5"/>
      <c r="N82"/>
      <c r="O82"/>
      <c r="P82"/>
      <c r="Q82"/>
      <c r="R82"/>
      <c r="S82" s="5"/>
      <c r="V82" s="5"/>
      <c r="Z82" s="5"/>
      <c r="AA82" s="6"/>
    </row>
    <row r="83" spans="5:27" x14ac:dyDescent="0.25">
      <c r="E83" s="5"/>
      <c r="H83" s="5"/>
      <c r="L83" s="5"/>
      <c r="N83"/>
      <c r="O83"/>
      <c r="P83"/>
      <c r="Q83"/>
      <c r="R83"/>
      <c r="S83" s="5"/>
      <c r="V83" s="5"/>
      <c r="Z83" s="5"/>
      <c r="AA83" s="6"/>
    </row>
    <row r="84" spans="5:27" x14ac:dyDescent="0.25">
      <c r="E84" s="5"/>
      <c r="H84" s="5"/>
      <c r="L84" s="5"/>
      <c r="N84"/>
      <c r="O84"/>
      <c r="P84"/>
      <c r="Q84"/>
      <c r="R84"/>
      <c r="S84" s="5"/>
      <c r="V84" s="5"/>
      <c r="Z84" s="5"/>
      <c r="AA84" s="6"/>
    </row>
    <row r="85" spans="5:27" x14ac:dyDescent="0.25">
      <c r="E85" s="5"/>
      <c r="H85" s="5"/>
      <c r="L85" s="5"/>
      <c r="N85"/>
      <c r="O85"/>
      <c r="P85"/>
      <c r="Q85"/>
      <c r="R85"/>
      <c r="S85" s="5"/>
      <c r="V85" s="5"/>
      <c r="Z85" s="5"/>
      <c r="AA85" s="6"/>
    </row>
    <row r="86" spans="5:27" x14ac:dyDescent="0.25">
      <c r="E86" s="5"/>
      <c r="H86" s="5"/>
      <c r="L86" s="6"/>
      <c r="S86" s="5"/>
      <c r="V86" s="5"/>
      <c r="Z86" s="5"/>
      <c r="AA86" s="6"/>
    </row>
    <row r="87" spans="5:27" x14ac:dyDescent="0.25">
      <c r="E87" s="5"/>
      <c r="H87" s="5"/>
      <c r="L87" s="6"/>
      <c r="S87" s="5"/>
      <c r="V87" s="5"/>
      <c r="Z87" s="5"/>
      <c r="AA87" s="6"/>
    </row>
    <row r="88" spans="5:27" x14ac:dyDescent="0.25">
      <c r="E88" s="5"/>
      <c r="H88" s="5"/>
      <c r="L88" s="6"/>
      <c r="S88" s="5"/>
      <c r="V88" s="5"/>
      <c r="Z88" s="5"/>
      <c r="AA88" s="6"/>
    </row>
    <row r="89" spans="5:27" x14ac:dyDescent="0.25">
      <c r="E89" s="5"/>
      <c r="H89" s="5"/>
      <c r="L89" s="6"/>
      <c r="S89" s="5"/>
      <c r="V89" s="5"/>
      <c r="Z89" s="5"/>
      <c r="AA89" s="6"/>
    </row>
    <row r="90" spans="5:27" x14ac:dyDescent="0.25">
      <c r="E90" s="5"/>
      <c r="H90" s="5"/>
      <c r="L90" s="6"/>
      <c r="S90" s="5"/>
      <c r="V90" s="5"/>
      <c r="Z90" s="5"/>
      <c r="AA90" s="6"/>
    </row>
    <row r="91" spans="5:27" x14ac:dyDescent="0.25">
      <c r="E91" s="5"/>
      <c r="H91" s="5"/>
      <c r="L91" s="6"/>
      <c r="S91" s="5"/>
      <c r="V91" s="5"/>
      <c r="Z91" s="5"/>
      <c r="AA91" s="6"/>
    </row>
    <row r="92" spans="5:27" x14ac:dyDescent="0.25">
      <c r="E92" s="5"/>
      <c r="H92" s="5"/>
      <c r="L92" s="6"/>
      <c r="S92" s="5"/>
      <c r="V92" s="5"/>
      <c r="Z92" s="5"/>
      <c r="AA92" s="6"/>
    </row>
    <row r="93" spans="5:27" x14ac:dyDescent="0.25">
      <c r="E93" s="5"/>
      <c r="H93" s="5"/>
      <c r="L93" s="6"/>
      <c r="S93" s="5"/>
      <c r="V93" s="5"/>
      <c r="Z93" s="5"/>
      <c r="AA93" s="6"/>
    </row>
    <row r="94" spans="5:27" x14ac:dyDescent="0.25">
      <c r="E94" s="5"/>
      <c r="H94" s="5"/>
      <c r="L94" s="6"/>
      <c r="S94" s="5"/>
      <c r="V94" s="5"/>
      <c r="Z94" s="5"/>
      <c r="AA94" s="6"/>
    </row>
    <row r="95" spans="5:27" x14ac:dyDescent="0.25">
      <c r="E95" s="5"/>
      <c r="H95" s="5"/>
      <c r="L95" s="6"/>
      <c r="S95" s="5"/>
      <c r="V95" s="5"/>
      <c r="Z95" s="5"/>
      <c r="AA95" s="6"/>
    </row>
    <row r="96" spans="5:27" x14ac:dyDescent="0.25">
      <c r="E96" s="5"/>
      <c r="H96" s="5"/>
      <c r="L96" s="6"/>
      <c r="S96" s="5"/>
      <c r="V96" s="5"/>
      <c r="Z96" s="5"/>
      <c r="AA96" s="6"/>
    </row>
    <row r="97" spans="5:27" x14ac:dyDescent="0.25">
      <c r="E97" s="5"/>
      <c r="H97" s="5"/>
      <c r="L97" s="6"/>
      <c r="S97" s="5"/>
      <c r="V97" s="5"/>
      <c r="Z97" s="5"/>
      <c r="AA97" s="6"/>
    </row>
    <row r="98" spans="5:27" x14ac:dyDescent="0.25">
      <c r="E98" s="5"/>
      <c r="H98" s="5"/>
      <c r="L98" s="6"/>
      <c r="S98" s="5"/>
      <c r="V98" s="5"/>
      <c r="Z98" s="5"/>
      <c r="AA98" s="6"/>
    </row>
    <row r="99" spans="5:27" x14ac:dyDescent="0.25">
      <c r="E99" s="5"/>
      <c r="H99" s="5"/>
      <c r="L99" s="6"/>
      <c r="S99" s="5"/>
      <c r="V99" s="5"/>
      <c r="Z99" s="5"/>
      <c r="AA99" s="6"/>
    </row>
    <row r="100" spans="5:27" x14ac:dyDescent="0.25">
      <c r="E100" s="5"/>
      <c r="H100" s="5"/>
      <c r="L100" s="6"/>
      <c r="S100" s="5"/>
      <c r="V100" s="5"/>
      <c r="Z100" s="5"/>
      <c r="AA100" s="6"/>
    </row>
    <row r="101" spans="5:27" x14ac:dyDescent="0.25">
      <c r="E101" s="5"/>
      <c r="H101" s="5"/>
      <c r="L101" s="6"/>
      <c r="S101" s="5"/>
      <c r="V101" s="5"/>
      <c r="Z101" s="5"/>
      <c r="AA101" s="6"/>
    </row>
    <row r="102" spans="5:27" x14ac:dyDescent="0.25">
      <c r="E102" s="5"/>
      <c r="H102" s="5"/>
      <c r="L102" s="6"/>
      <c r="S102" s="5"/>
      <c r="V102" s="5"/>
      <c r="Z102" s="5"/>
      <c r="AA102" s="6"/>
    </row>
    <row r="103" spans="5:27" x14ac:dyDescent="0.25">
      <c r="E103" s="5"/>
      <c r="H103" s="5"/>
      <c r="L103" s="6"/>
      <c r="S103" s="5"/>
      <c r="V103" s="5"/>
      <c r="Z103" s="5"/>
      <c r="AA103" s="6"/>
    </row>
    <row r="104" spans="5:27" x14ac:dyDescent="0.25">
      <c r="E104" s="5"/>
      <c r="H104" s="5"/>
      <c r="L104" s="6"/>
      <c r="S104" s="5"/>
      <c r="V104" s="5"/>
      <c r="Z104" s="5"/>
      <c r="AA104" s="6"/>
    </row>
    <row r="105" spans="5:27" x14ac:dyDescent="0.25">
      <c r="E105" s="5"/>
      <c r="H105" s="5"/>
      <c r="L105" s="6"/>
      <c r="S105" s="5"/>
      <c r="V105" s="5"/>
      <c r="Z105" s="5"/>
      <c r="AA105" s="6"/>
    </row>
    <row r="106" spans="5:27" x14ac:dyDescent="0.25">
      <c r="E106" s="5"/>
      <c r="H106" s="5"/>
      <c r="L106" s="6"/>
      <c r="S106" s="5"/>
      <c r="V106" s="5"/>
      <c r="Z106" s="5"/>
      <c r="AA106" s="6"/>
    </row>
    <row r="107" spans="5:27" x14ac:dyDescent="0.25">
      <c r="E107" s="5"/>
      <c r="H107" s="5"/>
      <c r="L107" s="6"/>
      <c r="S107" s="5"/>
      <c r="V107" s="5"/>
      <c r="Z107" s="5"/>
      <c r="AA107" s="6"/>
    </row>
    <row r="108" spans="5:27" x14ac:dyDescent="0.25">
      <c r="E108" s="5"/>
      <c r="H108" s="5"/>
      <c r="L108" s="6"/>
      <c r="S108" s="5"/>
      <c r="V108" s="5"/>
      <c r="Z108" s="5"/>
      <c r="AA108" s="6"/>
    </row>
    <row r="109" spans="5:27" x14ac:dyDescent="0.25">
      <c r="E109" s="5"/>
      <c r="H109" s="5"/>
      <c r="L109" s="6"/>
      <c r="S109" s="5"/>
      <c r="V109" s="5"/>
      <c r="Z109" s="5"/>
      <c r="AA109" s="6"/>
    </row>
    <row r="110" spans="5:27" x14ac:dyDescent="0.25">
      <c r="E110" s="5"/>
      <c r="H110" s="5"/>
      <c r="L110" s="6"/>
      <c r="S110" s="5"/>
      <c r="V110" s="5"/>
      <c r="Z110" s="5"/>
      <c r="AA110" s="6"/>
    </row>
    <row r="111" spans="5:27" x14ac:dyDescent="0.25">
      <c r="E111" s="5"/>
      <c r="H111" s="5"/>
      <c r="L111" s="6"/>
      <c r="S111" s="5"/>
      <c r="V111" s="5"/>
      <c r="Z111" s="5"/>
      <c r="AA111" s="6"/>
    </row>
    <row r="112" spans="5:27" x14ac:dyDescent="0.25">
      <c r="E112" s="5"/>
      <c r="H112" s="5"/>
      <c r="L112" s="6"/>
      <c r="S112" s="5"/>
      <c r="V112" s="5"/>
      <c r="Z112" s="5"/>
      <c r="AA112" s="6"/>
    </row>
    <row r="113" spans="5:27" x14ac:dyDescent="0.25">
      <c r="E113" s="5"/>
      <c r="H113" s="5"/>
      <c r="L113" s="6"/>
      <c r="S113" s="5"/>
      <c r="V113" s="5"/>
      <c r="Z113" s="5"/>
      <c r="AA113" s="6"/>
    </row>
    <row r="114" spans="5:27" x14ac:dyDescent="0.25">
      <c r="E114" s="5"/>
      <c r="H114" s="5"/>
      <c r="L114" s="6"/>
      <c r="S114" s="5"/>
      <c r="V114" s="5"/>
      <c r="Z114" s="5"/>
      <c r="AA114" s="6"/>
    </row>
    <row r="115" spans="5:27" x14ac:dyDescent="0.25">
      <c r="E115" s="5"/>
      <c r="H115" s="5"/>
      <c r="L115" s="6"/>
      <c r="S115" s="5"/>
      <c r="V115" s="5"/>
      <c r="Z115" s="5"/>
      <c r="AA115" s="6"/>
    </row>
    <row r="116" spans="5:27" x14ac:dyDescent="0.25">
      <c r="E116" s="5"/>
      <c r="H116" s="5"/>
      <c r="L116" s="6"/>
      <c r="S116" s="5"/>
      <c r="V116" s="5"/>
      <c r="Z116" s="5"/>
      <c r="AA116" s="6"/>
    </row>
    <row r="117" spans="5:27" x14ac:dyDescent="0.25">
      <c r="E117" s="5"/>
      <c r="H117" s="5"/>
      <c r="L117" s="6"/>
      <c r="S117" s="5"/>
      <c r="V117" s="5"/>
      <c r="Z117" s="5"/>
      <c r="AA117" s="6"/>
    </row>
    <row r="118" spans="5:27" x14ac:dyDescent="0.25">
      <c r="E118" s="5"/>
      <c r="H118" s="5"/>
      <c r="L118" s="6"/>
      <c r="S118" s="5"/>
      <c r="V118" s="5"/>
      <c r="Z118" s="5"/>
      <c r="AA118" s="6"/>
    </row>
    <row r="119" spans="5:27" x14ac:dyDescent="0.25">
      <c r="E119" s="5"/>
      <c r="H119" s="7"/>
      <c r="L119" s="6"/>
      <c r="S119" s="5"/>
      <c r="V119" s="5"/>
      <c r="Z119" s="5"/>
      <c r="AA119" s="6"/>
    </row>
    <row r="120" spans="5:27" x14ac:dyDescent="0.25">
      <c r="E120" s="5"/>
      <c r="H120" s="5"/>
      <c r="L120" s="6"/>
      <c r="S120" s="5"/>
      <c r="V120" s="5"/>
      <c r="Z120" s="5"/>
      <c r="AA120" s="6"/>
    </row>
    <row r="121" spans="5:27" x14ac:dyDescent="0.25">
      <c r="E121" s="5"/>
      <c r="H121" s="5"/>
      <c r="L121" s="6"/>
      <c r="S121" s="5"/>
      <c r="V121" s="5"/>
      <c r="Z121" s="5"/>
      <c r="AA121" s="6"/>
    </row>
    <row r="122" spans="5:27" x14ac:dyDescent="0.25">
      <c r="E122" s="5"/>
      <c r="H122" s="5"/>
      <c r="L122" s="6"/>
      <c r="S122" s="5"/>
      <c r="V122" s="5"/>
      <c r="Z122" s="5"/>
      <c r="AA122" s="6"/>
    </row>
    <row r="123" spans="5:27" x14ac:dyDescent="0.25">
      <c r="E123" s="5"/>
      <c r="H123" s="5"/>
      <c r="L123" s="6"/>
      <c r="S123" s="5"/>
      <c r="V123" s="5"/>
      <c r="Z123" s="5"/>
      <c r="AA123" s="6"/>
    </row>
    <row r="124" spans="5:27" x14ac:dyDescent="0.25">
      <c r="E124" s="5"/>
      <c r="H124" s="5"/>
      <c r="L124" s="6"/>
      <c r="S124" s="5"/>
      <c r="V124" s="5"/>
      <c r="Z124" s="5"/>
      <c r="AA124" s="6"/>
    </row>
    <row r="125" spans="5:27" x14ac:dyDescent="0.25">
      <c r="E125" s="5"/>
      <c r="H125" s="5"/>
      <c r="L125" s="6"/>
      <c r="S125" s="5"/>
      <c r="V125" s="5"/>
      <c r="Z125" s="5"/>
      <c r="AA125" s="6"/>
    </row>
    <row r="126" spans="5:27" x14ac:dyDescent="0.25">
      <c r="E126" s="5"/>
      <c r="H126" s="5"/>
      <c r="L126" s="6"/>
      <c r="S126" s="5"/>
      <c r="V126" s="5"/>
      <c r="Z126" s="5"/>
      <c r="AA126" s="6"/>
    </row>
    <row r="127" spans="5:27" x14ac:dyDescent="0.25">
      <c r="E127" s="5"/>
      <c r="H127" s="5"/>
      <c r="L127" s="6"/>
      <c r="S127" s="5"/>
      <c r="V127" s="5"/>
      <c r="Z127" s="5"/>
      <c r="AA127" s="6"/>
    </row>
    <row r="128" spans="5:27" x14ac:dyDescent="0.25">
      <c r="E128" s="5"/>
      <c r="H128" s="5"/>
      <c r="L128" s="6"/>
      <c r="S128" s="5"/>
      <c r="V128" s="5"/>
      <c r="Z128" s="5"/>
      <c r="AA128" s="6"/>
    </row>
    <row r="129" spans="5:27" x14ac:dyDescent="0.25">
      <c r="E129" s="5"/>
      <c r="H129" s="5"/>
      <c r="L129" s="6"/>
      <c r="S129" s="5"/>
      <c r="V129" s="5"/>
      <c r="Z129" s="5"/>
      <c r="AA129" s="6"/>
    </row>
    <row r="130" spans="5:27" x14ac:dyDescent="0.25">
      <c r="E130" s="5"/>
      <c r="H130" s="5"/>
      <c r="L130" s="6"/>
      <c r="S130" s="5"/>
      <c r="V130" s="5"/>
      <c r="Z130" s="5"/>
      <c r="AA130" s="6"/>
    </row>
    <row r="131" spans="5:27" x14ac:dyDescent="0.25">
      <c r="E131" s="5"/>
      <c r="H131" s="5"/>
      <c r="L131" s="6"/>
      <c r="S131" s="5"/>
      <c r="V131" s="5"/>
      <c r="Z131" s="5"/>
      <c r="AA131" s="6"/>
    </row>
    <row r="132" spans="5:27" x14ac:dyDescent="0.25">
      <c r="E132" s="5"/>
      <c r="H132" s="5"/>
      <c r="L132" s="6"/>
      <c r="S132" s="5"/>
      <c r="V132" s="5"/>
      <c r="Z132" s="5"/>
      <c r="AA132" s="6"/>
    </row>
    <row r="133" spans="5:27" x14ac:dyDescent="0.25">
      <c r="E133" s="5"/>
      <c r="H133" s="5"/>
      <c r="L133" s="6"/>
      <c r="S133" s="5"/>
      <c r="V133" s="5"/>
      <c r="Z133" s="5"/>
      <c r="AA133" s="6"/>
    </row>
    <row r="134" spans="5:27" x14ac:dyDescent="0.25">
      <c r="E134" s="5"/>
      <c r="H134" s="5"/>
      <c r="L134" s="6"/>
      <c r="S134" s="5"/>
      <c r="V134" s="5"/>
      <c r="Z134" s="5"/>
      <c r="AA134" s="6"/>
    </row>
    <row r="135" spans="5:27" x14ac:dyDescent="0.25">
      <c r="E135" s="5"/>
      <c r="H135" s="5"/>
      <c r="L135" s="6"/>
      <c r="S135" s="5"/>
      <c r="V135" s="5"/>
      <c r="Z135" s="5"/>
      <c r="AA135" s="6"/>
    </row>
    <row r="136" spans="5:27" x14ac:dyDescent="0.25">
      <c r="E136" s="5"/>
      <c r="H136" s="5"/>
      <c r="L136" s="6"/>
      <c r="S136" s="5"/>
      <c r="V136" s="5"/>
      <c r="Z136" s="5"/>
      <c r="AA136" s="6"/>
    </row>
    <row r="137" spans="5:27" x14ac:dyDescent="0.25">
      <c r="E137" s="5"/>
      <c r="H137" s="5"/>
      <c r="L137" s="6"/>
      <c r="S137" s="5"/>
      <c r="V137" s="5"/>
      <c r="Z137" s="5"/>
      <c r="AA137" s="6"/>
    </row>
    <row r="138" spans="5:27" x14ac:dyDescent="0.25">
      <c r="E138" s="5"/>
      <c r="H138" s="5"/>
      <c r="L138" s="6"/>
      <c r="S138" s="5"/>
      <c r="V138" s="5"/>
      <c r="Z138" s="5"/>
      <c r="AA138" s="6"/>
    </row>
  </sheetData>
  <sortState ref="A33:AK45">
    <sortCondition ref="D33:D45"/>
    <sortCondition ref="C33:C45"/>
  </sortState>
  <mergeCells count="2">
    <mergeCell ref="E1:R1"/>
    <mergeCell ref="S1:AF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Normal="100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B22" sqref="B22:B24"/>
    </sheetView>
  </sheetViews>
  <sheetFormatPr defaultRowHeight="15" x14ac:dyDescent="0.25"/>
  <cols>
    <col min="5" max="5" width="13.42578125" bestFit="1" customWidth="1"/>
  </cols>
  <sheetData>
    <row r="1" spans="1:10" s="1" customFormat="1" x14ac:dyDescent="0.25">
      <c r="A1" s="1" t="s">
        <v>79</v>
      </c>
      <c r="B1" s="1" t="s">
        <v>80</v>
      </c>
      <c r="C1" s="1" t="s">
        <v>41</v>
      </c>
      <c r="D1" s="1" t="s">
        <v>43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</row>
    <row r="2" spans="1:10" x14ac:dyDescent="0.25">
      <c r="A2" t="str">
        <f>'NDS Arrays'!B6</f>
        <v>C6</v>
      </c>
      <c r="B2" t="str">
        <f>'NDS Arrays'!C6</f>
        <v>control</v>
      </c>
      <c r="C2">
        <v>0</v>
      </c>
      <c r="D2">
        <v>0</v>
      </c>
      <c r="E2">
        <v>0</v>
      </c>
      <c r="F2" t="str">
        <f>'NDS Arrays'!D6</f>
        <v>glass</v>
      </c>
      <c r="G2">
        <f>'NDS Arrays'!AI6</f>
        <v>-4.8480616589338661</v>
      </c>
      <c r="H2">
        <f>'NDS Arrays'!AJ6</f>
        <v>8.7275407957740843</v>
      </c>
    </row>
    <row r="3" spans="1:10" x14ac:dyDescent="0.25">
      <c r="A3" t="str">
        <f>'NDS Arrays'!B7</f>
        <v>C7</v>
      </c>
      <c r="B3" t="str">
        <f>'NDS Arrays'!C7</f>
        <v>control</v>
      </c>
      <c r="C3">
        <v>0</v>
      </c>
      <c r="D3">
        <v>0</v>
      </c>
      <c r="E3">
        <v>0</v>
      </c>
      <c r="F3" t="str">
        <f>'NDS Arrays'!D7</f>
        <v>glass</v>
      </c>
      <c r="G3">
        <f>'NDS Arrays'!AI7</f>
        <v>-14.849715016851141</v>
      </c>
      <c r="H3">
        <f>'NDS Arrays'!AJ7</f>
        <v>18.72919415369136</v>
      </c>
    </row>
    <row r="4" spans="1:10" x14ac:dyDescent="0.25">
      <c r="A4" t="str">
        <f>'NDS Arrays'!B8</f>
        <v>E8</v>
      </c>
      <c r="B4" t="str">
        <f>'NDS Arrays'!C8</f>
        <v>control</v>
      </c>
      <c r="C4">
        <v>0</v>
      </c>
      <c r="D4">
        <v>0</v>
      </c>
      <c r="E4">
        <v>0</v>
      </c>
      <c r="F4" t="str">
        <f>'NDS Arrays'!D8</f>
        <v>glass</v>
      </c>
      <c r="G4">
        <f>'NDS Arrays'!AI8</f>
        <v>-17.431581016123921</v>
      </c>
      <c r="H4">
        <f>'NDS Arrays'!AJ8</f>
        <v>21.311060152964139</v>
      </c>
    </row>
    <row r="5" spans="1:10" x14ac:dyDescent="0.25">
      <c r="A5" t="str">
        <f>'NDS Arrays'!B9</f>
        <v>C1</v>
      </c>
      <c r="B5" t="str">
        <f>'NDS Arrays'!C9</f>
        <v>N</v>
      </c>
      <c r="C5">
        <v>1</v>
      </c>
      <c r="D5">
        <v>0</v>
      </c>
      <c r="E5">
        <v>0</v>
      </c>
      <c r="F5" t="str">
        <f>'NDS Arrays'!D9</f>
        <v>glass</v>
      </c>
      <c r="G5">
        <f>'NDS Arrays'!AI9</f>
        <v>-3.4269471496806805</v>
      </c>
      <c r="H5">
        <f>'NDS Arrays'!AJ9</f>
        <v>7.3064262865208978</v>
      </c>
      <c r="I5">
        <f>G5/AVERAGE($G$2:$G$4)</f>
        <v>0.27689252085506449</v>
      </c>
      <c r="J5">
        <f>H5/AVERAGE($H$2:$H$4)</f>
        <v>0.44946216685672319</v>
      </c>
    </row>
    <row r="6" spans="1:10" x14ac:dyDescent="0.25">
      <c r="A6" t="str">
        <f>'NDS Arrays'!B10</f>
        <v>C4</v>
      </c>
      <c r="B6" t="str">
        <f>'NDS Arrays'!C10</f>
        <v>N</v>
      </c>
      <c r="C6">
        <v>1</v>
      </c>
      <c r="D6">
        <v>0</v>
      </c>
      <c r="E6">
        <v>0</v>
      </c>
      <c r="F6" t="str">
        <f>'NDS Arrays'!D10</f>
        <v>glass</v>
      </c>
      <c r="G6">
        <f>'NDS Arrays'!AI10</f>
        <v>-14.289420034473373</v>
      </c>
      <c r="H6">
        <f>'NDS Arrays'!AJ10</f>
        <v>18.168899171313591</v>
      </c>
      <c r="I6">
        <f t="shared" ref="I6:I15" si="0">G6/AVERAGE($G$2:$G$4)</f>
        <v>1.1545650872587485</v>
      </c>
      <c r="J6">
        <f t="shared" ref="J6:J15" si="1">H6/AVERAGE($H$2:$H$4)</f>
        <v>1.1176781193297229</v>
      </c>
    </row>
    <row r="7" spans="1:10" x14ac:dyDescent="0.25">
      <c r="A7" t="str">
        <f>'NDS Arrays'!B11</f>
        <v>E1</v>
      </c>
      <c r="B7" t="str">
        <f>'NDS Arrays'!C11</f>
        <v>N</v>
      </c>
      <c r="C7">
        <v>1</v>
      </c>
      <c r="D7">
        <v>0</v>
      </c>
      <c r="E7">
        <v>0</v>
      </c>
      <c r="F7" t="str">
        <f>'NDS Arrays'!D11</f>
        <v>glass</v>
      </c>
      <c r="G7">
        <f>'NDS Arrays'!AI11</f>
        <v>-17.507643280362171</v>
      </c>
      <c r="H7">
        <f>'NDS Arrays'!AJ11</f>
        <v>21.387122417202388</v>
      </c>
      <c r="I7">
        <f t="shared" si="0"/>
        <v>1.4145930095777575</v>
      </c>
      <c r="J7">
        <f t="shared" si="1"/>
        <v>1.3156503614085002</v>
      </c>
    </row>
    <row r="8" spans="1:10" x14ac:dyDescent="0.25">
      <c r="A8" t="str">
        <f>'NDS Arrays'!B12</f>
        <v>E3</v>
      </c>
      <c r="B8" t="str">
        <f>'NDS Arrays'!C12</f>
        <v>N</v>
      </c>
      <c r="C8">
        <v>1</v>
      </c>
      <c r="D8">
        <v>0</v>
      </c>
      <c r="E8">
        <v>0</v>
      </c>
      <c r="F8" t="str">
        <f>'NDS Arrays'!D12</f>
        <v>glass</v>
      </c>
      <c r="G8">
        <f>'NDS Arrays'!AI12</f>
        <v>-20.465175414397947</v>
      </c>
      <c r="H8">
        <f>'NDS Arrays'!AJ12</f>
        <v>24.344654551238165</v>
      </c>
      <c r="I8">
        <f t="shared" si="0"/>
        <v>1.653557455871985</v>
      </c>
      <c r="J8">
        <f t="shared" si="1"/>
        <v>1.4975859273587702</v>
      </c>
    </row>
    <row r="9" spans="1:10" x14ac:dyDescent="0.25">
      <c r="A9" t="str">
        <f>'NDS Arrays'!B13</f>
        <v>E6</v>
      </c>
      <c r="B9" t="str">
        <f>'NDS Arrays'!C13</f>
        <v>N</v>
      </c>
      <c r="C9">
        <v>1</v>
      </c>
      <c r="D9">
        <v>0</v>
      </c>
      <c r="E9">
        <v>0</v>
      </c>
      <c r="F9" t="str">
        <f>'NDS Arrays'!D13</f>
        <v>glass</v>
      </c>
      <c r="G9">
        <f>'NDS Arrays'!AI13</f>
        <v>-16.34098884015296</v>
      </c>
      <c r="H9">
        <f>'NDS Arrays'!AJ13</f>
        <v>20.220467976993177</v>
      </c>
      <c r="I9">
        <f t="shared" si="0"/>
        <v>1.3203289679083718</v>
      </c>
      <c r="J9">
        <f t="shared" si="1"/>
        <v>1.2438824392935783</v>
      </c>
    </row>
    <row r="10" spans="1:10" x14ac:dyDescent="0.25">
      <c r="A10" t="str">
        <f>'NDS Arrays'!B14</f>
        <v>A5</v>
      </c>
      <c r="B10" t="str">
        <f>'NDS Arrays'!C14</f>
        <v>NP</v>
      </c>
      <c r="C10">
        <v>1</v>
      </c>
      <c r="D10">
        <v>1</v>
      </c>
      <c r="E10">
        <v>0</v>
      </c>
      <c r="F10" t="str">
        <f>'NDS Arrays'!D14</f>
        <v>glass</v>
      </c>
      <c r="G10">
        <f>'NDS Arrays'!AI14</f>
        <v>0</v>
      </c>
      <c r="H10">
        <f>'NDS Arrays'!AJ14</f>
        <v>3.8794791368402177</v>
      </c>
      <c r="I10">
        <f t="shared" si="0"/>
        <v>0</v>
      </c>
      <c r="J10">
        <f t="shared" si="1"/>
        <v>0.2386500637577694</v>
      </c>
    </row>
    <row r="11" spans="1:10" x14ac:dyDescent="0.25">
      <c r="A11" t="str">
        <f>'NDS Arrays'!B15</f>
        <v>A8</v>
      </c>
      <c r="B11" t="str">
        <f>'NDS Arrays'!C15</f>
        <v>NP</v>
      </c>
      <c r="C11">
        <v>1</v>
      </c>
      <c r="D11">
        <v>1</v>
      </c>
      <c r="E11">
        <v>0</v>
      </c>
      <c r="F11" t="str">
        <f>'NDS Arrays'!D15</f>
        <v>glass</v>
      </c>
      <c r="G11">
        <f>'NDS Arrays'!AI15</f>
        <v>-16.096371352641647</v>
      </c>
      <c r="H11">
        <f>'NDS Arrays'!AJ15</f>
        <v>19.975850489481864</v>
      </c>
      <c r="I11">
        <f t="shared" si="0"/>
        <v>1.3005642181752015</v>
      </c>
      <c r="J11">
        <f t="shared" si="1"/>
        <v>1.2288345483443857</v>
      </c>
    </row>
    <row r="12" spans="1:10" x14ac:dyDescent="0.25">
      <c r="A12" t="str">
        <f>'NDS Arrays'!B16</f>
        <v>B3</v>
      </c>
      <c r="B12" t="str">
        <f>'NDS Arrays'!C16</f>
        <v>NP</v>
      </c>
      <c r="C12">
        <v>1</v>
      </c>
      <c r="D12">
        <v>1</v>
      </c>
      <c r="E12">
        <v>0</v>
      </c>
      <c r="F12" t="str">
        <f>'NDS Arrays'!D16</f>
        <v>glass</v>
      </c>
      <c r="G12">
        <f>'NDS Arrays'!AI16</f>
        <v>-9.9608111554640626</v>
      </c>
      <c r="H12">
        <f>'NDS Arrays'!AJ16</f>
        <v>13.84029029230428</v>
      </c>
      <c r="I12">
        <f t="shared" si="0"/>
        <v>0.80481956392431853</v>
      </c>
      <c r="J12">
        <f t="shared" si="1"/>
        <v>0.85139938743804922</v>
      </c>
    </row>
    <row r="13" spans="1:10" x14ac:dyDescent="0.25">
      <c r="A13" t="str">
        <f>'NDS Arrays'!B17</f>
        <v>C8</v>
      </c>
      <c r="B13" t="str">
        <f>'NDS Arrays'!C17</f>
        <v>NP</v>
      </c>
      <c r="C13">
        <v>1</v>
      </c>
      <c r="D13">
        <v>1</v>
      </c>
      <c r="E13">
        <v>0</v>
      </c>
      <c r="F13" t="str">
        <f>'NDS Arrays'!D17</f>
        <v>glass</v>
      </c>
      <c r="G13">
        <f>'NDS Arrays'!AI17</f>
        <v>-17.619391789960751</v>
      </c>
      <c r="H13">
        <f>'NDS Arrays'!AJ17</f>
        <v>21.498870926800969</v>
      </c>
      <c r="I13">
        <f t="shared" si="0"/>
        <v>1.423622132343024</v>
      </c>
      <c r="J13">
        <f t="shared" si="1"/>
        <v>1.3225246834501592</v>
      </c>
    </row>
    <row r="14" spans="1:10" x14ac:dyDescent="0.25">
      <c r="A14" t="str">
        <f>'NDS Arrays'!B18</f>
        <v>D4</v>
      </c>
      <c r="B14" t="str">
        <f>'NDS Arrays'!C18</f>
        <v>NP</v>
      </c>
      <c r="C14">
        <v>1</v>
      </c>
      <c r="D14">
        <v>1</v>
      </c>
      <c r="E14">
        <v>0</v>
      </c>
      <c r="F14" t="str">
        <f>'NDS Arrays'!D18</f>
        <v>glass</v>
      </c>
      <c r="G14">
        <f>'NDS Arrays'!AI18</f>
        <v>-21.767655162368481</v>
      </c>
      <c r="H14">
        <f>'NDS Arrays'!AJ18</f>
        <v>25.647134299208698</v>
      </c>
      <c r="I14">
        <f t="shared" si="0"/>
        <v>1.7587959918125917</v>
      </c>
      <c r="J14">
        <f t="shared" si="1"/>
        <v>1.5777092799873769</v>
      </c>
    </row>
    <row r="15" spans="1:10" x14ac:dyDescent="0.25">
      <c r="A15" t="str">
        <f>'NDS Arrays'!B19</f>
        <v>D6</v>
      </c>
      <c r="B15" t="str">
        <f>'NDS Arrays'!C19</f>
        <v>P</v>
      </c>
      <c r="C15">
        <v>0</v>
      </c>
      <c r="D15">
        <v>1</v>
      </c>
      <c r="E15">
        <v>0</v>
      </c>
      <c r="F15" t="str">
        <f>'NDS Arrays'!D19</f>
        <v>glass</v>
      </c>
      <c r="G15">
        <f>'NDS Arrays'!AI19</f>
        <v>-18.035306595803199</v>
      </c>
      <c r="H15">
        <f>'NDS Arrays'!AJ19</f>
        <v>21.914785732643416</v>
      </c>
      <c r="I15">
        <f t="shared" si="0"/>
        <v>1.4572274650256103</v>
      </c>
      <c r="J15">
        <f t="shared" si="1"/>
        <v>1.3481101013454453</v>
      </c>
    </row>
    <row r="16" spans="1:10" x14ac:dyDescent="0.25">
      <c r="A16" t="str">
        <f>'NDS Arrays'!B20</f>
        <v>C3</v>
      </c>
      <c r="B16" t="str">
        <f>'NDS Arrays'!C20</f>
        <v>control</v>
      </c>
      <c r="C16">
        <v>0</v>
      </c>
      <c r="D16">
        <v>0</v>
      </c>
      <c r="E16">
        <v>0</v>
      </c>
      <c r="F16" t="str">
        <f>'NDS Arrays'!D20</f>
        <v>cellulose</v>
      </c>
      <c r="G16">
        <f>'NDS Arrays'!AI20</f>
        <v>-23.235971530738059</v>
      </c>
      <c r="H16">
        <f>'NDS Arrays'!AJ20</f>
        <v>27.115450667578276</v>
      </c>
    </row>
    <row r="17" spans="1:10" x14ac:dyDescent="0.25">
      <c r="A17" t="str">
        <f>'NDS Arrays'!B21</f>
        <v>D3</v>
      </c>
      <c r="B17" t="str">
        <f>'NDS Arrays'!C21</f>
        <v>control</v>
      </c>
      <c r="C17">
        <v>0</v>
      </c>
      <c r="D17">
        <v>0</v>
      </c>
      <c r="E17">
        <v>0</v>
      </c>
      <c r="F17" t="str">
        <f>'NDS Arrays'!D21</f>
        <v>cellulose</v>
      </c>
      <c r="G17">
        <f>'NDS Arrays'!AI21</f>
        <v>-24.30099110701299</v>
      </c>
      <c r="H17">
        <f>'NDS Arrays'!AJ21</f>
        <v>28.180470243853208</v>
      </c>
    </row>
    <row r="18" spans="1:10" x14ac:dyDescent="0.25">
      <c r="A18" t="str">
        <f>'NDS Arrays'!B22</f>
        <v>E4</v>
      </c>
      <c r="B18" t="str">
        <f>'NDS Arrays'!C22</f>
        <v>control</v>
      </c>
      <c r="C18">
        <v>0</v>
      </c>
      <c r="D18">
        <v>0</v>
      </c>
      <c r="E18">
        <v>0</v>
      </c>
      <c r="F18" t="str">
        <f>'NDS Arrays'!D22</f>
        <v>cellulose</v>
      </c>
      <c r="G18">
        <f>'NDS Arrays'!AI22</f>
        <v>-19.440892496417668</v>
      </c>
      <c r="H18">
        <f>'NDS Arrays'!AJ22</f>
        <v>23.320371633257885</v>
      </c>
    </row>
    <row r="19" spans="1:10" x14ac:dyDescent="0.25">
      <c r="A19" t="str">
        <f>'NDS Arrays'!B23</f>
        <v>E5</v>
      </c>
      <c r="B19" t="str">
        <f>'NDS Arrays'!C23</f>
        <v>control</v>
      </c>
      <c r="C19">
        <v>0</v>
      </c>
      <c r="D19">
        <v>0</v>
      </c>
      <c r="E19">
        <v>0</v>
      </c>
      <c r="F19" t="str">
        <f>'NDS Arrays'!D23</f>
        <v>cellulose</v>
      </c>
      <c r="G19">
        <f>'NDS Arrays'!AI23</f>
        <v>-20.641305381735844</v>
      </c>
      <c r="H19">
        <f>'NDS Arrays'!AJ23</f>
        <v>24.520784518576061</v>
      </c>
    </row>
    <row r="20" spans="1:10" x14ac:dyDescent="0.25">
      <c r="A20" t="str">
        <f>'NDS Arrays'!B24</f>
        <v>C5</v>
      </c>
      <c r="B20" t="str">
        <f>'NDS Arrays'!C24</f>
        <v>N</v>
      </c>
      <c r="C20">
        <v>1</v>
      </c>
      <c r="D20">
        <v>0</v>
      </c>
      <c r="E20">
        <v>0</v>
      </c>
      <c r="F20" t="str">
        <f>'NDS Arrays'!D24</f>
        <v>cellulose</v>
      </c>
      <c r="G20">
        <f>'NDS Arrays'!AI24</f>
        <v>-21.208434636811248</v>
      </c>
      <c r="H20">
        <f>'NDS Arrays'!AJ24</f>
        <v>25.087913773651465</v>
      </c>
      <c r="I20">
        <f>G20/AVERAGE($G$16:$G$19)</f>
        <v>0.96820989892782672</v>
      </c>
      <c r="J20">
        <f>H20/AVERAGE($H$16:$H$19)</f>
        <v>0.97299301038993991</v>
      </c>
    </row>
    <row r="21" spans="1:10" x14ac:dyDescent="0.25">
      <c r="A21" t="str">
        <f>'NDS Arrays'!B25</f>
        <v>E7</v>
      </c>
      <c r="B21" t="str">
        <f>'NDS Arrays'!C25</f>
        <v>N</v>
      </c>
      <c r="C21">
        <v>1</v>
      </c>
      <c r="D21">
        <v>0</v>
      </c>
      <c r="E21">
        <v>0</v>
      </c>
      <c r="F21" t="str">
        <f>'NDS Arrays'!D25</f>
        <v>cellulose</v>
      </c>
      <c r="G21">
        <f>'NDS Arrays'!AI25</f>
        <v>-20.081083220422933</v>
      </c>
      <c r="H21">
        <f>'NDS Arrays'!AJ25</f>
        <v>23.96056235726315</v>
      </c>
      <c r="I21">
        <f t="shared" ref="I21:I28" si="2">G21/AVERAGE($G$16:$G$19)</f>
        <v>0.91674392231949442</v>
      </c>
      <c r="J21">
        <f t="shared" ref="J21:J28" si="3">H21/AVERAGE($H$16:$H$19)</f>
        <v>0.92927056067588465</v>
      </c>
    </row>
    <row r="22" spans="1:10" x14ac:dyDescent="0.25">
      <c r="A22" t="str">
        <f>'NDS Arrays'!B26</f>
        <v>A7</v>
      </c>
      <c r="B22" t="str">
        <f>'NDS Arrays'!C26</f>
        <v>NP</v>
      </c>
      <c r="C22">
        <v>1</v>
      </c>
      <c r="D22">
        <v>1</v>
      </c>
      <c r="E22">
        <v>0</v>
      </c>
      <c r="F22" t="str">
        <f>'NDS Arrays'!D26</f>
        <v>cellulose</v>
      </c>
      <c r="G22">
        <f>'NDS Arrays'!AI26</f>
        <v>-12.321702258293314</v>
      </c>
      <c r="H22">
        <f>'NDS Arrays'!AJ26</f>
        <v>16.201181395133531</v>
      </c>
      <c r="I22">
        <f t="shared" si="2"/>
        <v>0.56251176960576732</v>
      </c>
      <c r="J22">
        <f t="shared" si="3"/>
        <v>0.62833587518465528</v>
      </c>
    </row>
    <row r="23" spans="1:10" x14ac:dyDescent="0.25">
      <c r="A23" t="str">
        <f>'NDS Arrays'!B27</f>
        <v>B1</v>
      </c>
      <c r="B23" t="str">
        <f>'NDS Arrays'!C27</f>
        <v>NP</v>
      </c>
      <c r="C23">
        <v>1</v>
      </c>
      <c r="D23">
        <v>1</v>
      </c>
      <c r="E23">
        <v>0</v>
      </c>
      <c r="F23" t="str">
        <f>'NDS Arrays'!D27</f>
        <v>cellulose</v>
      </c>
      <c r="G23">
        <f>'NDS Arrays'!AI27</f>
        <v>-20.432733398567869</v>
      </c>
      <c r="H23">
        <f>'NDS Arrays'!AJ27</f>
        <v>24.312212535408086</v>
      </c>
      <c r="I23">
        <f t="shared" si="2"/>
        <v>0.93279749672374157</v>
      </c>
      <c r="J23">
        <f t="shared" si="3"/>
        <v>0.94290872798323355</v>
      </c>
    </row>
    <row r="24" spans="1:10" x14ac:dyDescent="0.25">
      <c r="A24" t="str">
        <f>'NDS Arrays'!B28</f>
        <v>D8</v>
      </c>
      <c r="B24" t="str">
        <f>'NDS Arrays'!C28</f>
        <v>NP</v>
      </c>
      <c r="C24">
        <v>1</v>
      </c>
      <c r="D24">
        <v>1</v>
      </c>
      <c r="E24">
        <v>0</v>
      </c>
      <c r="F24" t="str">
        <f>'NDS Arrays'!D28</f>
        <v>cellulose</v>
      </c>
      <c r="G24">
        <f>'NDS Arrays'!AI28</f>
        <v>-22.91210086535753</v>
      </c>
      <c r="H24">
        <f>'NDS Arrays'!AJ28</f>
        <v>26.791580002197747</v>
      </c>
      <c r="I24">
        <f t="shared" si="2"/>
        <v>1.0459858656691212</v>
      </c>
      <c r="J24">
        <f t="shared" si="3"/>
        <v>1.0390668715873532</v>
      </c>
    </row>
    <row r="25" spans="1:10" x14ac:dyDescent="0.25">
      <c r="A25" t="str">
        <f>'NDS Arrays'!B29</f>
        <v>C2</v>
      </c>
      <c r="B25" t="str">
        <f>'NDS Arrays'!C29</f>
        <v>P</v>
      </c>
      <c r="C25">
        <v>0</v>
      </c>
      <c r="D25">
        <v>0</v>
      </c>
      <c r="E25">
        <v>0</v>
      </c>
      <c r="F25" t="str">
        <f>'NDS Arrays'!D29</f>
        <v>cellulose</v>
      </c>
      <c r="G25">
        <f>'NDS Arrays'!AI29</f>
        <v>-20.575896874876062</v>
      </c>
      <c r="H25">
        <f>'NDS Arrays'!AJ29</f>
        <v>24.455376011716279</v>
      </c>
      <c r="I25">
        <f t="shared" si="2"/>
        <v>0.93933321222091093</v>
      </c>
      <c r="J25">
        <f t="shared" si="3"/>
        <v>0.94846108530747197</v>
      </c>
    </row>
    <row r="26" spans="1:10" x14ac:dyDescent="0.25">
      <c r="A26" t="str">
        <f>'NDS Arrays'!B30</f>
        <v>D1</v>
      </c>
      <c r="B26" t="str">
        <f>'NDS Arrays'!C30</f>
        <v>P</v>
      </c>
      <c r="C26">
        <v>0</v>
      </c>
      <c r="D26">
        <v>0</v>
      </c>
      <c r="E26">
        <v>0</v>
      </c>
      <c r="F26" t="str">
        <f>'NDS Arrays'!D30</f>
        <v>cellulose</v>
      </c>
      <c r="G26">
        <f>'NDS Arrays'!AI30</f>
        <v>-31.060737784498592</v>
      </c>
      <c r="H26">
        <f>'NDS Arrays'!AJ30</f>
        <v>34.940216921338809</v>
      </c>
      <c r="I26">
        <f t="shared" si="2"/>
        <v>1.4179883761319749</v>
      </c>
      <c r="J26">
        <f t="shared" si="3"/>
        <v>1.3550982019746822</v>
      </c>
    </row>
    <row r="27" spans="1:10" x14ac:dyDescent="0.25">
      <c r="A27" t="str">
        <f>'NDS Arrays'!B31</f>
        <v>D5</v>
      </c>
      <c r="B27" t="str">
        <f>'NDS Arrays'!C31</f>
        <v>P</v>
      </c>
      <c r="C27">
        <v>0</v>
      </c>
      <c r="D27">
        <v>0</v>
      </c>
      <c r="E27">
        <v>0</v>
      </c>
      <c r="F27" t="str">
        <f>'NDS Arrays'!D31</f>
        <v>cellulose</v>
      </c>
      <c r="G27">
        <f>'NDS Arrays'!AI31</f>
        <v>-28.693195803375016</v>
      </c>
      <c r="H27">
        <f>'NDS Arrays'!AJ31</f>
        <v>32.572674940215236</v>
      </c>
      <c r="I27">
        <f t="shared" si="2"/>
        <v>1.3099050771282679</v>
      </c>
      <c r="J27">
        <f t="shared" si="3"/>
        <v>1.2632770238479725</v>
      </c>
    </row>
    <row r="28" spans="1:10" x14ac:dyDescent="0.25">
      <c r="A28" t="str">
        <f>'NDS Arrays'!B32</f>
        <v>E2</v>
      </c>
      <c r="B28" t="str">
        <f>'NDS Arrays'!C32</f>
        <v>P</v>
      </c>
      <c r="C28">
        <v>0</v>
      </c>
      <c r="D28">
        <v>0</v>
      </c>
      <c r="E28">
        <v>0</v>
      </c>
      <c r="F28" t="str">
        <f>'NDS Arrays'!D32</f>
        <v>cellulose</v>
      </c>
      <c r="G28">
        <f>'NDS Arrays'!AI32</f>
        <v>-27.699107355752979</v>
      </c>
      <c r="H28">
        <f>'NDS Arrays'!AJ32</f>
        <v>31.578586492593196</v>
      </c>
      <c r="I28">
        <f t="shared" si="2"/>
        <v>1.2645228369073478</v>
      </c>
      <c r="J28">
        <f t="shared" si="3"/>
        <v>1.2247229567393125</v>
      </c>
    </row>
    <row r="29" spans="1:10" x14ac:dyDescent="0.25">
      <c r="A29" t="str">
        <f>'NDS Arrays'!B33</f>
        <v>D7</v>
      </c>
      <c r="B29" t="str">
        <f>'NDS Arrays'!C33</f>
        <v>control</v>
      </c>
      <c r="C29">
        <v>0</v>
      </c>
      <c r="D29">
        <v>0</v>
      </c>
      <c r="E29">
        <v>0</v>
      </c>
      <c r="F29" t="str">
        <f>'NDS Arrays'!D33</f>
        <v>cellulose</v>
      </c>
      <c r="G29" t="e">
        <f>'NDS Arrays'!AI33</f>
        <v>#DIV/0!</v>
      </c>
      <c r="H29" t="e">
        <f>'NDS Arrays'!AJ33</f>
        <v>#DIV/0!</v>
      </c>
    </row>
    <row r="30" spans="1:10" x14ac:dyDescent="0.25">
      <c r="A30" t="str">
        <f>'NDS Arrays'!B34</f>
        <v>B6</v>
      </c>
      <c r="B30" t="str">
        <f>'NDS Arrays'!C34</f>
        <v>N</v>
      </c>
      <c r="C30">
        <v>1</v>
      </c>
      <c r="D30">
        <v>0</v>
      </c>
      <c r="E30">
        <v>0</v>
      </c>
      <c r="F30" t="str">
        <f>'NDS Arrays'!D34</f>
        <v>cellulose</v>
      </c>
      <c r="G30" t="e">
        <f>'NDS Arrays'!AI34</f>
        <v>#DIV/0!</v>
      </c>
      <c r="H30" t="e">
        <f>'NDS Arrays'!AJ34</f>
        <v>#DIV/0!</v>
      </c>
    </row>
    <row r="31" spans="1:10" x14ac:dyDescent="0.25">
      <c r="A31" t="str">
        <f>'NDS Arrays'!B35</f>
        <v>B7</v>
      </c>
      <c r="B31" t="str">
        <f>'NDS Arrays'!C35</f>
        <v>N</v>
      </c>
      <c r="C31">
        <v>1</v>
      </c>
      <c r="D31">
        <v>0</v>
      </c>
      <c r="E31">
        <v>0</v>
      </c>
      <c r="F31" t="str">
        <f>'NDS Arrays'!D35</f>
        <v>cellulose</v>
      </c>
      <c r="G31" t="e">
        <f>'NDS Arrays'!AI35</f>
        <v>#DIV/0!</v>
      </c>
      <c r="H31" t="e">
        <f>'NDS Arrays'!AJ35</f>
        <v>#DIV/0!</v>
      </c>
    </row>
    <row r="32" spans="1:10" x14ac:dyDescent="0.25">
      <c r="A32" t="str">
        <f>'NDS Arrays'!B36</f>
        <v>D2</v>
      </c>
      <c r="B32" t="str">
        <f>'NDS Arrays'!C36</f>
        <v>N</v>
      </c>
      <c r="C32">
        <v>1</v>
      </c>
      <c r="D32">
        <v>0</v>
      </c>
      <c r="E32">
        <v>0</v>
      </c>
      <c r="F32" t="str">
        <f>'NDS Arrays'!D36</f>
        <v>cellulose</v>
      </c>
      <c r="G32" t="e">
        <f>'NDS Arrays'!AI36</f>
        <v>#DIV/0!</v>
      </c>
      <c r="H32" t="e">
        <f>'NDS Arrays'!AJ36</f>
        <v>#DIV/0!</v>
      </c>
    </row>
    <row r="33" spans="1:8" x14ac:dyDescent="0.25">
      <c r="A33" t="str">
        <f>'NDS Arrays'!B37</f>
        <v>A3</v>
      </c>
      <c r="B33" t="str">
        <f>'NDS Arrays'!C37</f>
        <v>NP</v>
      </c>
      <c r="C33">
        <v>1</v>
      </c>
      <c r="D33">
        <v>1</v>
      </c>
      <c r="E33">
        <v>0</v>
      </c>
      <c r="F33" t="str">
        <f>'NDS Arrays'!D37</f>
        <v>cellulose</v>
      </c>
      <c r="G33" t="e">
        <f>'NDS Arrays'!AI37</f>
        <v>#DIV/0!</v>
      </c>
      <c r="H33" t="e">
        <f>'NDS Arrays'!AJ37</f>
        <v>#DIV/0!</v>
      </c>
    </row>
    <row r="34" spans="1:8" x14ac:dyDescent="0.25">
      <c r="A34" t="str">
        <f>'NDS Arrays'!B38</f>
        <v>A4</v>
      </c>
      <c r="B34" t="str">
        <f>'NDS Arrays'!C38</f>
        <v>NP</v>
      </c>
      <c r="C34">
        <v>1</v>
      </c>
      <c r="D34">
        <v>1</v>
      </c>
      <c r="E34">
        <v>0</v>
      </c>
      <c r="F34" t="str">
        <f>'NDS Arrays'!D38</f>
        <v>cellulose</v>
      </c>
      <c r="G34" t="e">
        <f>'NDS Arrays'!AI38</f>
        <v>#DIV/0!</v>
      </c>
      <c r="H34" t="e">
        <f>'NDS Arrays'!AJ38</f>
        <v>#DIV/0!</v>
      </c>
    </row>
    <row r="35" spans="1:8" x14ac:dyDescent="0.25">
      <c r="A35" t="str">
        <f>'NDS Arrays'!B39</f>
        <v>A6</v>
      </c>
      <c r="B35" t="str">
        <f>'NDS Arrays'!C39</f>
        <v>P</v>
      </c>
      <c r="C35">
        <v>0</v>
      </c>
      <c r="D35">
        <v>1</v>
      </c>
      <c r="E35">
        <v>0</v>
      </c>
      <c r="F35" t="str">
        <f>'NDS Arrays'!D39</f>
        <v>cellulose</v>
      </c>
      <c r="G35" t="e">
        <f>'NDS Arrays'!AI39</f>
        <v>#DIV/0!</v>
      </c>
      <c r="H35" t="e">
        <f>'NDS Arrays'!AJ39</f>
        <v>#DIV/0!</v>
      </c>
    </row>
    <row r="36" spans="1:8" x14ac:dyDescent="0.25">
      <c r="A36" t="str">
        <f>'NDS Arrays'!B40</f>
        <v>B4</v>
      </c>
      <c r="B36" t="str">
        <f>'NDS Arrays'!C40</f>
        <v>control</v>
      </c>
      <c r="C36">
        <v>0</v>
      </c>
      <c r="D36">
        <v>0</v>
      </c>
      <c r="E36">
        <v>0</v>
      </c>
      <c r="F36" t="str">
        <f>'NDS Arrays'!D40</f>
        <v>glass</v>
      </c>
      <c r="G36" t="e">
        <f>'NDS Arrays'!AI40</f>
        <v>#DIV/0!</v>
      </c>
      <c r="H36" t="e">
        <f>'NDS Arrays'!AJ40</f>
        <v>#DIV/0!</v>
      </c>
    </row>
    <row r="37" spans="1:8" x14ac:dyDescent="0.25">
      <c r="A37" t="str">
        <f>'NDS Arrays'!B41</f>
        <v>B8</v>
      </c>
      <c r="B37" t="str">
        <f>'NDS Arrays'!C41</f>
        <v>control</v>
      </c>
      <c r="C37">
        <v>0</v>
      </c>
      <c r="D37">
        <v>0</v>
      </c>
      <c r="E37">
        <v>0</v>
      </c>
      <c r="F37" t="str">
        <f>'NDS Arrays'!D41</f>
        <v>glass</v>
      </c>
      <c r="G37" t="e">
        <f>'NDS Arrays'!AI41</f>
        <v>#DIV/0!</v>
      </c>
      <c r="H37" t="e">
        <f>'NDS Arrays'!AJ41</f>
        <v>#DIV/0!</v>
      </c>
    </row>
    <row r="38" spans="1:8" x14ac:dyDescent="0.25">
      <c r="A38" t="str">
        <f>'NDS Arrays'!B42</f>
        <v>A1</v>
      </c>
      <c r="B38" t="str">
        <f>'NDS Arrays'!C42</f>
        <v>P</v>
      </c>
      <c r="C38">
        <v>0</v>
      </c>
      <c r="D38">
        <v>1</v>
      </c>
      <c r="E38">
        <v>0</v>
      </c>
      <c r="F38" t="str">
        <f>'NDS Arrays'!D42</f>
        <v>glass</v>
      </c>
      <c r="G38" t="e">
        <f>'NDS Arrays'!AI42</f>
        <v>#DIV/0!</v>
      </c>
      <c r="H38" t="e">
        <f>'NDS Arrays'!AJ42</f>
        <v>#DIV/0!</v>
      </c>
    </row>
    <row r="39" spans="1:8" x14ac:dyDescent="0.25">
      <c r="A39" t="str">
        <f>'NDS Arrays'!B43</f>
        <v>A2</v>
      </c>
      <c r="B39" t="str">
        <f>'NDS Arrays'!C43</f>
        <v>P</v>
      </c>
      <c r="C39">
        <v>0</v>
      </c>
      <c r="D39">
        <v>1</v>
      </c>
      <c r="E39">
        <v>0</v>
      </c>
      <c r="F39" t="str">
        <f>'NDS Arrays'!D43</f>
        <v>glass</v>
      </c>
      <c r="G39" t="e">
        <f>'NDS Arrays'!AI43</f>
        <v>#DIV/0!</v>
      </c>
      <c r="H39" t="e">
        <f>'NDS Arrays'!AJ43</f>
        <v>#DIV/0!</v>
      </c>
    </row>
    <row r="40" spans="1:8" x14ac:dyDescent="0.25">
      <c r="A40" t="str">
        <f>'NDS Arrays'!B44</f>
        <v>B2</v>
      </c>
      <c r="B40" t="str">
        <f>'NDS Arrays'!C44</f>
        <v>P</v>
      </c>
      <c r="C40">
        <v>0</v>
      </c>
      <c r="D40">
        <v>1</v>
      </c>
      <c r="E40">
        <v>0</v>
      </c>
      <c r="F40" t="str">
        <f>'NDS Arrays'!D44</f>
        <v>glass</v>
      </c>
      <c r="G40" t="e">
        <f>'NDS Arrays'!AI44</f>
        <v>#DIV/0!</v>
      </c>
      <c r="H40" t="e">
        <f>'NDS Arrays'!AJ44</f>
        <v>#DIV/0!</v>
      </c>
    </row>
    <row r="41" spans="1:8" x14ac:dyDescent="0.25">
      <c r="A41" t="str">
        <f>'NDS Arrays'!B45</f>
        <v>B5</v>
      </c>
      <c r="B41" t="str">
        <f>'NDS Arrays'!C45</f>
        <v>P</v>
      </c>
      <c r="C41">
        <v>0</v>
      </c>
      <c r="D41">
        <v>1</v>
      </c>
      <c r="E41">
        <v>0</v>
      </c>
      <c r="F41" t="str">
        <f>'NDS Arrays'!D45</f>
        <v>glass</v>
      </c>
      <c r="G41" t="e">
        <f>'NDS Arrays'!AI45</f>
        <v>#DIV/0!</v>
      </c>
      <c r="H41" t="e">
        <f>'NDS Arrays'!AJ45</f>
        <v>#DIV/0!</v>
      </c>
    </row>
  </sheetData>
  <sortState ref="A2:K129">
    <sortCondition ref="B2:B129"/>
    <sortCondition ref="F2:F129"/>
    <sortCondition ref="E2:E12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8" sqref="E8"/>
    </sheetView>
  </sheetViews>
  <sheetFormatPr defaultRowHeight="15" x14ac:dyDescent="0.25"/>
  <sheetData>
    <row r="1" spans="1:6" x14ac:dyDescent="0.25">
      <c r="A1" t="s">
        <v>80</v>
      </c>
      <c r="B1" t="s">
        <v>82</v>
      </c>
      <c r="C1" t="s">
        <v>90</v>
      </c>
      <c r="D1" t="s">
        <v>91</v>
      </c>
      <c r="E1" t="s">
        <v>92</v>
      </c>
      <c r="F1" t="s">
        <v>93</v>
      </c>
    </row>
    <row r="2" spans="1:6" x14ac:dyDescent="0.25">
      <c r="A2" t="str">
        <f>'r.summary'!B5</f>
        <v>N</v>
      </c>
      <c r="B2" t="str">
        <f>'r.summary'!F5</f>
        <v>glass</v>
      </c>
      <c r="C2">
        <f>AVERAGE('r.summary'!I5:I9)</f>
        <v>1.1639874082943855</v>
      </c>
      <c r="D2">
        <f>STDEV('r.summary'!I5:I9)/SQRT(5)</f>
        <v>0.23600326285847684</v>
      </c>
      <c r="E2">
        <f>AVERAGE('r.summary'!J5:J9)</f>
        <v>1.124851802849459</v>
      </c>
      <c r="F2">
        <f>STDEV('r.summary'!J5:J9)/SQRT(5)</f>
        <v>0.17968106913025961</v>
      </c>
    </row>
    <row r="3" spans="1:6" x14ac:dyDescent="0.25">
      <c r="A3" t="str">
        <f>'r.summary'!B10</f>
        <v>NP</v>
      </c>
      <c r="B3" t="str">
        <f>'r.summary'!F10</f>
        <v>glass</v>
      </c>
      <c r="C3">
        <f>AVERAGE('r.summary'!I10:I14)</f>
        <v>1.0575603812510272</v>
      </c>
      <c r="D3">
        <f>STDEV('r.summary'!I10:I14)/SQRT(5)</f>
        <v>0.30554012278478671</v>
      </c>
      <c r="E3">
        <f>AVERAGE('r.summary'!J10:J14)</f>
        <v>1.0438235925955479</v>
      </c>
      <c r="F3">
        <f>STDEV('r.summary'!J6:J10)/SQRT(5)</f>
        <v>0.21977485587254952</v>
      </c>
    </row>
    <row r="4" spans="1:6" x14ac:dyDescent="0.25">
      <c r="A4" t="str">
        <f>'r.summary'!B15</f>
        <v>P</v>
      </c>
      <c r="B4" t="str">
        <f>'r.summary'!F15</f>
        <v>glass</v>
      </c>
      <c r="C4">
        <f>AVERAGE('r.summary'!I15)</f>
        <v>1.4572274650256103</v>
      </c>
      <c r="E4">
        <f>'r.summary'!J15</f>
        <v>1.3481101013454453</v>
      </c>
    </row>
    <row r="5" spans="1:6" x14ac:dyDescent="0.25">
      <c r="A5" t="str">
        <f>'r.summary'!B20</f>
        <v>N</v>
      </c>
      <c r="B5" t="str">
        <f>'r.summary'!F20</f>
        <v>cellulose</v>
      </c>
      <c r="C5">
        <f>AVERAGE('r.summary'!I20:I21)</f>
        <v>0.94247691062366057</v>
      </c>
      <c r="D5">
        <f>STDEV('r.summary'!I20:I21)/SQRT(2)</f>
        <v>2.5732988304166149E-2</v>
      </c>
      <c r="E5">
        <f>AVERAGE('r.summary'!J20:J21)</f>
        <v>0.95113178553291222</v>
      </c>
      <c r="F5">
        <f>STDEV('r.summary'!J20:J21)/SQRT(2)</f>
        <v>2.1861224857027628E-2</v>
      </c>
    </row>
    <row r="6" spans="1:6" x14ac:dyDescent="0.25">
      <c r="A6" t="str">
        <f>'r.summary'!B22</f>
        <v>NP</v>
      </c>
      <c r="B6" t="str">
        <f>'r.summary'!F22</f>
        <v>cellulose</v>
      </c>
      <c r="C6">
        <f>AVERAGE('r.summary'!I22:I24)</f>
        <v>0.84709837733287674</v>
      </c>
      <c r="D6">
        <f>STDEV('r.summary'!I22:I24)/SQRT(3)</f>
        <v>0.14599663773451146</v>
      </c>
      <c r="E6">
        <f>AVERAGE('r.summary'!J22:J24)</f>
        <v>0.87010382491841398</v>
      </c>
      <c r="F6">
        <f>STDEV('r.summary'!J22:J24)/SQRT(3)</f>
        <v>0.12403010828584646</v>
      </c>
    </row>
    <row r="7" spans="1:6" x14ac:dyDescent="0.25">
      <c r="A7" t="str">
        <f>'r.summary'!B25</f>
        <v>P</v>
      </c>
      <c r="B7" t="str">
        <f>'r.summary'!F25</f>
        <v>cellulose</v>
      </c>
      <c r="C7">
        <f>AVERAGE('r.summary'!I25:I28)</f>
        <v>1.2329373755971254</v>
      </c>
      <c r="D7">
        <f>STDEV('r.summary'!I25:I28)/SQRT(4)</f>
        <v>0.10302465157910919</v>
      </c>
      <c r="E7">
        <f>AVERAGE('r.summary'!J25:J28)</f>
        <v>1.19788981696736</v>
      </c>
      <c r="F7">
        <f>STDEV('r.summary'!J25:J28)/SQRT(4)</f>
        <v>8.7523650474095174E-2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Deployment Data</vt:lpstr>
      <vt:lpstr>NDS Arrays</vt:lpstr>
      <vt:lpstr>r.summary</vt:lpstr>
      <vt:lpstr>nrr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2018-07-26T17:52:27Z</dcterms:modified>
  <cp:category/>
  <cp:contentStatus/>
</cp:coreProperties>
</file>