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Deployment Data" sheetId="2" r:id="rId1"/>
    <sheet name="NDS Arrays" sheetId="1" r:id="rId2"/>
    <sheet name="r.summary" sheetId="3" r:id="rId3"/>
    <sheet name="nrr summary" sheetId="4" r:id="rId4"/>
  </sheets>
  <calcPr calcId="162913"/>
</workbook>
</file>

<file path=xl/calcChain.xml><?xml version="1.0" encoding="utf-8"?>
<calcChain xmlns="http://schemas.openxmlformats.org/spreadsheetml/2006/main">
  <c r="L6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C19" i="1" l="1"/>
  <c r="AC35" i="1"/>
  <c r="AC40" i="1"/>
  <c r="AC41" i="1"/>
  <c r="AC42" i="1"/>
  <c r="AC43" i="1"/>
  <c r="AC44" i="1"/>
  <c r="AC45" i="1"/>
  <c r="AB3" i="1"/>
  <c r="AA3" i="1"/>
  <c r="Z7" i="1"/>
  <c r="AC7" i="1" s="1"/>
  <c r="Z8" i="1"/>
  <c r="AC8" i="1" s="1"/>
  <c r="Z9" i="1"/>
  <c r="AC9" i="1" s="1"/>
  <c r="Z10" i="1"/>
  <c r="AC10" i="1" s="1"/>
  <c r="Z11" i="1"/>
  <c r="AC11" i="1" s="1"/>
  <c r="Z12" i="1"/>
  <c r="AC12" i="1" s="1"/>
  <c r="Z13" i="1"/>
  <c r="AC13" i="1" s="1"/>
  <c r="Z14" i="1"/>
  <c r="AC14" i="1" s="1"/>
  <c r="Z15" i="1"/>
  <c r="AC15" i="1" s="1"/>
  <c r="Z16" i="1"/>
  <c r="AC16" i="1" s="1"/>
  <c r="Z17" i="1"/>
  <c r="AC17" i="1" s="1"/>
  <c r="Z18" i="1"/>
  <c r="AC18" i="1" s="1"/>
  <c r="Z19" i="1"/>
  <c r="Z20" i="1"/>
  <c r="AC20" i="1" s="1"/>
  <c r="Z21" i="1"/>
  <c r="AC21" i="1" s="1"/>
  <c r="Z22" i="1"/>
  <c r="AC22" i="1" s="1"/>
  <c r="Z23" i="1"/>
  <c r="AC23" i="1" s="1"/>
  <c r="Z24" i="1"/>
  <c r="AC24" i="1" s="1"/>
  <c r="Z25" i="1"/>
  <c r="AC25" i="1" s="1"/>
  <c r="Z26" i="1"/>
  <c r="AC26" i="1" s="1"/>
  <c r="Z27" i="1"/>
  <c r="AC27" i="1" s="1"/>
  <c r="Z28" i="1"/>
  <c r="AC28" i="1" s="1"/>
  <c r="Z29" i="1"/>
  <c r="AC29" i="1" s="1"/>
  <c r="Z30" i="1"/>
  <c r="AC30" i="1" s="1"/>
  <c r="Z31" i="1"/>
  <c r="AC31" i="1" s="1"/>
  <c r="Z32" i="1"/>
  <c r="AC32" i="1" s="1"/>
  <c r="Z33" i="1"/>
  <c r="AC33" i="1" s="1"/>
  <c r="Z34" i="1"/>
  <c r="AC34" i="1" s="1"/>
  <c r="Z35" i="1"/>
  <c r="Z36" i="1"/>
  <c r="AC36" i="1" s="1"/>
  <c r="Z37" i="1"/>
  <c r="AC37" i="1" s="1"/>
  <c r="Z38" i="1"/>
  <c r="AC38" i="1" s="1"/>
  <c r="Z39" i="1"/>
  <c r="AC39" i="1" s="1"/>
  <c r="Z40" i="1"/>
  <c r="Z41" i="1"/>
  <c r="Z42" i="1"/>
  <c r="Z43" i="1"/>
  <c r="Z44" i="1"/>
  <c r="Z45" i="1"/>
  <c r="Z3" i="1"/>
  <c r="AC3" i="1" s="1"/>
  <c r="Z4" i="1"/>
  <c r="AC4" i="1" s="1"/>
  <c r="Z5" i="1"/>
  <c r="AC5" i="1" s="1"/>
  <c r="Z6" i="1"/>
  <c r="AC6" i="1" s="1"/>
  <c r="N40" i="1"/>
  <c r="O40" i="1" s="1"/>
  <c r="P40" i="1" s="1"/>
  <c r="N41" i="1"/>
  <c r="N42" i="1"/>
  <c r="N43" i="1"/>
  <c r="O43" i="1" s="1"/>
  <c r="P43" i="1" s="1"/>
  <c r="N44" i="1"/>
  <c r="O44" i="1" s="1"/>
  <c r="P44" i="1" s="1"/>
  <c r="N45" i="1"/>
  <c r="M40" i="1"/>
  <c r="M41" i="1"/>
  <c r="M42" i="1"/>
  <c r="M43" i="1"/>
  <c r="M44" i="1"/>
  <c r="M45" i="1"/>
  <c r="M6" i="1"/>
  <c r="O42" i="1" l="1"/>
  <c r="P42" i="1" s="1"/>
  <c r="O45" i="1"/>
  <c r="P45" i="1" s="1"/>
  <c r="O41" i="1"/>
  <c r="P41" i="1" s="1"/>
  <c r="AD3" i="1"/>
  <c r="AF42" i="1"/>
  <c r="AG42" i="1" s="1"/>
  <c r="AF43" i="1"/>
  <c r="AG43" i="1"/>
  <c r="AF44" i="1"/>
  <c r="AG44" i="1" s="1"/>
  <c r="AF45" i="1"/>
  <c r="AG45" i="1"/>
  <c r="L42" i="1" l="1"/>
  <c r="L43" i="1"/>
  <c r="L44" i="1"/>
  <c r="L45" i="1"/>
  <c r="Q42" i="1"/>
  <c r="R42" i="1"/>
  <c r="Q43" i="1"/>
  <c r="R43" i="1"/>
  <c r="Q32" i="1"/>
  <c r="R32" i="1" s="1"/>
  <c r="K9" i="1"/>
  <c r="N9" i="1" s="1"/>
  <c r="K20" i="1"/>
  <c r="N20" i="1" s="1"/>
  <c r="K32" i="1"/>
  <c r="N32" i="1" s="1"/>
  <c r="K33" i="1"/>
  <c r="N33" i="1" s="1"/>
  <c r="K14" i="1"/>
  <c r="N14" i="1" s="1"/>
  <c r="K24" i="1"/>
  <c r="N24" i="1" s="1"/>
  <c r="K21" i="1"/>
  <c r="N21" i="1" s="1"/>
  <c r="K36" i="1"/>
  <c r="N36" i="1" s="1"/>
  <c r="K10" i="1"/>
  <c r="N10" i="1" s="1"/>
  <c r="K15" i="1"/>
  <c r="N15" i="1" s="1"/>
  <c r="K16" i="1"/>
  <c r="N16" i="1" s="1"/>
  <c r="K27" i="1"/>
  <c r="N27" i="1" s="1"/>
  <c r="K28" i="1"/>
  <c r="N28" i="1" s="1"/>
  <c r="K17" i="1"/>
  <c r="N17" i="1" s="1"/>
  <c r="K6" i="1"/>
  <c r="N6" i="1" s="1"/>
  <c r="O6" i="1" s="1"/>
  <c r="P6" i="1" s="1"/>
  <c r="K34" i="1"/>
  <c r="N34" i="1" s="1"/>
  <c r="K37" i="1"/>
  <c r="N37" i="1" s="1"/>
  <c r="K38" i="1"/>
  <c r="N38" i="1" s="1"/>
  <c r="K25" i="1"/>
  <c r="N25" i="1" s="1"/>
  <c r="K35" i="1"/>
  <c r="N35" i="1" s="1"/>
  <c r="K18" i="1"/>
  <c r="N18" i="1" s="1"/>
  <c r="K29" i="1"/>
  <c r="N29" i="1" s="1"/>
  <c r="K7" i="1"/>
  <c r="N7" i="1" s="1"/>
  <c r="K11" i="1"/>
  <c r="N11" i="1" s="1"/>
  <c r="K30" i="1"/>
  <c r="N30" i="1" s="1"/>
  <c r="K26" i="1"/>
  <c r="N26" i="1" s="1"/>
  <c r="K31" i="1"/>
  <c r="N31" i="1" s="1"/>
  <c r="K22" i="1"/>
  <c r="N22" i="1" s="1"/>
  <c r="K12" i="1"/>
  <c r="N12" i="1" s="1"/>
  <c r="K13" i="1"/>
  <c r="N13" i="1" s="1"/>
  <c r="K39" i="1"/>
  <c r="N39" i="1" s="1"/>
  <c r="K8" i="1"/>
  <c r="N8" i="1" s="1"/>
  <c r="K23" i="1"/>
  <c r="N23" i="1" s="1"/>
  <c r="K40" i="1"/>
  <c r="K41" i="1"/>
  <c r="K42" i="1"/>
  <c r="S42" i="1" s="1"/>
  <c r="K43" i="1"/>
  <c r="K44" i="1"/>
  <c r="K45" i="1"/>
  <c r="K19" i="1"/>
  <c r="N19" i="1" s="1"/>
  <c r="O29" i="1" l="1"/>
  <c r="P29" i="1" s="1"/>
  <c r="O11" i="1"/>
  <c r="P11" i="1" s="1"/>
  <c r="O36" i="1"/>
  <c r="P36" i="1" s="1"/>
  <c r="S43" i="1"/>
  <c r="AB4" i="1"/>
  <c r="AB5" i="1"/>
  <c r="AB32" i="1"/>
  <c r="AF32" i="1"/>
  <c r="AG32" i="1" s="1"/>
  <c r="AB33" i="1"/>
  <c r="L32" i="1"/>
  <c r="M32" i="1" s="1"/>
  <c r="O32" i="1" s="1"/>
  <c r="P32" i="1" s="1"/>
  <c r="AB28" i="1"/>
  <c r="AB18" i="1"/>
  <c r="AB11" i="1"/>
  <c r="AB19" i="1"/>
  <c r="AB36" i="1"/>
  <c r="AB10" i="1"/>
  <c r="AB15" i="1"/>
  <c r="AB34" i="1"/>
  <c r="AB35" i="1"/>
  <c r="AB22" i="1"/>
  <c r="AB21" i="1"/>
  <c r="AB27" i="1"/>
  <c r="AB9" i="1"/>
  <c r="AB44" i="1"/>
  <c r="AB7" i="1"/>
  <c r="AB26" i="1"/>
  <c r="AB6" i="1"/>
  <c r="AB38" i="1"/>
  <c r="AB25" i="1"/>
  <c r="AB12" i="1"/>
  <c r="AB40" i="1"/>
  <c r="AB13" i="1"/>
  <c r="AB14" i="1"/>
  <c r="AB23" i="1"/>
  <c r="AB45" i="1"/>
  <c r="AB41" i="1"/>
  <c r="AB16" i="1"/>
  <c r="AB17" i="1"/>
  <c r="AB29" i="1"/>
  <c r="AB30" i="1"/>
  <c r="AB31" i="1"/>
  <c r="AD31" i="1" s="1"/>
  <c r="AB39" i="1"/>
  <c r="AB8" i="1"/>
  <c r="AB24" i="1"/>
  <c r="AB37" i="1"/>
  <c r="AF20" i="1"/>
  <c r="AG20" i="1"/>
  <c r="AB20" i="1"/>
  <c r="AB42" i="1"/>
  <c r="AB43" i="1"/>
  <c r="AF38" i="1"/>
  <c r="AG38" i="1" s="1"/>
  <c r="Q38" i="1"/>
  <c r="R38" i="1"/>
  <c r="F3" i="3"/>
  <c r="AF25" i="1"/>
  <c r="AG25" i="1"/>
  <c r="Q25" i="1"/>
  <c r="R25" i="1"/>
  <c r="F4" i="3"/>
  <c r="AF35" i="1"/>
  <c r="AG35" i="1" s="1"/>
  <c r="Q35" i="1"/>
  <c r="R35" i="1" s="1"/>
  <c r="F5" i="3"/>
  <c r="B2" i="4" s="1"/>
  <c r="AF18" i="1"/>
  <c r="AG18" i="1" s="1"/>
  <c r="Q18" i="1"/>
  <c r="R18" i="1" s="1"/>
  <c r="F6" i="3"/>
  <c r="AF29" i="1"/>
  <c r="AG29" i="1" s="1"/>
  <c r="Q29" i="1"/>
  <c r="R29" i="1"/>
  <c r="F7" i="3"/>
  <c r="AF7" i="1"/>
  <c r="AG7" i="1"/>
  <c r="Q7" i="1"/>
  <c r="R7" i="1" s="1"/>
  <c r="F8" i="3"/>
  <c r="AF11" i="1"/>
  <c r="AG11" i="1" s="1"/>
  <c r="Q11" i="1"/>
  <c r="R11" i="1" s="1"/>
  <c r="F9" i="3"/>
  <c r="AF30" i="1"/>
  <c r="AG30" i="1" s="1"/>
  <c r="Q30" i="1"/>
  <c r="R30" i="1"/>
  <c r="F10" i="3"/>
  <c r="B3" i="4" s="1"/>
  <c r="F11" i="3"/>
  <c r="F12" i="3"/>
  <c r="F13" i="3"/>
  <c r="F14" i="3"/>
  <c r="F15" i="3"/>
  <c r="B4" i="4" s="1"/>
  <c r="F16" i="3"/>
  <c r="AF19" i="1"/>
  <c r="AG19" i="1" s="1"/>
  <c r="AF34" i="1"/>
  <c r="AG34" i="1" s="1"/>
  <c r="AF28" i="1"/>
  <c r="AG28" i="1" s="1"/>
  <c r="AF17" i="1"/>
  <c r="AG17" i="1" s="1"/>
  <c r="F17" i="3"/>
  <c r="Q36" i="1"/>
  <c r="R36" i="1" s="1"/>
  <c r="AF36" i="1"/>
  <c r="AG36" i="1" s="1"/>
  <c r="Q8" i="1"/>
  <c r="R8" i="1" s="1"/>
  <c r="AF8" i="1"/>
  <c r="AG8" i="1" s="1"/>
  <c r="Q17" i="1"/>
  <c r="R17" i="1" s="1"/>
  <c r="Q6" i="1"/>
  <c r="R6" i="1"/>
  <c r="S6" i="1" s="1"/>
  <c r="AF6" i="1"/>
  <c r="AG6" i="1" s="1"/>
  <c r="F18" i="3"/>
  <c r="F19" i="3"/>
  <c r="F20" i="3"/>
  <c r="F21" i="3"/>
  <c r="F22" i="3"/>
  <c r="F23" i="3"/>
  <c r="B5" i="4" s="1"/>
  <c r="F24" i="3"/>
  <c r="F25" i="3"/>
  <c r="F26" i="3"/>
  <c r="F27" i="3"/>
  <c r="F28" i="3"/>
  <c r="B6" i="4" s="1"/>
  <c r="F29" i="3"/>
  <c r="F30" i="3"/>
  <c r="F31" i="3"/>
  <c r="F32" i="3"/>
  <c r="B7" i="4" s="1"/>
  <c r="AF9" i="1"/>
  <c r="AG9" i="1"/>
  <c r="AF12" i="1"/>
  <c r="AG12" i="1" s="1"/>
  <c r="AF13" i="1"/>
  <c r="AG13" i="1"/>
  <c r="F33" i="3"/>
  <c r="Q37" i="1"/>
  <c r="R37" i="1" s="1"/>
  <c r="AF37" i="1"/>
  <c r="AG37" i="1"/>
  <c r="Q44" i="1"/>
  <c r="R44" i="1" s="1"/>
  <c r="Q13" i="1"/>
  <c r="R13" i="1" s="1"/>
  <c r="Q39" i="1"/>
  <c r="R39" i="1" s="1"/>
  <c r="AF39" i="1"/>
  <c r="AG39" i="1"/>
  <c r="F34" i="3"/>
  <c r="F35" i="3"/>
  <c r="F36" i="3"/>
  <c r="F37" i="3"/>
  <c r="F38" i="3"/>
  <c r="F39" i="3"/>
  <c r="AF26" i="1"/>
  <c r="AG26" i="1" s="1"/>
  <c r="Q26" i="1"/>
  <c r="R26" i="1"/>
  <c r="F40" i="3"/>
  <c r="AF31" i="1"/>
  <c r="AG31" i="1" s="1"/>
  <c r="Q31" i="1"/>
  <c r="R31" i="1" s="1"/>
  <c r="F41" i="3"/>
  <c r="AF22" i="1"/>
  <c r="AG22" i="1" s="1"/>
  <c r="Q22" i="1"/>
  <c r="R22" i="1"/>
  <c r="Q12" i="1"/>
  <c r="R12" i="1"/>
  <c r="AF40" i="1"/>
  <c r="AG40" i="1" s="1"/>
  <c r="Q40" i="1"/>
  <c r="R40" i="1" s="1"/>
  <c r="Q19" i="1"/>
  <c r="R19" i="1"/>
  <c r="Q9" i="1"/>
  <c r="R9" i="1" s="1"/>
  <c r="Q20" i="1"/>
  <c r="R20" i="1" s="1"/>
  <c r="AF41" i="1"/>
  <c r="AG41" i="1"/>
  <c r="Q41" i="1"/>
  <c r="R41" i="1"/>
  <c r="AF33" i="1"/>
  <c r="AG33" i="1"/>
  <c r="Q33" i="1"/>
  <c r="R33" i="1"/>
  <c r="AF14" i="1"/>
  <c r="AG14" i="1"/>
  <c r="Q14" i="1"/>
  <c r="R14" i="1"/>
  <c r="AF24" i="1"/>
  <c r="AG24" i="1"/>
  <c r="Q24" i="1"/>
  <c r="R24" i="1"/>
  <c r="AF21" i="1"/>
  <c r="AG21" i="1"/>
  <c r="Q21" i="1"/>
  <c r="R21" i="1"/>
  <c r="AF10" i="1"/>
  <c r="AG10" i="1"/>
  <c r="Q10" i="1"/>
  <c r="R10" i="1"/>
  <c r="AF15" i="1"/>
  <c r="AG15" i="1"/>
  <c r="Q15" i="1"/>
  <c r="R15" i="1"/>
  <c r="AF16" i="1"/>
  <c r="AG16" i="1"/>
  <c r="Q16" i="1"/>
  <c r="R16" i="1"/>
  <c r="AF27" i="1"/>
  <c r="AG27" i="1"/>
  <c r="Q27" i="1"/>
  <c r="R27" i="1"/>
  <c r="AF23" i="1"/>
  <c r="AG23" i="1"/>
  <c r="Q23" i="1"/>
  <c r="R23" i="1"/>
  <c r="Q28" i="1"/>
  <c r="R28" i="1"/>
  <c r="Q34" i="1"/>
  <c r="R34" i="1"/>
  <c r="Q45" i="1"/>
  <c r="R45" i="1"/>
  <c r="A40" i="3"/>
  <c r="B40" i="3"/>
  <c r="A41" i="3"/>
  <c r="B41" i="3"/>
  <c r="A3" i="3"/>
  <c r="B3" i="3"/>
  <c r="A4" i="3"/>
  <c r="B4" i="3"/>
  <c r="A5" i="3"/>
  <c r="B5" i="3"/>
  <c r="A2" i="4" s="1"/>
  <c r="A6" i="3"/>
  <c r="B6" i="3"/>
  <c r="A7" i="3"/>
  <c r="B7" i="3"/>
  <c r="A8" i="3"/>
  <c r="B8" i="3"/>
  <c r="A9" i="3"/>
  <c r="B9" i="3"/>
  <c r="A10" i="3"/>
  <c r="B10" i="3"/>
  <c r="A3" i="4" s="1"/>
  <c r="A11" i="3"/>
  <c r="B11" i="3"/>
  <c r="A12" i="3"/>
  <c r="B12" i="3"/>
  <c r="A13" i="3"/>
  <c r="B13" i="3"/>
  <c r="A14" i="3"/>
  <c r="B14" i="3"/>
  <c r="A15" i="3"/>
  <c r="B15" i="3"/>
  <c r="A4" i="4" s="1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5" i="4" s="1"/>
  <c r="A24" i="3"/>
  <c r="B24" i="3"/>
  <c r="A25" i="3"/>
  <c r="B25" i="3"/>
  <c r="A26" i="3"/>
  <c r="B26" i="3"/>
  <c r="A27" i="3"/>
  <c r="B27" i="3"/>
  <c r="A28" i="3"/>
  <c r="B28" i="3"/>
  <c r="A6" i="4" s="1"/>
  <c r="A29" i="3"/>
  <c r="B29" i="3"/>
  <c r="A30" i="3"/>
  <c r="B30" i="3"/>
  <c r="A31" i="3"/>
  <c r="B31" i="3"/>
  <c r="A32" i="3"/>
  <c r="B32" i="3"/>
  <c r="A7" i="4" s="1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F2" i="3"/>
  <c r="B2" i="3"/>
  <c r="A2" i="3"/>
  <c r="L26" i="1"/>
  <c r="M26" i="1" s="1"/>
  <c r="O26" i="1" s="1"/>
  <c r="P26" i="1" s="1"/>
  <c r="L31" i="1"/>
  <c r="M31" i="1" s="1"/>
  <c r="O31" i="1" s="1"/>
  <c r="P31" i="1" s="1"/>
  <c r="L22" i="1"/>
  <c r="M22" i="1" s="1"/>
  <c r="O22" i="1" s="1"/>
  <c r="P22" i="1" s="1"/>
  <c r="L12" i="1"/>
  <c r="M12" i="1" s="1"/>
  <c r="O12" i="1" s="1"/>
  <c r="P12" i="1" s="1"/>
  <c r="L40" i="1"/>
  <c r="L13" i="1"/>
  <c r="M13" i="1" s="1"/>
  <c r="O13" i="1" s="1"/>
  <c r="P13" i="1" s="1"/>
  <c r="L19" i="1"/>
  <c r="M19" i="1" s="1"/>
  <c r="O19" i="1" s="1"/>
  <c r="P19" i="1" s="1"/>
  <c r="L9" i="1"/>
  <c r="M9" i="1" s="1"/>
  <c r="O9" i="1" s="1"/>
  <c r="P9" i="1" s="1"/>
  <c r="L20" i="1"/>
  <c r="M20" i="1" s="1"/>
  <c r="O20" i="1" s="1"/>
  <c r="P20" i="1" s="1"/>
  <c r="L41" i="1"/>
  <c r="L39" i="1"/>
  <c r="M39" i="1" s="1"/>
  <c r="O39" i="1" s="1"/>
  <c r="P39" i="1" s="1"/>
  <c r="S44" i="1"/>
  <c r="L8" i="1"/>
  <c r="M8" i="1" s="1"/>
  <c r="O8" i="1" s="1"/>
  <c r="P8" i="1" s="1"/>
  <c r="L33" i="1"/>
  <c r="M33" i="1" s="1"/>
  <c r="O33" i="1" s="1"/>
  <c r="P33" i="1" s="1"/>
  <c r="L14" i="1"/>
  <c r="M14" i="1" s="1"/>
  <c r="O14" i="1" s="1"/>
  <c r="P14" i="1" s="1"/>
  <c r="L24" i="1"/>
  <c r="M24" i="1" s="1"/>
  <c r="O24" i="1" s="1"/>
  <c r="P24" i="1" s="1"/>
  <c r="L21" i="1"/>
  <c r="M21" i="1" s="1"/>
  <c r="O21" i="1" s="1"/>
  <c r="P21" i="1" s="1"/>
  <c r="L36" i="1"/>
  <c r="M36" i="1" s="1"/>
  <c r="L10" i="1"/>
  <c r="M10" i="1" s="1"/>
  <c r="O10" i="1" s="1"/>
  <c r="P10" i="1" s="1"/>
  <c r="L15" i="1"/>
  <c r="M15" i="1" s="1"/>
  <c r="O15" i="1" s="1"/>
  <c r="P15" i="1" s="1"/>
  <c r="L16" i="1"/>
  <c r="M16" i="1" s="1"/>
  <c r="O16" i="1" s="1"/>
  <c r="P16" i="1" s="1"/>
  <c r="L27" i="1"/>
  <c r="M27" i="1" s="1"/>
  <c r="O27" i="1" s="1"/>
  <c r="P27" i="1" s="1"/>
  <c r="L23" i="1"/>
  <c r="M23" i="1" s="1"/>
  <c r="O23" i="1" s="1"/>
  <c r="P23" i="1" s="1"/>
  <c r="L28" i="1"/>
  <c r="M28" i="1" s="1"/>
  <c r="O28" i="1" s="1"/>
  <c r="P28" i="1" s="1"/>
  <c r="L17" i="1"/>
  <c r="M17" i="1" s="1"/>
  <c r="O17" i="1" s="1"/>
  <c r="P17" i="1" s="1"/>
  <c r="L34" i="1"/>
  <c r="M34" i="1" s="1"/>
  <c r="O34" i="1" s="1"/>
  <c r="P34" i="1" s="1"/>
  <c r="S45" i="1"/>
  <c r="L37" i="1"/>
  <c r="M37" i="1" s="1"/>
  <c r="O37" i="1" s="1"/>
  <c r="P37" i="1" s="1"/>
  <c r="L11" i="1"/>
  <c r="M11" i="1" s="1"/>
  <c r="L25" i="1"/>
  <c r="M25" i="1" s="1"/>
  <c r="O25" i="1" s="1"/>
  <c r="P25" i="1" s="1"/>
  <c r="L35" i="1"/>
  <c r="M35" i="1" s="1"/>
  <c r="O35" i="1" s="1"/>
  <c r="P35" i="1" s="1"/>
  <c r="L18" i="1"/>
  <c r="M18" i="1" s="1"/>
  <c r="O18" i="1" s="1"/>
  <c r="P18" i="1" s="1"/>
  <c r="L29" i="1"/>
  <c r="M29" i="1" s="1"/>
  <c r="L7" i="1"/>
  <c r="M7" i="1" s="1"/>
  <c r="O7" i="1" s="1"/>
  <c r="P7" i="1" s="1"/>
  <c r="L30" i="1"/>
  <c r="M30" i="1" s="1"/>
  <c r="O30" i="1" s="1"/>
  <c r="P30" i="1" s="1"/>
  <c r="L38" i="1"/>
  <c r="M38" i="1" s="1"/>
  <c r="O38" i="1" s="1"/>
  <c r="P38" i="1" s="1"/>
  <c r="S33" i="1" l="1"/>
  <c r="AD12" i="1"/>
  <c r="AD37" i="1"/>
  <c r="AD8" i="1"/>
  <c r="AD9" i="1"/>
  <c r="AD43" i="1"/>
  <c r="AE43" i="1" s="1"/>
  <c r="AH43" i="1" s="1"/>
  <c r="AJ43" i="1" s="1"/>
  <c r="S25" i="1"/>
  <c r="S12" i="1"/>
  <c r="AD42" i="1"/>
  <c r="AE42" i="1" s="1"/>
  <c r="AH42" i="1" s="1"/>
  <c r="AJ42" i="1" s="1"/>
  <c r="S36" i="1"/>
  <c r="AD45" i="1"/>
  <c r="AE45" i="1" s="1"/>
  <c r="AD38" i="1"/>
  <c r="AD26" i="1"/>
  <c r="AD44" i="1"/>
  <c r="AE44" i="1" s="1"/>
  <c r="S41" i="1"/>
  <c r="S21" i="1"/>
  <c r="AD39" i="1"/>
  <c r="AD41" i="1"/>
  <c r="AE41" i="1" s="1"/>
  <c r="AD11" i="1"/>
  <c r="AD28" i="1"/>
  <c r="S7" i="1"/>
  <c r="S19" i="1"/>
  <c r="AD13" i="1"/>
  <c r="AD18" i="1"/>
  <c r="AD25" i="1"/>
  <c r="AD6" i="1"/>
  <c r="AD34" i="1"/>
  <c r="S10" i="1"/>
  <c r="S32" i="1"/>
  <c r="S30" i="1"/>
  <c r="S18" i="1"/>
  <c r="S37" i="1"/>
  <c r="S20" i="1"/>
  <c r="S22" i="1"/>
  <c r="AD20" i="1"/>
  <c r="AD29" i="1"/>
  <c r="AD19" i="1"/>
  <c r="AD30" i="1"/>
  <c r="AD33" i="1"/>
  <c r="S27" i="1"/>
  <c r="S9" i="1"/>
  <c r="AD16" i="1"/>
  <c r="AD4" i="1"/>
  <c r="S35" i="1"/>
  <c r="S11" i="1"/>
  <c r="S17" i="1"/>
  <c r="S14" i="1"/>
  <c r="AD17" i="1"/>
  <c r="S23" i="1"/>
  <c r="AD35" i="1"/>
  <c r="AD22" i="1"/>
  <c r="AD36" i="1"/>
  <c r="S38" i="1"/>
  <c r="S29" i="1"/>
  <c r="S34" i="1"/>
  <c r="S28" i="1"/>
  <c r="S15" i="1"/>
  <c r="S8" i="1"/>
  <c r="S40" i="1"/>
  <c r="S31" i="1"/>
  <c r="AD14" i="1"/>
  <c r="AD40" i="1"/>
  <c r="AE40" i="1" s="1"/>
  <c r="AH40" i="1" s="1"/>
  <c r="AJ40" i="1" s="1"/>
  <c r="AI40" i="1" s="1"/>
  <c r="AD21" i="1"/>
  <c r="AD10" i="1"/>
  <c r="AD32" i="1"/>
  <c r="S16" i="1"/>
  <c r="S24" i="1"/>
  <c r="S39" i="1"/>
  <c r="S13" i="1"/>
  <c r="S26" i="1"/>
  <c r="AD24" i="1"/>
  <c r="AD23" i="1"/>
  <c r="AD7" i="1"/>
  <c r="AD27" i="1"/>
  <c r="AD15" i="1"/>
  <c r="AD5" i="1"/>
  <c r="AI43" i="1" l="1"/>
  <c r="AK43" i="1" s="1"/>
  <c r="AI42" i="1"/>
  <c r="AK42" i="1" s="1"/>
  <c r="AH45" i="1"/>
  <c r="AJ45" i="1" s="1"/>
  <c r="AH41" i="1"/>
  <c r="AJ41" i="1" s="1"/>
  <c r="AH44" i="1"/>
  <c r="AJ44" i="1" s="1"/>
  <c r="AE3" i="1"/>
  <c r="AE27" i="1" s="1"/>
  <c r="AH27" i="1" s="1"/>
  <c r="AJ27" i="1" s="1"/>
  <c r="AI27" i="1" s="1"/>
  <c r="G36" i="3"/>
  <c r="AK40" i="1"/>
  <c r="AI44" i="1" l="1"/>
  <c r="AK44" i="1" s="1"/>
  <c r="AI41" i="1"/>
  <c r="AK41" i="1" s="1"/>
  <c r="AI45" i="1"/>
  <c r="AK45" i="1" s="1"/>
  <c r="H41" i="3" s="1"/>
  <c r="H36" i="3"/>
  <c r="G41" i="3"/>
  <c r="AE10" i="1"/>
  <c r="AH10" i="1" s="1"/>
  <c r="AJ10" i="1" s="1"/>
  <c r="AE15" i="1"/>
  <c r="AH15" i="1" s="1"/>
  <c r="AJ15" i="1" s="1"/>
  <c r="AE14" i="1"/>
  <c r="AH14" i="1" s="1"/>
  <c r="AJ14" i="1" s="1"/>
  <c r="AI14" i="1" s="1"/>
  <c r="AK14" i="1" s="1"/>
  <c r="AE22" i="1"/>
  <c r="AH22" i="1" s="1"/>
  <c r="AJ22" i="1" s="1"/>
  <c r="AI22" i="1" s="1"/>
  <c r="AK27" i="1"/>
  <c r="AE6" i="1"/>
  <c r="AH6" i="1" s="1"/>
  <c r="AJ6" i="1" s="1"/>
  <c r="AI6" i="1" s="1"/>
  <c r="AK6" i="1" s="1"/>
  <c r="AE34" i="1"/>
  <c r="AH34" i="1" s="1"/>
  <c r="AJ34" i="1" s="1"/>
  <c r="AI34" i="1" s="1"/>
  <c r="AE11" i="1"/>
  <c r="AH11" i="1" s="1"/>
  <c r="AJ11" i="1" s="1"/>
  <c r="AI11" i="1" s="1"/>
  <c r="AE9" i="1"/>
  <c r="AH9" i="1" s="1"/>
  <c r="AJ9" i="1" s="1"/>
  <c r="AI9" i="1" s="1"/>
  <c r="AE29" i="1"/>
  <c r="AH29" i="1" s="1"/>
  <c r="AJ29" i="1" s="1"/>
  <c r="AI29" i="1" s="1"/>
  <c r="AE13" i="1"/>
  <c r="AH13" i="1" s="1"/>
  <c r="AJ13" i="1" s="1"/>
  <c r="AI13" i="1" s="1"/>
  <c r="AE16" i="1"/>
  <c r="AH16" i="1" s="1"/>
  <c r="AJ16" i="1" s="1"/>
  <c r="AE38" i="1"/>
  <c r="AH38" i="1" s="1"/>
  <c r="AJ38" i="1" s="1"/>
  <c r="AE8" i="1"/>
  <c r="AH8" i="1" s="1"/>
  <c r="AJ8" i="1" s="1"/>
  <c r="AI8" i="1" s="1"/>
  <c r="AE17" i="1"/>
  <c r="AH17" i="1" s="1"/>
  <c r="AJ17" i="1" s="1"/>
  <c r="AI17" i="1" s="1"/>
  <c r="AE20" i="1"/>
  <c r="AH20" i="1" s="1"/>
  <c r="AJ20" i="1" s="1"/>
  <c r="AI20" i="1" s="1"/>
  <c r="AE33" i="1"/>
  <c r="AH33" i="1" s="1"/>
  <c r="AJ33" i="1" s="1"/>
  <c r="AI33" i="1" s="1"/>
  <c r="AE12" i="1"/>
  <c r="AH12" i="1" s="1"/>
  <c r="AJ12" i="1" s="1"/>
  <c r="AI12" i="1" s="1"/>
  <c r="AE26" i="1"/>
  <c r="AH26" i="1" s="1"/>
  <c r="AJ26" i="1" s="1"/>
  <c r="AI26" i="1" s="1"/>
  <c r="AE31" i="1"/>
  <c r="AH31" i="1" s="1"/>
  <c r="AJ31" i="1" s="1"/>
  <c r="AI31" i="1" s="1"/>
  <c r="AE19" i="1"/>
  <c r="AH19" i="1" s="1"/>
  <c r="AJ19" i="1" s="1"/>
  <c r="AI19" i="1" s="1"/>
  <c r="AE28" i="1"/>
  <c r="AH28" i="1" s="1"/>
  <c r="AJ28" i="1" s="1"/>
  <c r="AI28" i="1" s="1"/>
  <c r="AE18" i="1"/>
  <c r="AH18" i="1" s="1"/>
  <c r="AJ18" i="1" s="1"/>
  <c r="AI18" i="1" s="1"/>
  <c r="AE39" i="1"/>
  <c r="AH39" i="1" s="1"/>
  <c r="AJ39" i="1" s="1"/>
  <c r="AE37" i="1"/>
  <c r="AH37" i="1" s="1"/>
  <c r="AJ37" i="1" s="1"/>
  <c r="AE30" i="1"/>
  <c r="AH30" i="1" s="1"/>
  <c r="AJ30" i="1" s="1"/>
  <c r="AI30" i="1" s="1"/>
  <c r="AE25" i="1"/>
  <c r="AH25" i="1" s="1"/>
  <c r="AJ25" i="1" s="1"/>
  <c r="AI25" i="1" s="1"/>
  <c r="AE7" i="1"/>
  <c r="AH7" i="1" s="1"/>
  <c r="AJ7" i="1" s="1"/>
  <c r="AI7" i="1" s="1"/>
  <c r="AE23" i="1"/>
  <c r="AH23" i="1" s="1"/>
  <c r="AJ23" i="1" s="1"/>
  <c r="AI23" i="1" s="1"/>
  <c r="AE32" i="1"/>
  <c r="AH32" i="1" s="1"/>
  <c r="AJ32" i="1" s="1"/>
  <c r="AI32" i="1" s="1"/>
  <c r="AE21" i="1"/>
  <c r="AH21" i="1" s="1"/>
  <c r="AJ21" i="1" s="1"/>
  <c r="AI21" i="1" s="1"/>
  <c r="AE35" i="1"/>
  <c r="AH35" i="1" s="1"/>
  <c r="AJ35" i="1" s="1"/>
  <c r="AI35" i="1" s="1"/>
  <c r="AE36" i="1"/>
  <c r="AH36" i="1" s="1"/>
  <c r="AJ36" i="1" s="1"/>
  <c r="AE24" i="1"/>
  <c r="AH24" i="1" s="1"/>
  <c r="AJ24" i="1" s="1"/>
  <c r="AI24" i="1" s="1"/>
  <c r="G37" i="3" l="1"/>
  <c r="AI36" i="1"/>
  <c r="G38" i="3"/>
  <c r="AI37" i="1"/>
  <c r="AK37" i="1" s="1"/>
  <c r="G39" i="3"/>
  <c r="AI38" i="1"/>
  <c r="AI15" i="1"/>
  <c r="AK15" i="1" s="1"/>
  <c r="G40" i="3"/>
  <c r="AI39" i="1"/>
  <c r="G14" i="3"/>
  <c r="AI16" i="1"/>
  <c r="AK16" i="1" s="1"/>
  <c r="AI10" i="1"/>
  <c r="AK10" i="1" s="1"/>
  <c r="G11" i="3"/>
  <c r="G12" i="3"/>
  <c r="G30" i="3"/>
  <c r="G7" i="3"/>
  <c r="AK22" i="1"/>
  <c r="G9" i="3"/>
  <c r="AK21" i="1"/>
  <c r="AK25" i="1"/>
  <c r="G21" i="3"/>
  <c r="G23" i="3"/>
  <c r="AK18" i="1"/>
  <c r="H23" i="3" s="1"/>
  <c r="G28" i="3"/>
  <c r="AK26" i="1"/>
  <c r="G16" i="3"/>
  <c r="AK17" i="1"/>
  <c r="G32" i="3"/>
  <c r="AK13" i="1"/>
  <c r="AK34" i="1"/>
  <c r="G18" i="3"/>
  <c r="AK24" i="1"/>
  <c r="G8" i="3"/>
  <c r="G5" i="3"/>
  <c r="AK32" i="1"/>
  <c r="G27" i="3"/>
  <c r="AK30" i="1"/>
  <c r="G15" i="3"/>
  <c r="AK28" i="1"/>
  <c r="G31" i="3"/>
  <c r="AK12" i="1"/>
  <c r="G34" i="3"/>
  <c r="AK8" i="1"/>
  <c r="G24" i="3"/>
  <c r="AK29" i="1"/>
  <c r="G17" i="3"/>
  <c r="AK36" i="1"/>
  <c r="G10" i="3"/>
  <c r="AK23" i="1"/>
  <c r="G35" i="3"/>
  <c r="G19" i="3"/>
  <c r="G2" i="3"/>
  <c r="AK19" i="1"/>
  <c r="G6" i="3"/>
  <c r="AK33" i="1"/>
  <c r="AK38" i="1"/>
  <c r="G20" i="3"/>
  <c r="G3" i="3"/>
  <c r="AK9" i="1"/>
  <c r="G22" i="3"/>
  <c r="AK35" i="1"/>
  <c r="H22" i="3" s="1"/>
  <c r="AK7" i="1"/>
  <c r="G25" i="3"/>
  <c r="G33" i="3"/>
  <c r="AK39" i="1"/>
  <c r="G29" i="3"/>
  <c r="AK31" i="1"/>
  <c r="H29" i="3" s="1"/>
  <c r="G4" i="3"/>
  <c r="AK20" i="1"/>
  <c r="H4" i="3" s="1"/>
  <c r="G13" i="3"/>
  <c r="AK11" i="1"/>
  <c r="H26" i="3" s="1"/>
  <c r="G26" i="3"/>
  <c r="H13" i="3" l="1"/>
  <c r="I5" i="3"/>
  <c r="H6" i="3"/>
  <c r="H25" i="3"/>
  <c r="H8" i="3"/>
  <c r="I26" i="3"/>
  <c r="I14" i="3"/>
  <c r="I17" i="3"/>
  <c r="I18" i="3"/>
  <c r="I13" i="3"/>
  <c r="H24" i="3"/>
  <c r="I30" i="3"/>
  <c r="I33" i="3"/>
  <c r="I34" i="3"/>
  <c r="I15" i="3"/>
  <c r="I16" i="3"/>
  <c r="I23" i="3"/>
  <c r="I9" i="3"/>
  <c r="I12" i="3"/>
  <c r="I35" i="3"/>
  <c r="I25" i="3"/>
  <c r="I10" i="3"/>
  <c r="I8" i="3"/>
  <c r="I11" i="3"/>
  <c r="I29" i="3"/>
  <c r="I6" i="3"/>
  <c r="I19" i="3"/>
  <c r="I24" i="3"/>
  <c r="I31" i="3"/>
  <c r="I27" i="3"/>
  <c r="I32" i="3"/>
  <c r="I28" i="3"/>
  <c r="I7" i="3"/>
  <c r="H3" i="3"/>
  <c r="H27" i="3"/>
  <c r="H12" i="3"/>
  <c r="H2" i="3"/>
  <c r="H34" i="3"/>
  <c r="H15" i="3"/>
  <c r="H5" i="3"/>
  <c r="H16" i="3"/>
  <c r="H9" i="3"/>
  <c r="H14" i="3"/>
  <c r="H35" i="3"/>
  <c r="H18" i="3"/>
  <c r="H31" i="3"/>
  <c r="H32" i="3"/>
  <c r="H28" i="3"/>
  <c r="H30" i="3"/>
  <c r="H7" i="3"/>
  <c r="H33" i="3"/>
  <c r="H40" i="3"/>
  <c r="H20" i="3"/>
  <c r="H39" i="3"/>
  <c r="H17" i="3"/>
  <c r="H19" i="3"/>
  <c r="H38" i="3"/>
  <c r="H10" i="3"/>
  <c r="H37" i="3"/>
  <c r="H21" i="3"/>
  <c r="H11" i="3"/>
  <c r="J5" i="3" l="1"/>
  <c r="D5" i="4"/>
  <c r="C5" i="4"/>
  <c r="C6" i="4"/>
  <c r="D6" i="4"/>
  <c r="D7" i="4"/>
  <c r="C7" i="4"/>
  <c r="C2" i="4"/>
  <c r="D2" i="4"/>
  <c r="J10" i="3"/>
  <c r="J7" i="3"/>
  <c r="J9" i="3"/>
  <c r="J13" i="3"/>
  <c r="D3" i="4"/>
  <c r="C3" i="4"/>
  <c r="D4" i="4"/>
  <c r="C4" i="4"/>
  <c r="J31" i="3"/>
  <c r="J34" i="3"/>
  <c r="J8" i="3"/>
  <c r="J23" i="3"/>
  <c r="J6" i="3"/>
  <c r="J11" i="3"/>
  <c r="J30" i="3"/>
  <c r="J18" i="3"/>
  <c r="J16" i="3"/>
  <c r="J26" i="3"/>
  <c r="J35" i="3"/>
  <c r="J12" i="3"/>
  <c r="J25" i="3"/>
  <c r="J19" i="3"/>
  <c r="J28" i="3"/>
  <c r="J17" i="3"/>
  <c r="J33" i="3"/>
  <c r="J32" i="3"/>
  <c r="J14" i="3"/>
  <c r="J15" i="3"/>
  <c r="J27" i="3"/>
  <c r="J24" i="3"/>
  <c r="J29" i="3"/>
  <c r="F7" i="4" l="1"/>
  <c r="E7" i="4"/>
  <c r="F6" i="4"/>
  <c r="E6" i="4"/>
  <c r="F2" i="4"/>
  <c r="E2" i="4"/>
  <c r="E5" i="4"/>
  <c r="F5" i="4"/>
  <c r="E4" i="4"/>
  <c r="F4" i="4"/>
  <c r="F3" i="4"/>
  <c r="E3" i="4"/>
</calcChain>
</file>

<file path=xl/comments1.xml><?xml version="1.0" encoding="utf-8"?>
<comments xmlns="http://schemas.openxmlformats.org/spreadsheetml/2006/main">
  <authors>
    <author>Author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 only if used 2 probes and need to offset</t>
        </r>
      </text>
    </comment>
  </commentList>
</comments>
</file>

<file path=xl/sharedStrings.xml><?xml version="1.0" encoding="utf-8"?>
<sst xmlns="http://schemas.openxmlformats.org/spreadsheetml/2006/main" count="228" uniqueCount="98">
  <si>
    <t>Install Date</t>
  </si>
  <si>
    <t>Retrieval Date</t>
  </si>
  <si>
    <t>Deployment Length</t>
  </si>
  <si>
    <t>14 Days</t>
  </si>
  <si>
    <t>Lab Run</t>
  </si>
  <si>
    <t>NPP</t>
  </si>
  <si>
    <t>CR</t>
  </si>
  <si>
    <t>NDS ID</t>
  </si>
  <si>
    <t xml:space="preserve">Nutrient </t>
  </si>
  <si>
    <t>Top</t>
  </si>
  <si>
    <t>start time</t>
  </si>
  <si>
    <t>Start Temp (°C)</t>
  </si>
  <si>
    <t>start O2 (mg/L)</t>
  </si>
  <si>
    <t>end time</t>
  </si>
  <si>
    <t>End Temp (°C)</t>
  </si>
  <si>
    <t>end O2 (mg/L)</t>
  </si>
  <si>
    <t>Corrected end O2 (mg/L)</t>
  </si>
  <si>
    <t>Total Time (h)</t>
  </si>
  <si>
    <t>Change in O2 (ug)</t>
  </si>
  <si>
    <t>Change in O2 (ug/h)</t>
  </si>
  <si>
    <t>diam (cm)</t>
  </si>
  <si>
    <t>area (cm2)</t>
  </si>
  <si>
    <r>
      <t>NPP (</t>
    </r>
    <r>
      <rPr>
        <b/>
        <sz val="11"/>
        <color indexed="8"/>
        <rFont val="Symbol"/>
        <family val="1"/>
        <charset val="2"/>
      </rPr>
      <t>m</t>
    </r>
    <r>
      <rPr>
        <b/>
        <sz val="11"/>
        <color indexed="8"/>
        <rFont val="Calibri"/>
        <family val="2"/>
      </rPr>
      <t>g O2 cm-2 h-1)</t>
    </r>
  </si>
  <si>
    <t>Corrected end O2</t>
  </si>
  <si>
    <t>Total Time (hms)</t>
  </si>
  <si>
    <r>
      <t>CR (</t>
    </r>
    <r>
      <rPr>
        <b/>
        <sz val="11"/>
        <color indexed="8"/>
        <rFont val="Symbol"/>
        <family val="1"/>
        <charset val="2"/>
      </rPr>
      <t>m</t>
    </r>
    <r>
      <rPr>
        <b/>
        <sz val="11"/>
        <color indexed="8"/>
        <rFont val="Calibri"/>
        <family val="2"/>
      </rPr>
      <t>g O2 cm-2 h-1)</t>
    </r>
  </si>
  <si>
    <r>
      <t>GPP (</t>
    </r>
    <r>
      <rPr>
        <b/>
        <sz val="11"/>
        <color indexed="8"/>
        <rFont val="Symbol"/>
        <family val="1"/>
        <charset val="2"/>
      </rPr>
      <t>m</t>
    </r>
    <r>
      <rPr>
        <b/>
        <sz val="11"/>
        <color indexed="8"/>
        <rFont val="Calibri"/>
        <family val="2"/>
      </rPr>
      <t>g O2 cm-2 h-1)</t>
    </r>
  </si>
  <si>
    <t>Corrected CR</t>
  </si>
  <si>
    <t>Corrected GPP</t>
  </si>
  <si>
    <t>p</t>
  </si>
  <si>
    <t>BL4</t>
  </si>
  <si>
    <t>BL5</t>
  </si>
  <si>
    <t>BL6</t>
  </si>
  <si>
    <t>F2</t>
  </si>
  <si>
    <t>P</t>
  </si>
  <si>
    <t>Glass</t>
  </si>
  <si>
    <t>F3</t>
  </si>
  <si>
    <t>N</t>
  </si>
  <si>
    <t>F4</t>
  </si>
  <si>
    <t>F5</t>
  </si>
  <si>
    <t>NP</t>
  </si>
  <si>
    <t>Cellulose</t>
  </si>
  <si>
    <t>F6</t>
  </si>
  <si>
    <t>F7</t>
  </si>
  <si>
    <t>F8</t>
  </si>
  <si>
    <t>control</t>
  </si>
  <si>
    <t>I1</t>
  </si>
  <si>
    <t>I2</t>
  </si>
  <si>
    <t>I3</t>
  </si>
  <si>
    <t>I4</t>
  </si>
  <si>
    <t>I5</t>
  </si>
  <si>
    <t>I6</t>
  </si>
  <si>
    <t>I7</t>
  </si>
  <si>
    <t>I8</t>
  </si>
  <si>
    <t>L1</t>
  </si>
  <si>
    <t>L2</t>
  </si>
  <si>
    <t>L3</t>
  </si>
  <si>
    <t>L4</t>
  </si>
  <si>
    <t>L5</t>
  </si>
  <si>
    <t>L6</t>
  </si>
  <si>
    <t>L7</t>
  </si>
  <si>
    <t>L8</t>
  </si>
  <si>
    <t>P1</t>
  </si>
  <si>
    <t>P2</t>
  </si>
  <si>
    <t>P3</t>
  </si>
  <si>
    <t>P4</t>
  </si>
  <si>
    <t>P5</t>
  </si>
  <si>
    <t>P6</t>
  </si>
  <si>
    <t>P7</t>
  </si>
  <si>
    <t>P8</t>
  </si>
  <si>
    <t>R2</t>
  </si>
  <si>
    <t>R6</t>
  </si>
  <si>
    <t>R7</t>
  </si>
  <si>
    <t>m</t>
  </si>
  <si>
    <t>F1</t>
  </si>
  <si>
    <t>R1</t>
  </si>
  <si>
    <t>R3</t>
  </si>
  <si>
    <t>R4</t>
  </si>
  <si>
    <t>R5</t>
  </si>
  <si>
    <t>R8</t>
  </si>
  <si>
    <t>nds.id</t>
  </si>
  <si>
    <t>nutrient</t>
  </si>
  <si>
    <t>Si</t>
  </si>
  <si>
    <t>top</t>
  </si>
  <si>
    <t>cr.area</t>
  </si>
  <si>
    <t>gpp.area</t>
  </si>
  <si>
    <t>cr.nrr</t>
  </si>
  <si>
    <t>gpp.nrr</t>
  </si>
  <si>
    <t>Notes</t>
  </si>
  <si>
    <t>cup present</t>
  </si>
  <si>
    <t>cellulose</t>
  </si>
  <si>
    <t>glass</t>
  </si>
  <si>
    <t>Blank-Corrected Change in O2 (ug/h)</t>
  </si>
  <si>
    <t>CR mean</t>
  </si>
  <si>
    <t>CR SE</t>
  </si>
  <si>
    <t>GPP mean</t>
  </si>
  <si>
    <t>GPP SE</t>
  </si>
  <si>
    <t>munched on, but didn't get actual 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</si>
</sst>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Symbol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1" fillId="0" borderId="0" xfId="0" applyNumberFormat="1" applyFont="1"/>
    <xf numFmtId="21" fontId="0" fillId="0" borderId="0" xfId="0" applyNumberFormat="1"/>
    <xf numFmtId="2" fontId="0" fillId="0" borderId="0" xfId="0" applyNumberFormat="1"/>
    <xf numFmtId="46" fontId="0" fillId="0" borderId="0" xfId="0" applyNumberFormat="1"/>
    <xf numFmtId="15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Font="1"/>
    <xf numFmtId="0" fontId="6" fillId="0" borderId="0" xfId="0" applyFont="1"/>
    <xf numFmtId="2" fontId="6" fillId="0" borderId="0" xfId="0" applyNumberFormat="1" applyFont="1"/>
    <xf numFmtId="2" fontId="0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"/>
  <sheetViews>
    <sheetView workbookViewId="0">
      <selection activeCell="B4" sqref="B4"/>
    </sheetView>
  </sheetViews>
  <sheetFormatPr defaultRowHeight="15" x14ac:dyDescent="0.25"/>
  <cols>
    <col min="1" max="1" width="18.7109375" bestFit="1" customWidth="1"/>
    <col min="2" max="2" width="9.5703125" bestFit="1" customWidth="1"/>
  </cols>
  <sheetData>
    <row r="4" spans="1:3" x14ac:dyDescent="0.25">
      <c r="A4" t="s">
        <v>0</v>
      </c>
      <c r="B4" s="8">
        <v>43284</v>
      </c>
      <c r="C4" s="9"/>
    </row>
    <row r="5" spans="1:3" x14ac:dyDescent="0.25">
      <c r="A5" t="s">
        <v>1</v>
      </c>
      <c r="B5" s="8">
        <v>43298</v>
      </c>
      <c r="C5" s="9"/>
    </row>
    <row r="6" spans="1:3" x14ac:dyDescent="0.25">
      <c r="A6" t="s">
        <v>2</v>
      </c>
      <c r="B6" t="s">
        <v>3</v>
      </c>
    </row>
    <row r="7" spans="1:3" x14ac:dyDescent="0.25">
      <c r="A7" t="s">
        <v>4</v>
      </c>
      <c r="B7" s="8"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workbookViewId="0">
      <pane xSplit="4" ySplit="2" topLeftCell="Z13" activePane="bottomRight" state="frozen"/>
      <selection pane="topRight" activeCell="F1" sqref="F1"/>
      <selection pane="bottomLeft" activeCell="A3" sqref="A3"/>
      <selection pane="bottomRight" activeCell="AJ39" sqref="AJ39"/>
    </sheetView>
  </sheetViews>
  <sheetFormatPr defaultRowHeight="15" x14ac:dyDescent="0.25"/>
  <cols>
    <col min="4" max="4" width="8.85546875" customWidth="1"/>
    <col min="5" max="5" width="9.5703125" bestFit="1" customWidth="1"/>
    <col min="6" max="6" width="14.42578125" bestFit="1" customWidth="1"/>
    <col min="7" max="7" width="14.28515625" bestFit="1" customWidth="1"/>
    <col min="9" max="9" width="13.5703125" bestFit="1" customWidth="1"/>
    <col min="10" max="10" width="13.7109375" bestFit="1" customWidth="1"/>
    <col min="11" max="11" width="13.7109375" customWidth="1"/>
    <col min="12" max="12" width="13.42578125" bestFit="1" customWidth="1"/>
    <col min="13" max="13" width="13.42578125" customWidth="1"/>
    <col min="14" max="14" width="18.85546875" style="6" bestFit="1" customWidth="1"/>
    <col min="15" max="15" width="18.85546875" style="6" customWidth="1"/>
    <col min="16" max="16" width="33.85546875" style="6" bestFit="1" customWidth="1"/>
    <col min="17" max="17" width="9.85546875" style="6" bestFit="1" customWidth="1"/>
    <col min="18" max="18" width="10.28515625" style="6" bestFit="1" customWidth="1"/>
    <col min="19" max="19" width="20" style="6" bestFit="1" customWidth="1"/>
    <col min="20" max="20" width="9.5703125" bestFit="1" customWidth="1"/>
    <col min="21" max="21" width="14.42578125" bestFit="1" customWidth="1"/>
    <col min="22" max="22" width="14.28515625" bestFit="1" customWidth="1"/>
    <col min="23" max="23" width="9" bestFit="1" customWidth="1"/>
    <col min="24" max="24" width="13.5703125" bestFit="1" customWidth="1"/>
    <col min="25" max="25" width="13.85546875" bestFit="1" customWidth="1"/>
    <col min="26" max="26" width="13.85546875" customWidth="1"/>
    <col min="27" max="27" width="16" bestFit="1" customWidth="1"/>
    <col min="28" max="28" width="13.42578125" bestFit="1" customWidth="1"/>
    <col min="29" max="29" width="16.7109375" bestFit="1" customWidth="1"/>
    <col min="30" max="30" width="18.85546875" bestFit="1" customWidth="1"/>
    <col min="31" max="31" width="33.85546875" bestFit="1" customWidth="1"/>
    <col min="32" max="32" width="9.85546875" bestFit="1" customWidth="1"/>
    <col min="33" max="33" width="10.28515625" bestFit="1" customWidth="1"/>
    <col min="34" max="35" width="20" bestFit="1" customWidth="1"/>
    <col min="36" max="36" width="12.42578125" bestFit="1" customWidth="1"/>
    <col min="37" max="37" width="14" bestFit="1" customWidth="1"/>
  </cols>
  <sheetData>
    <row r="1" spans="1:38" x14ac:dyDescent="0.25">
      <c r="E1" s="15" t="s">
        <v>5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 t="s">
        <v>6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spans="1:38" x14ac:dyDescent="0.25">
      <c r="A2" s="1" t="s">
        <v>89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3" t="s">
        <v>15</v>
      </c>
      <c r="K2" s="3" t="s">
        <v>16</v>
      </c>
      <c r="L2" s="2" t="s">
        <v>17</v>
      </c>
      <c r="M2" s="2" t="s">
        <v>17</v>
      </c>
      <c r="N2" s="3" t="s">
        <v>18</v>
      </c>
      <c r="O2" s="3" t="s">
        <v>19</v>
      </c>
      <c r="P2" s="3" t="s">
        <v>92</v>
      </c>
      <c r="Q2" s="3" t="s">
        <v>20</v>
      </c>
      <c r="R2" s="3" t="s">
        <v>21</v>
      </c>
      <c r="S2" s="4" t="s">
        <v>22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3" t="s">
        <v>15</v>
      </c>
      <c r="Z2" s="3" t="s">
        <v>23</v>
      </c>
      <c r="AA2" s="2" t="s">
        <v>24</v>
      </c>
      <c r="AB2" s="2" t="s">
        <v>17</v>
      </c>
      <c r="AC2" s="2" t="s">
        <v>18</v>
      </c>
      <c r="AD2" s="2" t="s">
        <v>19</v>
      </c>
      <c r="AE2" s="2" t="s">
        <v>92</v>
      </c>
      <c r="AF2" s="2" t="s">
        <v>20</v>
      </c>
      <c r="AG2" s="2" t="s">
        <v>21</v>
      </c>
      <c r="AH2" s="4" t="s">
        <v>25</v>
      </c>
      <c r="AI2" s="4" t="s">
        <v>26</v>
      </c>
      <c r="AJ2" s="2" t="s">
        <v>27</v>
      </c>
      <c r="AK2" s="2" t="s">
        <v>28</v>
      </c>
      <c r="AL2" s="2" t="s">
        <v>88</v>
      </c>
    </row>
    <row r="3" spans="1:38" s="11" customFormat="1" x14ac:dyDescent="0.25">
      <c r="A3" s="11" t="s">
        <v>29</v>
      </c>
      <c r="B3" s="11" t="s">
        <v>30</v>
      </c>
      <c r="E3" s="12"/>
      <c r="F3" s="12"/>
      <c r="G3" s="12"/>
      <c r="H3" s="12"/>
      <c r="I3" s="12"/>
      <c r="J3" s="13"/>
      <c r="K3" s="13"/>
      <c r="L3" s="12"/>
      <c r="M3" s="12"/>
      <c r="N3" s="13"/>
      <c r="O3" s="13"/>
      <c r="P3" s="13"/>
      <c r="Q3" s="13"/>
      <c r="R3" s="13"/>
      <c r="S3" s="14"/>
      <c r="T3" s="5">
        <v>0.59166666666666667</v>
      </c>
      <c r="U3" s="12">
        <v>23.5</v>
      </c>
      <c r="V3" s="12">
        <v>7.58</v>
      </c>
      <c r="W3" s="5">
        <v>0.68263888888888891</v>
      </c>
      <c r="X3" s="12">
        <v>21.3</v>
      </c>
      <c r="Y3" s="13">
        <v>6.4</v>
      </c>
      <c r="Z3">
        <f>Y3+0.08</f>
        <v>6.48</v>
      </c>
      <c r="AA3" s="5">
        <f>W3-T3</f>
        <v>9.0972222222222232E-2</v>
      </c>
      <c r="AB3" s="6">
        <f>(AA3*24)</f>
        <v>2.1833333333333336</v>
      </c>
      <c r="AC3">
        <f>((Z3*0.055)-(V3*0.055))*1000</f>
        <v>-60.499999999999943</v>
      </c>
      <c r="AD3">
        <f>AC3/AB3</f>
        <v>-27.709923664122108</v>
      </c>
      <c r="AE3" s="12">
        <f>AVERAGE(AD3:AD5)</f>
        <v>-16.403307888040704</v>
      </c>
      <c r="AF3" s="12"/>
      <c r="AG3" s="12"/>
      <c r="AH3" s="14"/>
      <c r="AI3" s="14"/>
      <c r="AJ3" s="12"/>
      <c r="AK3" s="12"/>
    </row>
    <row r="4" spans="1:38" s="11" customFormat="1" x14ac:dyDescent="0.25">
      <c r="A4" s="11" t="s">
        <v>29</v>
      </c>
      <c r="B4" s="11" t="s">
        <v>31</v>
      </c>
      <c r="E4" s="12"/>
      <c r="F4" s="12"/>
      <c r="G4" s="12"/>
      <c r="H4" s="12"/>
      <c r="I4" s="12"/>
      <c r="J4" s="13"/>
      <c r="K4" s="13"/>
      <c r="L4" s="12"/>
      <c r="M4" s="12"/>
      <c r="N4" s="13"/>
      <c r="O4" s="13"/>
      <c r="P4" s="13"/>
      <c r="Q4" s="13"/>
      <c r="R4" s="13"/>
      <c r="S4" s="14"/>
      <c r="T4" s="5">
        <v>0.59166666666666667</v>
      </c>
      <c r="U4" s="12">
        <v>23.5</v>
      </c>
      <c r="V4" s="12">
        <v>7.58</v>
      </c>
      <c r="W4" s="5">
        <v>0.68333333333333324</v>
      </c>
      <c r="X4" s="12">
        <v>21.3</v>
      </c>
      <c r="Y4" s="13">
        <v>6.98</v>
      </c>
      <c r="Z4">
        <f>Y4+0.08</f>
        <v>7.0600000000000005</v>
      </c>
      <c r="AA4" s="5">
        <f>W4-T4</f>
        <v>9.1666666666666563E-2</v>
      </c>
      <c r="AB4" s="6">
        <f>(AA4*24)</f>
        <v>2.1999999999999975</v>
      </c>
      <c r="AC4">
        <f>((Z4*0.055)-(V4*0.055))*1000</f>
        <v>-28.599999999999959</v>
      </c>
      <c r="AD4">
        <f>AC4/AB4</f>
        <v>-12.999999999999996</v>
      </c>
      <c r="AE4" s="12"/>
      <c r="AF4" s="12"/>
      <c r="AG4" s="12"/>
      <c r="AH4" s="14"/>
      <c r="AI4" s="14"/>
      <c r="AJ4" s="12"/>
      <c r="AK4" s="12"/>
    </row>
    <row r="5" spans="1:38" s="11" customFormat="1" x14ac:dyDescent="0.25">
      <c r="A5" s="11" t="s">
        <v>29</v>
      </c>
      <c r="B5" s="11" t="s">
        <v>32</v>
      </c>
      <c r="E5" s="12"/>
      <c r="F5" s="12"/>
      <c r="G5" s="12"/>
      <c r="H5" s="12"/>
      <c r="I5" s="12"/>
      <c r="J5" s="13"/>
      <c r="K5" s="13"/>
      <c r="L5" s="12"/>
      <c r="M5" s="12"/>
      <c r="N5" s="13"/>
      <c r="O5" s="13"/>
      <c r="P5" s="13"/>
      <c r="Q5" s="13"/>
      <c r="R5" s="13"/>
      <c r="S5" s="14"/>
      <c r="T5" s="5">
        <v>0.59166666666666667</v>
      </c>
      <c r="U5" s="12">
        <v>23.5</v>
      </c>
      <c r="V5" s="12">
        <v>7.59</v>
      </c>
      <c r="W5" s="5">
        <v>0.68333333333333324</v>
      </c>
      <c r="X5" s="12">
        <v>21.2</v>
      </c>
      <c r="Y5" s="13">
        <v>7.17</v>
      </c>
      <c r="Z5">
        <f>Y5+0.08</f>
        <v>7.25</v>
      </c>
      <c r="AA5" s="5">
        <f>W5-T5</f>
        <v>9.1666666666666563E-2</v>
      </c>
      <c r="AB5" s="6">
        <f>(AA5*24)</f>
        <v>2.1999999999999975</v>
      </c>
      <c r="AC5">
        <f>((Z5*0.055)-(V5*0.055))*1000</f>
        <v>-18.699999999999996</v>
      </c>
      <c r="AD5">
        <f>AC5/AB5</f>
        <v>-8.5000000000000071</v>
      </c>
      <c r="AE5" s="12"/>
      <c r="AF5" s="12"/>
      <c r="AG5" s="12"/>
      <c r="AH5" s="14"/>
      <c r="AI5" s="14"/>
      <c r="AJ5" s="12"/>
      <c r="AK5" s="12"/>
    </row>
    <row r="6" spans="1:38" x14ac:dyDescent="0.25">
      <c r="A6" t="s">
        <v>29</v>
      </c>
      <c r="B6" t="s">
        <v>54</v>
      </c>
      <c r="C6" t="s">
        <v>45</v>
      </c>
      <c r="D6" t="s">
        <v>91</v>
      </c>
      <c r="E6" s="5">
        <v>0.4513888888888889</v>
      </c>
      <c r="F6">
        <v>25.2</v>
      </c>
      <c r="G6">
        <v>7.33</v>
      </c>
      <c r="H6" s="5">
        <v>0.57500000000000007</v>
      </c>
      <c r="I6">
        <v>21.4</v>
      </c>
      <c r="J6">
        <v>3.08</v>
      </c>
      <c r="K6">
        <f>J6</f>
        <v>3.08</v>
      </c>
      <c r="L6" s="5">
        <f>H6-E6</f>
        <v>0.12361111111111117</v>
      </c>
      <c r="M6" s="6">
        <f>(L6*24)</f>
        <v>2.9666666666666681</v>
      </c>
      <c r="N6">
        <f>((K6*0.055)-(G6*0.055))*1000</f>
        <v>-233.75</v>
      </c>
      <c r="O6">
        <f>N6/M6</f>
        <v>-78.792134831460629</v>
      </c>
      <c r="P6">
        <f>O6</f>
        <v>-78.792134831460629</v>
      </c>
      <c r="Q6">
        <f>(7/8)*2.54</f>
        <v>2.2225000000000001</v>
      </c>
      <c r="R6">
        <f>PI()*(Q6/2)^2</f>
        <v>3.8794791368402177</v>
      </c>
      <c r="S6">
        <f>P6/R6</f>
        <v>-20.309977719234684</v>
      </c>
      <c r="T6" s="5">
        <v>0.5756944444444444</v>
      </c>
      <c r="U6">
        <v>24.3</v>
      </c>
      <c r="V6">
        <v>7.41</v>
      </c>
      <c r="W6" s="5">
        <v>0.66875000000000007</v>
      </c>
      <c r="X6">
        <v>21.8</v>
      </c>
      <c r="Y6">
        <v>3.48</v>
      </c>
      <c r="Z6">
        <f>Y6+0.08</f>
        <v>3.56</v>
      </c>
      <c r="AA6" s="5">
        <f>W6-T6</f>
        <v>9.3055555555555669E-2</v>
      </c>
      <c r="AB6" s="6">
        <f>(AA6*24)</f>
        <v>2.2333333333333361</v>
      </c>
      <c r="AC6">
        <f>((Z6*0.055)-(V6*0.055))*1000</f>
        <v>-211.75000000000003</v>
      </c>
      <c r="AD6">
        <f>AC6/AB6</f>
        <v>-94.813432835820791</v>
      </c>
      <c r="AE6">
        <f>AD6+ABS($AE$3)</f>
        <v>-78.410124947780091</v>
      </c>
      <c r="AF6">
        <f>(7/8)*2.54</f>
        <v>2.2225000000000001</v>
      </c>
      <c r="AG6">
        <f>PI()*(AF6/2)^2</f>
        <v>3.8794791368402177</v>
      </c>
      <c r="AH6">
        <f>AE6/AG6</f>
        <v>-20.211508344814572</v>
      </c>
      <c r="AI6">
        <f>S6+ABS(AJ6)</f>
        <v>-9.8469374420112388E-2</v>
      </c>
      <c r="AJ6">
        <f>IF(AH6&gt;0,0,AH6)</f>
        <v>-20.211508344814572</v>
      </c>
      <c r="AK6">
        <f>IF(AI6&lt;0,0,AI6)</f>
        <v>0</v>
      </c>
    </row>
    <row r="7" spans="1:38" x14ac:dyDescent="0.25">
      <c r="A7" t="s">
        <v>29</v>
      </c>
      <c r="B7" t="s">
        <v>62</v>
      </c>
      <c r="C7" t="s">
        <v>45</v>
      </c>
      <c r="D7" t="s">
        <v>91</v>
      </c>
      <c r="E7" s="5">
        <v>0.4548611111111111</v>
      </c>
      <c r="F7">
        <v>25.3</v>
      </c>
      <c r="G7">
        <v>7.37</v>
      </c>
      <c r="H7" s="5">
        <v>0.58263888888888882</v>
      </c>
      <c r="I7">
        <v>21.3</v>
      </c>
      <c r="J7">
        <v>3.06</v>
      </c>
      <c r="K7">
        <f>J7</f>
        <v>3.06</v>
      </c>
      <c r="L7" s="5">
        <f>H7-E7</f>
        <v>0.12777777777777771</v>
      </c>
      <c r="M7" s="6">
        <f>(L7*24)</f>
        <v>3.0666666666666651</v>
      </c>
      <c r="N7">
        <f>((K7*0.055)-(G7*0.055))*1000</f>
        <v>-237.04999999999998</v>
      </c>
      <c r="O7">
        <f>N7/M7</f>
        <v>-77.298913043478294</v>
      </c>
      <c r="P7">
        <f>O7</f>
        <v>-77.298913043478294</v>
      </c>
      <c r="Q7">
        <f>(7/8)*2.54</f>
        <v>2.2225000000000001</v>
      </c>
      <c r="R7">
        <f>PI()*(Q7/2)^2</f>
        <v>3.8794791368402177</v>
      </c>
      <c r="S7">
        <f>P7/R7</f>
        <v>-19.92507507243284</v>
      </c>
      <c r="T7" s="5">
        <v>0.58402777777777781</v>
      </c>
      <c r="U7">
        <v>24</v>
      </c>
      <c r="V7">
        <v>7.54</v>
      </c>
      <c r="W7" s="5">
        <v>0.6743055555555556</v>
      </c>
      <c r="X7">
        <v>21.3</v>
      </c>
      <c r="Y7">
        <v>3.44</v>
      </c>
      <c r="Z7">
        <f>Y7+0.08</f>
        <v>3.52</v>
      </c>
      <c r="AA7" s="5">
        <f>W7-T7</f>
        <v>9.027777777777779E-2</v>
      </c>
      <c r="AB7" s="6">
        <f>(AA7*24)</f>
        <v>2.166666666666667</v>
      </c>
      <c r="AC7">
        <f>((Z7*0.055)-(V7*0.055))*1000</f>
        <v>-221.10000000000002</v>
      </c>
      <c r="AD7">
        <f>AC7/AB7</f>
        <v>-102.04615384615384</v>
      </c>
      <c r="AE7">
        <f>AD7+ABS($AE$3)</f>
        <v>-85.642845958113142</v>
      </c>
      <c r="AF7">
        <f>(7/8)*2.54</f>
        <v>2.2225000000000001</v>
      </c>
      <c r="AG7">
        <f>PI()*(AF7/2)^2</f>
        <v>3.8794791368402177</v>
      </c>
      <c r="AH7">
        <f>AE7/AG7</f>
        <v>-22.075861974571168</v>
      </c>
      <c r="AI7">
        <f>S7+ABS(AJ7)</f>
        <v>2.1507869021383286</v>
      </c>
      <c r="AJ7">
        <f>IF(AH7&gt;0,0,AH7)</f>
        <v>-22.075861974571168</v>
      </c>
      <c r="AK7">
        <f>IF(AI7&lt;0,0,AI7)</f>
        <v>2.1507869021383286</v>
      </c>
    </row>
    <row r="8" spans="1:38" x14ac:dyDescent="0.25">
      <c r="A8" t="s">
        <v>29</v>
      </c>
      <c r="B8" t="s">
        <v>71</v>
      </c>
      <c r="C8" t="s">
        <v>45</v>
      </c>
      <c r="D8" t="s">
        <v>91</v>
      </c>
      <c r="E8" s="5">
        <v>0.45833333333333331</v>
      </c>
      <c r="F8">
        <v>25.3</v>
      </c>
      <c r="G8">
        <v>7.4</v>
      </c>
      <c r="H8" s="5">
        <v>0.58819444444444446</v>
      </c>
      <c r="I8">
        <v>21.3</v>
      </c>
      <c r="J8">
        <v>3.17</v>
      </c>
      <c r="K8">
        <f>J8</f>
        <v>3.17</v>
      </c>
      <c r="L8" s="5">
        <f>H8-E8</f>
        <v>0.12986111111111115</v>
      </c>
      <c r="M8" s="6">
        <f>(L8*24)</f>
        <v>3.1166666666666676</v>
      </c>
      <c r="N8">
        <f>((K8*0.055)-(G8*0.055))*1000</f>
        <v>-232.65000000000003</v>
      </c>
      <c r="O8">
        <f>N8/M8</f>
        <v>-74.647058823529406</v>
      </c>
      <c r="P8">
        <f>O8</f>
        <v>-74.647058823529406</v>
      </c>
      <c r="Q8">
        <f>(7/8)*2.54</f>
        <v>2.2225000000000001</v>
      </c>
      <c r="R8">
        <f>PI()*(Q8/2)^2</f>
        <v>3.8794791368402177</v>
      </c>
      <c r="S8">
        <f>P8/R8</f>
        <v>-19.241515726858221</v>
      </c>
      <c r="T8" s="5">
        <v>0.58888888888888891</v>
      </c>
      <c r="U8">
        <v>23.8</v>
      </c>
      <c r="V8">
        <v>7.58</v>
      </c>
      <c r="W8" s="5">
        <v>0.68055555555555547</v>
      </c>
      <c r="X8">
        <v>21.3</v>
      </c>
      <c r="Y8">
        <v>3.54</v>
      </c>
      <c r="Z8">
        <f>Y8+0.08</f>
        <v>3.62</v>
      </c>
      <c r="AA8" s="5">
        <f>W8-T8</f>
        <v>9.1666666666666563E-2</v>
      </c>
      <c r="AB8" s="6">
        <f>(AA8*24)</f>
        <v>2.1999999999999975</v>
      </c>
      <c r="AC8">
        <f>((Z8*0.055)-(V8*0.055))*1000</f>
        <v>-217.79999999999998</v>
      </c>
      <c r="AD8">
        <f>AC8/AB8</f>
        <v>-99.000000000000099</v>
      </c>
      <c r="AE8">
        <f>AD8+ABS($AE$3)</f>
        <v>-82.596692111959399</v>
      </c>
      <c r="AF8">
        <f>(7/8)*2.54</f>
        <v>2.2225000000000001</v>
      </c>
      <c r="AG8">
        <f>PI()*(AF8/2)^2</f>
        <v>3.8794791368402177</v>
      </c>
      <c r="AH8">
        <f>AE8/AG8</f>
        <v>-21.290665369896349</v>
      </c>
      <c r="AI8">
        <f>S8+ABS(AJ8)</f>
        <v>2.0491496430381275</v>
      </c>
      <c r="AJ8">
        <f>IF(AH8&gt;0,0,AH8)</f>
        <v>-21.290665369896349</v>
      </c>
      <c r="AK8">
        <f>IF(AI8&lt;0,0,AI8)</f>
        <v>2.0491496430381275</v>
      </c>
    </row>
    <row r="9" spans="1:38" x14ac:dyDescent="0.25">
      <c r="A9" t="s">
        <v>29</v>
      </c>
      <c r="B9" t="s">
        <v>36</v>
      </c>
      <c r="C9" t="s">
        <v>37</v>
      </c>
      <c r="D9" t="s">
        <v>91</v>
      </c>
      <c r="E9" s="5">
        <v>0.4458333333333333</v>
      </c>
      <c r="F9">
        <v>25.1</v>
      </c>
      <c r="G9">
        <v>7.28</v>
      </c>
      <c r="H9" s="5">
        <v>0.56597222222222221</v>
      </c>
      <c r="I9">
        <v>21.3</v>
      </c>
      <c r="J9">
        <v>5.91</v>
      </c>
      <c r="K9">
        <f>J9</f>
        <v>5.91</v>
      </c>
      <c r="L9" s="5">
        <f>H9-E9</f>
        <v>0.12013888888888891</v>
      </c>
      <c r="M9" s="6">
        <f>(L9*24)</f>
        <v>2.8833333333333337</v>
      </c>
      <c r="N9">
        <f>((K9*0.055)-(G9*0.055))*1000</f>
        <v>-75.350000000000023</v>
      </c>
      <c r="O9">
        <f>N9/M9</f>
        <v>-26.132947976878619</v>
      </c>
      <c r="P9">
        <f>O9</f>
        <v>-26.132947976878619</v>
      </c>
      <c r="Q9">
        <f>(7/8)*2.54</f>
        <v>2.2225000000000001</v>
      </c>
      <c r="R9">
        <f>PI()*(Q9/2)^2</f>
        <v>3.8794791368402177</v>
      </c>
      <c r="S9">
        <f>P9/R9</f>
        <v>-6.7362001586026174</v>
      </c>
      <c r="T9" s="5">
        <v>0.56805555555555554</v>
      </c>
      <c r="U9">
        <v>24.3</v>
      </c>
      <c r="V9">
        <v>7.36</v>
      </c>
      <c r="W9" s="5">
        <v>0.65486111111111112</v>
      </c>
      <c r="X9">
        <v>21.8</v>
      </c>
      <c r="Y9">
        <v>5.18</v>
      </c>
      <c r="Z9">
        <f>Y9+0.08</f>
        <v>5.26</v>
      </c>
      <c r="AA9" s="5">
        <f>W9-T9</f>
        <v>8.680555555555558E-2</v>
      </c>
      <c r="AB9" s="6">
        <f>(AA9*24)</f>
        <v>2.0833333333333339</v>
      </c>
      <c r="AC9">
        <f>((Z9*0.055)-(V9*0.055))*1000</f>
        <v>-115.49999999999999</v>
      </c>
      <c r="AD9">
        <f>AC9/AB9</f>
        <v>-55.439999999999976</v>
      </c>
      <c r="AE9">
        <f>AD9+ABS($AE$3)</f>
        <v>-39.036692111959269</v>
      </c>
      <c r="AF9">
        <f>(7/8)*2.54</f>
        <v>2.2225000000000001</v>
      </c>
      <c r="AG9">
        <f>PI()*(AF9/2)^2</f>
        <v>3.8794791368402177</v>
      </c>
      <c r="AH9">
        <f>AE9/AG9</f>
        <v>-10.062353923045999</v>
      </c>
      <c r="AI9">
        <f>S9+ABS(AJ9)</f>
        <v>3.3261537644433812</v>
      </c>
      <c r="AJ9">
        <f>IF(AH9&gt;0,0,AH9)</f>
        <v>-10.062353923045999</v>
      </c>
      <c r="AK9">
        <f>IF(AI9&lt;0,0,AI9)</f>
        <v>3.3261537644433812</v>
      </c>
    </row>
    <row r="10" spans="1:38" x14ac:dyDescent="0.25">
      <c r="A10" t="s">
        <v>29</v>
      </c>
      <c r="B10" t="s">
        <v>48</v>
      </c>
      <c r="C10" t="s">
        <v>37</v>
      </c>
      <c r="D10" t="s">
        <v>91</v>
      </c>
      <c r="E10" s="5">
        <v>0.44930555555555557</v>
      </c>
      <c r="F10">
        <v>25.2</v>
      </c>
      <c r="G10">
        <v>7.28</v>
      </c>
      <c r="H10" s="5">
        <v>0.57152777777777775</v>
      </c>
      <c r="I10">
        <v>21.3</v>
      </c>
      <c r="J10">
        <v>3.09</v>
      </c>
      <c r="K10">
        <f>J10</f>
        <v>3.09</v>
      </c>
      <c r="L10" s="5">
        <f>H10-E10</f>
        <v>0.12222222222222218</v>
      </c>
      <c r="M10" s="6">
        <f>(L10*24)</f>
        <v>2.9333333333333322</v>
      </c>
      <c r="N10">
        <f>((K10*0.055)-(G10*0.055))*1000</f>
        <v>-230.45000000000005</v>
      </c>
      <c r="O10">
        <f>N10/M10</f>
        <v>-78.562500000000043</v>
      </c>
      <c r="P10">
        <f>O10</f>
        <v>-78.562500000000043</v>
      </c>
      <c r="Q10">
        <f>(7/8)*2.54</f>
        <v>2.2225000000000001</v>
      </c>
      <c r="R10">
        <f>PI()*(Q10/2)^2</f>
        <v>3.8794791368402177</v>
      </c>
      <c r="S10">
        <f>P10/R10</f>
        <v>-20.250785538181322</v>
      </c>
      <c r="T10" s="5">
        <v>0.57222222222222219</v>
      </c>
      <c r="U10">
        <v>24.4</v>
      </c>
      <c r="V10">
        <v>7.37</v>
      </c>
      <c r="W10" s="5">
        <v>0.66180555555555554</v>
      </c>
      <c r="X10">
        <v>22</v>
      </c>
      <c r="Y10">
        <v>3.75</v>
      </c>
      <c r="Z10">
        <f>Y10+0.08</f>
        <v>3.83</v>
      </c>
      <c r="AA10" s="5">
        <f>W10-T10</f>
        <v>8.9583333333333348E-2</v>
      </c>
      <c r="AB10" s="6">
        <f>(AA10*24)</f>
        <v>2.1500000000000004</v>
      </c>
      <c r="AC10">
        <f>((Z10*0.055)-(V10*0.055))*1000</f>
        <v>-194.7</v>
      </c>
      <c r="AD10">
        <f>AC10/AB10</f>
        <v>-90.558139534883708</v>
      </c>
      <c r="AE10">
        <f>AD10+ABS($AE$3)</f>
        <v>-74.154831646843007</v>
      </c>
      <c r="AF10">
        <f>(7/8)*2.54</f>
        <v>2.2225000000000001</v>
      </c>
      <c r="AG10">
        <f>PI()*(AF10/2)^2</f>
        <v>3.8794791368402177</v>
      </c>
      <c r="AH10">
        <f>AE10/AG10</f>
        <v>-19.114636019731527</v>
      </c>
      <c r="AI10">
        <f>S10+ABS(AJ10)</f>
        <v>-1.1361495184497947</v>
      </c>
      <c r="AJ10">
        <f>IF(AH10&gt;0,0,AH10)</f>
        <v>-19.114636019731527</v>
      </c>
      <c r="AK10">
        <f>IF(AI10&lt;0,0,AI10)</f>
        <v>0</v>
      </c>
    </row>
    <row r="11" spans="1:38" x14ac:dyDescent="0.25">
      <c r="A11" t="s">
        <v>29</v>
      </c>
      <c r="B11" t="s">
        <v>63</v>
      </c>
      <c r="C11" t="s">
        <v>37</v>
      </c>
      <c r="D11" t="s">
        <v>91</v>
      </c>
      <c r="E11" s="5">
        <v>0.4548611111111111</v>
      </c>
      <c r="F11">
        <v>25.3</v>
      </c>
      <c r="G11">
        <v>7.39</v>
      </c>
      <c r="H11" s="5">
        <v>0.58333333333333337</v>
      </c>
      <c r="I11">
        <v>21.3</v>
      </c>
      <c r="J11">
        <v>3.46</v>
      </c>
      <c r="K11">
        <f>J11</f>
        <v>3.46</v>
      </c>
      <c r="L11" s="5">
        <f>H11-E11</f>
        <v>0.12847222222222227</v>
      </c>
      <c r="M11" s="6">
        <f>(L11*24)</f>
        <v>3.0833333333333344</v>
      </c>
      <c r="N11">
        <f>((K11*0.055)-(G11*0.055))*1000</f>
        <v>-216.14999999999998</v>
      </c>
      <c r="O11">
        <f>N11/M11</f>
        <v>-70.102702702702672</v>
      </c>
      <c r="P11">
        <f>O11</f>
        <v>-70.102702702702672</v>
      </c>
      <c r="Q11">
        <f>(7/8)*2.54</f>
        <v>2.2225000000000001</v>
      </c>
      <c r="R11">
        <f>PI()*(Q11/2)^2</f>
        <v>3.8794791368402177</v>
      </c>
      <c r="S11">
        <f>P11/R11</f>
        <v>-18.070132672449517</v>
      </c>
      <c r="T11" s="5">
        <v>0.58402777777777781</v>
      </c>
      <c r="U11">
        <v>24</v>
      </c>
      <c r="V11">
        <v>7.55</v>
      </c>
      <c r="W11" s="5">
        <v>0.67499999999999993</v>
      </c>
      <c r="X11">
        <v>21.3</v>
      </c>
      <c r="Y11">
        <v>3.97</v>
      </c>
      <c r="Z11">
        <f>Y11+0.08</f>
        <v>4.05</v>
      </c>
      <c r="AA11" s="5">
        <f>W11-T11</f>
        <v>9.0972222222222121E-2</v>
      </c>
      <c r="AB11" s="6">
        <f>(AA11*24)</f>
        <v>2.1833333333333309</v>
      </c>
      <c r="AC11">
        <f>((Z11*0.055)-(V11*0.055))*1000</f>
        <v>-192.5</v>
      </c>
      <c r="AD11">
        <f>AC11/AB11</f>
        <v>-88.167938931297812</v>
      </c>
      <c r="AE11">
        <f>AD11+ABS($AE$3)</f>
        <v>-71.764631043257111</v>
      </c>
      <c r="AF11">
        <f>(7/8)*2.54</f>
        <v>2.2225000000000001</v>
      </c>
      <c r="AG11">
        <f>PI()*(AF11/2)^2</f>
        <v>3.8794791368402177</v>
      </c>
      <c r="AH11">
        <f>AE11/AG11</f>
        <v>-18.498522227318489</v>
      </c>
      <c r="AI11">
        <f>S11+ABS(AJ11)</f>
        <v>0.42838955486897135</v>
      </c>
      <c r="AJ11">
        <f>IF(AH11&gt;0,0,AH11)</f>
        <v>-18.498522227318489</v>
      </c>
      <c r="AK11">
        <f>IF(AI11&lt;0,0,AI11)</f>
        <v>0.42838955486897135</v>
      </c>
    </row>
    <row r="12" spans="1:38" x14ac:dyDescent="0.25">
      <c r="A12" t="s">
        <v>29</v>
      </c>
      <c r="B12" t="s">
        <v>68</v>
      </c>
      <c r="C12" t="s">
        <v>37</v>
      </c>
      <c r="D12" t="s">
        <v>91</v>
      </c>
      <c r="E12" s="5">
        <v>0.45694444444444443</v>
      </c>
      <c r="F12">
        <v>25.3</v>
      </c>
      <c r="G12">
        <v>7.4</v>
      </c>
      <c r="H12" s="5">
        <v>0.58680555555555558</v>
      </c>
      <c r="I12">
        <v>21.3</v>
      </c>
      <c r="J12">
        <v>4.79</v>
      </c>
      <c r="K12">
        <f>J12</f>
        <v>4.79</v>
      </c>
      <c r="L12" s="5">
        <f>H12-E12</f>
        <v>0.12986111111111115</v>
      </c>
      <c r="M12" s="6">
        <f>(L12*24)</f>
        <v>3.1166666666666676</v>
      </c>
      <c r="N12">
        <f>((K12*0.055)-(G12*0.055))*1000</f>
        <v>-143.55000000000001</v>
      </c>
      <c r="O12">
        <f>N12/M12</f>
        <v>-46.058823529411754</v>
      </c>
      <c r="P12">
        <f>O12</f>
        <v>-46.058823529411754</v>
      </c>
      <c r="Q12">
        <f>(7/8)*2.54</f>
        <v>2.2225000000000001</v>
      </c>
      <c r="R12">
        <f>PI()*(Q12/2)^2</f>
        <v>3.8794791368402177</v>
      </c>
      <c r="S12">
        <f>P12/R12</f>
        <v>-11.872424597423155</v>
      </c>
      <c r="T12" s="5">
        <v>0.58750000000000002</v>
      </c>
      <c r="U12">
        <v>23.7</v>
      </c>
      <c r="V12">
        <v>7.58</v>
      </c>
      <c r="W12" s="5">
        <v>0.67847222222222225</v>
      </c>
      <c r="X12">
        <v>21.3</v>
      </c>
      <c r="Y12">
        <v>4.7300000000000004</v>
      </c>
      <c r="Z12">
        <f>Y12+0.08</f>
        <v>4.8100000000000005</v>
      </c>
      <c r="AA12" s="5">
        <f>W12-T12</f>
        <v>9.0972222222222232E-2</v>
      </c>
      <c r="AB12" s="6">
        <f>(AA12*24)</f>
        <v>2.1833333333333336</v>
      </c>
      <c r="AC12">
        <f>((Z12*0.055)-(V12*0.055))*1000</f>
        <v>-152.35</v>
      </c>
      <c r="AD12">
        <f>AC12/AB12</f>
        <v>-69.778625954198461</v>
      </c>
      <c r="AE12">
        <f>AD12+ABS($AE$3)</f>
        <v>-53.37531806615776</v>
      </c>
      <c r="AF12">
        <f>(7/8)*2.54</f>
        <v>2.2225000000000001</v>
      </c>
      <c r="AG12">
        <f>PI()*(AF12/2)^2</f>
        <v>3.8794791368402177</v>
      </c>
      <c r="AH12">
        <f>AE12/AG12</f>
        <v>-13.758372241081627</v>
      </c>
      <c r="AI12">
        <f>S12+ABS(AJ12)</f>
        <v>1.8859476436584721</v>
      </c>
      <c r="AJ12">
        <f>IF(AH12&gt;0,0,AH12)</f>
        <v>-13.758372241081627</v>
      </c>
      <c r="AK12">
        <f>IF(AI12&lt;0,0,AI12)</f>
        <v>1.8859476436584721</v>
      </c>
    </row>
    <row r="13" spans="1:38" x14ac:dyDescent="0.25">
      <c r="A13" t="s">
        <v>29</v>
      </c>
      <c r="B13" t="s">
        <v>69</v>
      </c>
      <c r="C13" t="s">
        <v>37</v>
      </c>
      <c r="D13" t="s">
        <v>91</v>
      </c>
      <c r="E13" s="5">
        <v>0.45694444444444443</v>
      </c>
      <c r="F13">
        <v>25.3</v>
      </c>
      <c r="G13">
        <v>7.42</v>
      </c>
      <c r="H13" s="5">
        <v>0.58750000000000002</v>
      </c>
      <c r="I13">
        <v>21.4</v>
      </c>
      <c r="J13">
        <v>4.4000000000000004</v>
      </c>
      <c r="K13">
        <f>J13</f>
        <v>4.4000000000000004</v>
      </c>
      <c r="L13" s="5">
        <f>H13-E13</f>
        <v>0.13055555555555559</v>
      </c>
      <c r="M13" s="6">
        <f>(L13*24)</f>
        <v>3.1333333333333342</v>
      </c>
      <c r="N13">
        <f>((K13*0.055)-(G13*0.055))*1000</f>
        <v>-166.1</v>
      </c>
      <c r="O13">
        <f>N13/M13</f>
        <v>-53.010638297872326</v>
      </c>
      <c r="P13">
        <f>O13</f>
        <v>-53.010638297872326</v>
      </c>
      <c r="Q13">
        <f>(7/8)*2.54</f>
        <v>2.2225000000000001</v>
      </c>
      <c r="R13">
        <f>PI()*(Q13/2)^2</f>
        <v>3.8794791368402177</v>
      </c>
      <c r="S13">
        <f>P13/R13</f>
        <v>-13.664369990928412</v>
      </c>
      <c r="T13" s="5">
        <v>0.58819444444444446</v>
      </c>
      <c r="U13">
        <v>23.8</v>
      </c>
      <c r="V13">
        <v>7.58</v>
      </c>
      <c r="W13" s="5">
        <v>0.6791666666666667</v>
      </c>
      <c r="X13">
        <v>21.3</v>
      </c>
      <c r="Y13">
        <v>4.43</v>
      </c>
      <c r="Z13">
        <f>Y13+0.08</f>
        <v>4.51</v>
      </c>
      <c r="AA13" s="5">
        <f>W13-T13</f>
        <v>9.0972222222222232E-2</v>
      </c>
      <c r="AB13" s="6">
        <f>(AA13*24)</f>
        <v>2.1833333333333336</v>
      </c>
      <c r="AC13">
        <f>((Z13*0.055)-(V13*0.055))*1000</f>
        <v>-168.85</v>
      </c>
      <c r="AD13">
        <f>AC13/AB13</f>
        <v>-77.33587786259541</v>
      </c>
      <c r="AE13">
        <f>AD13+ABS($AE$3)</f>
        <v>-60.93256997455471</v>
      </c>
      <c r="AF13">
        <f>(7/8)*2.54</f>
        <v>2.2225000000000001</v>
      </c>
      <c r="AG13">
        <f>PI()*(AF13/2)^2</f>
        <v>3.8794791368402177</v>
      </c>
      <c r="AH13">
        <f>AE13/AG13</f>
        <v>-15.706379084740599</v>
      </c>
      <c r="AI13">
        <f>S13+ABS(AJ13)</f>
        <v>2.0420090938121866</v>
      </c>
      <c r="AJ13">
        <f>IF(AH13&gt;0,0,AH13)</f>
        <v>-15.706379084740599</v>
      </c>
      <c r="AK13">
        <f>IF(AI13&lt;0,0,AI13)</f>
        <v>2.0420090938121866</v>
      </c>
    </row>
    <row r="14" spans="1:38" x14ac:dyDescent="0.25">
      <c r="A14" t="s">
        <v>29</v>
      </c>
      <c r="B14" t="s">
        <v>43</v>
      </c>
      <c r="C14" t="s">
        <v>40</v>
      </c>
      <c r="D14" t="s">
        <v>91</v>
      </c>
      <c r="E14" s="5">
        <v>0.44791666666666669</v>
      </c>
      <c r="F14">
        <v>25.1</v>
      </c>
      <c r="G14">
        <v>7.29</v>
      </c>
      <c r="H14" s="5">
        <v>0.56874999999999998</v>
      </c>
      <c r="I14">
        <v>21.5</v>
      </c>
      <c r="J14">
        <v>2.95</v>
      </c>
      <c r="K14">
        <f>J14</f>
        <v>2.95</v>
      </c>
      <c r="L14" s="5">
        <f>H14-E14</f>
        <v>0.12083333333333329</v>
      </c>
      <c r="M14" s="6">
        <f>(L14*24)</f>
        <v>2.899999999999999</v>
      </c>
      <c r="N14">
        <f>((K14*0.055)-(G14*0.055))*1000</f>
        <v>-238.70000000000002</v>
      </c>
      <c r="O14">
        <f>N14/M14</f>
        <v>-82.310344827586235</v>
      </c>
      <c r="P14">
        <f>O14</f>
        <v>-82.310344827586235</v>
      </c>
      <c r="Q14">
        <f>(7/8)*2.54</f>
        <v>2.2225000000000001</v>
      </c>
      <c r="R14">
        <f>PI()*(Q14/2)^2</f>
        <v>3.8794791368402177</v>
      </c>
      <c r="S14">
        <f>P14/R14</f>
        <v>-21.216854614825142</v>
      </c>
      <c r="T14" s="5">
        <v>0.57013888888888886</v>
      </c>
      <c r="U14">
        <v>24.3</v>
      </c>
      <c r="V14">
        <v>7.35</v>
      </c>
      <c r="W14" s="5">
        <v>0.65763888888888888</v>
      </c>
      <c r="X14">
        <v>21.8</v>
      </c>
      <c r="Y14">
        <v>3.8</v>
      </c>
      <c r="Z14">
        <f>Y14+0.08</f>
        <v>3.88</v>
      </c>
      <c r="AA14" s="5">
        <f>W14-T14</f>
        <v>8.7500000000000022E-2</v>
      </c>
      <c r="AB14" s="6">
        <f>(AA14*24)</f>
        <v>2.1000000000000005</v>
      </c>
      <c r="AC14">
        <f>((Z14*0.055)-(V14*0.055))*1000</f>
        <v>-190.85</v>
      </c>
      <c r="AD14">
        <f>AC14/AB14</f>
        <v>-90.880952380952351</v>
      </c>
      <c r="AE14">
        <f>AD14+ABS($AE$3)</f>
        <v>-74.477644492911651</v>
      </c>
      <c r="AF14">
        <f>(7/8)*2.54</f>
        <v>2.2225000000000001</v>
      </c>
      <c r="AG14">
        <f>PI()*(AF14/2)^2</f>
        <v>3.8794791368402177</v>
      </c>
      <c r="AH14">
        <f>AE14/AG14</f>
        <v>-19.197846377277507</v>
      </c>
      <c r="AI14">
        <f>S14+ABS(AJ14)</f>
        <v>-2.0190082375476344</v>
      </c>
      <c r="AJ14">
        <f>IF(AH14&gt;0,0,AH14)</f>
        <v>-19.197846377277507</v>
      </c>
      <c r="AK14">
        <f>IF(AI14&lt;0,0,AI14)</f>
        <v>0</v>
      </c>
    </row>
    <row r="15" spans="1:38" x14ac:dyDescent="0.25">
      <c r="A15" t="s">
        <v>29</v>
      </c>
      <c r="B15" t="s">
        <v>49</v>
      </c>
      <c r="C15" t="s">
        <v>40</v>
      </c>
      <c r="D15" t="s">
        <v>91</v>
      </c>
      <c r="E15" s="5">
        <v>0.44930555555555557</v>
      </c>
      <c r="F15">
        <v>25.2</v>
      </c>
      <c r="G15">
        <v>7.3</v>
      </c>
      <c r="H15" s="5">
        <v>0.57222222222222219</v>
      </c>
      <c r="I15">
        <v>21.3</v>
      </c>
      <c r="J15">
        <v>3.65</v>
      </c>
      <c r="K15">
        <f>J15</f>
        <v>3.65</v>
      </c>
      <c r="L15" s="5">
        <f>H15-E15</f>
        <v>0.12291666666666662</v>
      </c>
      <c r="M15" s="6">
        <f>(L15*24)</f>
        <v>2.9499999999999988</v>
      </c>
      <c r="N15">
        <f>((K15*0.055)-(G15*0.055))*1000</f>
        <v>-200.74999999999997</v>
      </c>
      <c r="O15">
        <f>N15/M15</f>
        <v>-68.050847457627142</v>
      </c>
      <c r="P15">
        <f>O15</f>
        <v>-68.050847457627142</v>
      </c>
      <c r="Q15">
        <f>(7/8)*2.54</f>
        <v>2.2225000000000001</v>
      </c>
      <c r="R15">
        <f>PI()*(Q15/2)^2</f>
        <v>3.8794791368402177</v>
      </c>
      <c r="S15">
        <f>P15/R15</f>
        <v>-17.54123299991597</v>
      </c>
      <c r="T15" s="5">
        <v>0.57291666666666663</v>
      </c>
      <c r="U15">
        <v>24.3</v>
      </c>
      <c r="V15">
        <v>7.38</v>
      </c>
      <c r="W15" s="5">
        <v>0.66249999999999998</v>
      </c>
      <c r="X15">
        <v>21.9</v>
      </c>
      <c r="Y15">
        <v>4.01</v>
      </c>
      <c r="Z15">
        <f>Y15+0.08</f>
        <v>4.09</v>
      </c>
      <c r="AA15" s="5">
        <f>W15-T15</f>
        <v>8.9583333333333348E-2</v>
      </c>
      <c r="AB15" s="6">
        <f>(AA15*24)</f>
        <v>2.1500000000000004</v>
      </c>
      <c r="AC15">
        <f>((Z15*0.055)-(V15*0.055))*1000</f>
        <v>-180.95</v>
      </c>
      <c r="AD15">
        <f>AC15/AB15</f>
        <v>-84.162790697674396</v>
      </c>
      <c r="AE15">
        <f>AD15+ABS($AE$3)</f>
        <v>-67.759482809633695</v>
      </c>
      <c r="AF15">
        <f>(7/8)*2.54</f>
        <v>2.2225000000000001</v>
      </c>
      <c r="AG15">
        <f>PI()*(AF15/2)^2</f>
        <v>3.8794791368402177</v>
      </c>
      <c r="AH15">
        <f>AE15/AG15</f>
        <v>-17.466128936273353</v>
      </c>
      <c r="AI15">
        <f>S15+ABS(AJ15)</f>
        <v>-7.5104063642616126E-2</v>
      </c>
      <c r="AJ15">
        <f>IF(AH15&gt;0,0,AH15)</f>
        <v>-17.466128936273353</v>
      </c>
      <c r="AK15">
        <f>IF(AI15&lt;0,0,AI15)</f>
        <v>0</v>
      </c>
    </row>
    <row r="16" spans="1:38" x14ac:dyDescent="0.25">
      <c r="A16" t="s">
        <v>29</v>
      </c>
      <c r="B16" t="s">
        <v>50</v>
      </c>
      <c r="C16" t="s">
        <v>40</v>
      </c>
      <c r="D16" t="s">
        <v>91</v>
      </c>
      <c r="E16" s="5">
        <v>0.45</v>
      </c>
      <c r="F16">
        <v>25.2</v>
      </c>
      <c r="G16">
        <v>7.29</v>
      </c>
      <c r="H16" s="5">
        <v>0.57222222222222219</v>
      </c>
      <c r="I16">
        <v>21.5</v>
      </c>
      <c r="J16">
        <v>3.69</v>
      </c>
      <c r="K16">
        <f>J16</f>
        <v>3.69</v>
      </c>
      <c r="L16" s="5">
        <f>H16-E16</f>
        <v>0.12222222222222218</v>
      </c>
      <c r="M16" s="6">
        <f>(L16*24)</f>
        <v>2.9333333333333322</v>
      </c>
      <c r="N16">
        <f>((K16*0.055)-(G16*0.055))*1000</f>
        <v>-198.00000000000003</v>
      </c>
      <c r="O16">
        <f>N16/M16</f>
        <v>-67.500000000000028</v>
      </c>
      <c r="P16">
        <f>O16</f>
        <v>-67.500000000000028</v>
      </c>
      <c r="Q16">
        <f>(7/8)*2.54</f>
        <v>2.2225000000000001</v>
      </c>
      <c r="R16">
        <f>PI()*(Q16/2)^2</f>
        <v>3.8794791368402177</v>
      </c>
      <c r="S16">
        <f>P16/R16</f>
        <v>-17.399242944499463</v>
      </c>
      <c r="T16" s="5">
        <v>0.57361111111111118</v>
      </c>
      <c r="U16">
        <v>24.3</v>
      </c>
      <c r="V16">
        <v>7.38</v>
      </c>
      <c r="W16" s="5">
        <v>0.66666666666666663</v>
      </c>
      <c r="X16">
        <v>21.7</v>
      </c>
      <c r="Y16">
        <v>3.83</v>
      </c>
      <c r="Z16">
        <f>Y16+0.08</f>
        <v>3.91</v>
      </c>
      <c r="AA16" s="5">
        <f>W16-T16</f>
        <v>9.3055555555555447E-2</v>
      </c>
      <c r="AB16" s="6">
        <f>(AA16*24)</f>
        <v>2.2333333333333307</v>
      </c>
      <c r="AC16">
        <f>((Z16*0.055)-(V16*0.055))*1000</f>
        <v>-190.84999999999997</v>
      </c>
      <c r="AD16">
        <f>AC16/AB16</f>
        <v>-85.455223880597103</v>
      </c>
      <c r="AE16">
        <f>AD16+ABS($AE$3)</f>
        <v>-69.051915992556403</v>
      </c>
      <c r="AF16">
        <f>(7/8)*2.54</f>
        <v>2.2225000000000001</v>
      </c>
      <c r="AG16">
        <f>PI()*(AF16/2)^2</f>
        <v>3.8794791368402177</v>
      </c>
      <c r="AH16">
        <f>AE16/AG16</f>
        <v>-17.799274994631944</v>
      </c>
      <c r="AI16">
        <f>S16+ABS(AJ16)</f>
        <v>0.40003205013248078</v>
      </c>
      <c r="AJ16">
        <f>IF(AH16&gt;0,0,AH16)</f>
        <v>-17.799274994631944</v>
      </c>
      <c r="AK16">
        <f>IF(AI16&lt;0,0,AI16)</f>
        <v>0.40003205013248078</v>
      </c>
    </row>
    <row r="17" spans="1:37" x14ac:dyDescent="0.25">
      <c r="A17" t="s">
        <v>29</v>
      </c>
      <c r="B17" t="s">
        <v>53</v>
      </c>
      <c r="C17" t="s">
        <v>40</v>
      </c>
      <c r="D17" t="s">
        <v>91</v>
      </c>
      <c r="E17" s="5">
        <v>0.45069444444444445</v>
      </c>
      <c r="F17">
        <v>25.2</v>
      </c>
      <c r="G17">
        <v>7.33</v>
      </c>
      <c r="H17" s="5">
        <v>0.57430555555555551</v>
      </c>
      <c r="I17">
        <v>21.4</v>
      </c>
      <c r="J17">
        <v>3.18</v>
      </c>
      <c r="K17">
        <f>J17</f>
        <v>3.18</v>
      </c>
      <c r="L17" s="5">
        <f>H17-E17</f>
        <v>0.12361111111111106</v>
      </c>
      <c r="M17" s="6">
        <f>(L17*24)</f>
        <v>2.9666666666666655</v>
      </c>
      <c r="N17">
        <f>((K17*0.055)-(G17*0.055))*1000</f>
        <v>-228.25</v>
      </c>
      <c r="O17">
        <f>N17/M17</f>
        <v>-76.938202247191043</v>
      </c>
      <c r="P17">
        <f>O17</f>
        <v>-76.938202247191043</v>
      </c>
      <c r="Q17">
        <f>(7/8)*2.54</f>
        <v>2.2225000000000001</v>
      </c>
      <c r="R17">
        <f>PI()*(Q17/2)^2</f>
        <v>3.8794791368402177</v>
      </c>
      <c r="S17">
        <f>P17/R17</f>
        <v>-19.832095890546828</v>
      </c>
      <c r="T17" s="5">
        <v>0.57500000000000007</v>
      </c>
      <c r="U17">
        <v>24.3</v>
      </c>
      <c r="V17">
        <v>7.4</v>
      </c>
      <c r="W17" s="5">
        <v>0.66805555555555562</v>
      </c>
      <c r="X17">
        <v>21.6</v>
      </c>
      <c r="Y17">
        <v>3.74</v>
      </c>
      <c r="Z17">
        <f>Y17+0.08</f>
        <v>3.8200000000000003</v>
      </c>
      <c r="AA17" s="5">
        <f>W17-T17</f>
        <v>9.3055555555555558E-2</v>
      </c>
      <c r="AB17" s="6">
        <f>(AA17*24)</f>
        <v>2.2333333333333334</v>
      </c>
      <c r="AC17">
        <f>((Z17*0.055)-(V17*0.055))*1000</f>
        <v>-196.9</v>
      </c>
      <c r="AD17">
        <f>AC17/AB17</f>
        <v>-88.164179104477611</v>
      </c>
      <c r="AE17">
        <f>AD17+ABS($AE$3)</f>
        <v>-71.760871216436911</v>
      </c>
      <c r="AF17">
        <f>(7/8)*2.54</f>
        <v>2.2225000000000001</v>
      </c>
      <c r="AG17">
        <f>PI()*(AF17/2)^2</f>
        <v>3.8794791368402177</v>
      </c>
      <c r="AH17">
        <f>AE17/AG17</f>
        <v>-18.497553069684802</v>
      </c>
      <c r="AI17">
        <f>S17+ABS(AJ17)</f>
        <v>-1.3345428208620262</v>
      </c>
      <c r="AJ17">
        <f>IF(AH17&gt;0,0,AH17)</f>
        <v>-18.497553069684802</v>
      </c>
      <c r="AK17">
        <f>IF(AI17&lt;0,0,AI17)</f>
        <v>0</v>
      </c>
    </row>
    <row r="18" spans="1:37" x14ac:dyDescent="0.25">
      <c r="A18" t="s">
        <v>29</v>
      </c>
      <c r="B18" t="s">
        <v>60</v>
      </c>
      <c r="C18" t="s">
        <v>40</v>
      </c>
      <c r="D18" t="s">
        <v>91</v>
      </c>
      <c r="E18" s="5">
        <v>0.45416666666666666</v>
      </c>
      <c r="F18">
        <v>25.2</v>
      </c>
      <c r="G18">
        <v>7.37</v>
      </c>
      <c r="H18" s="5">
        <v>0.58194444444444449</v>
      </c>
      <c r="I18">
        <v>21.3</v>
      </c>
      <c r="J18">
        <v>3.1</v>
      </c>
      <c r="K18">
        <f>J18</f>
        <v>3.1</v>
      </c>
      <c r="L18" s="5">
        <f>H18-E18</f>
        <v>0.12777777777777782</v>
      </c>
      <c r="M18" s="6">
        <f>(L18*24)</f>
        <v>3.0666666666666678</v>
      </c>
      <c r="N18">
        <f>((K18*0.055)-(G18*0.055))*1000</f>
        <v>-234.84999999999997</v>
      </c>
      <c r="O18">
        <f>N18/M18</f>
        <v>-76.581521739130395</v>
      </c>
      <c r="P18">
        <f>O18</f>
        <v>-76.581521739130395</v>
      </c>
      <c r="Q18">
        <f>(7/8)*2.54</f>
        <v>2.2225000000000001</v>
      </c>
      <c r="R18">
        <f>PI()*(Q18/2)^2</f>
        <v>3.8794791368402177</v>
      </c>
      <c r="S18">
        <f>P18/R18</f>
        <v>-19.740155582201425</v>
      </c>
      <c r="T18" s="5">
        <v>0.58263888888888882</v>
      </c>
      <c r="U18">
        <v>24.1</v>
      </c>
      <c r="V18">
        <v>7.54</v>
      </c>
      <c r="W18" s="5">
        <v>0.67291666666666661</v>
      </c>
      <c r="X18">
        <v>21.4</v>
      </c>
      <c r="Y18">
        <v>3.67</v>
      </c>
      <c r="Z18">
        <f>Y18+0.08</f>
        <v>3.75</v>
      </c>
      <c r="AA18" s="5">
        <f>W18-T18</f>
        <v>9.027777777777779E-2</v>
      </c>
      <c r="AB18" s="6">
        <f>(AA18*24)</f>
        <v>2.166666666666667</v>
      </c>
      <c r="AC18">
        <f>((Z18*0.055)-(V18*0.055))*1000</f>
        <v>-208.45000000000002</v>
      </c>
      <c r="AD18">
        <f>AC18/AB18</f>
        <v>-96.207692307692298</v>
      </c>
      <c r="AE18">
        <f>AD18+ABS($AE$3)</f>
        <v>-79.804384419651598</v>
      </c>
      <c r="AF18">
        <f>(7/8)*2.54</f>
        <v>2.2225000000000001</v>
      </c>
      <c r="AG18">
        <f>PI()*(AF18/2)^2</f>
        <v>3.8794791368402177</v>
      </c>
      <c r="AH18">
        <f>AE18/AG18</f>
        <v>-20.570901815611045</v>
      </c>
      <c r="AI18">
        <f>S18+ABS(AJ18)</f>
        <v>0.83074623340962006</v>
      </c>
      <c r="AJ18">
        <f>IF(AH18&gt;0,0,AH18)</f>
        <v>-20.570901815611045</v>
      </c>
      <c r="AK18">
        <f>IF(AI18&lt;0,0,AI18)</f>
        <v>0.83074623340962006</v>
      </c>
    </row>
    <row r="19" spans="1:37" x14ac:dyDescent="0.25">
      <c r="A19" t="s">
        <v>29</v>
      </c>
      <c r="B19" t="s">
        <v>33</v>
      </c>
      <c r="C19" t="s">
        <v>34</v>
      </c>
      <c r="D19" t="s">
        <v>91</v>
      </c>
      <c r="E19" s="5">
        <v>0.4458333333333333</v>
      </c>
      <c r="F19">
        <v>25</v>
      </c>
      <c r="G19">
        <v>7.3</v>
      </c>
      <c r="H19" s="5">
        <v>0.56527777777777777</v>
      </c>
      <c r="I19">
        <v>21.6</v>
      </c>
      <c r="J19">
        <v>4.59</v>
      </c>
      <c r="K19">
        <f>J19</f>
        <v>4.59</v>
      </c>
      <c r="L19" s="5">
        <f>H19-E19</f>
        <v>0.11944444444444446</v>
      </c>
      <c r="M19" s="6">
        <f>(L19*24)</f>
        <v>2.8666666666666671</v>
      </c>
      <c r="N19">
        <f>((K19*0.055)-(G19*0.055))*1000</f>
        <v>-149.04999999999995</v>
      </c>
      <c r="O19">
        <f>N19/M19</f>
        <v>-51.994186046511601</v>
      </c>
      <c r="P19">
        <f>O19</f>
        <v>-51.994186046511601</v>
      </c>
      <c r="Q19">
        <f>(7/8)*2.54</f>
        <v>2.2225000000000001</v>
      </c>
      <c r="R19">
        <f>PI()*(Q19/2)^2</f>
        <v>3.8794791368402177</v>
      </c>
      <c r="S19">
        <f>P19/R19</f>
        <v>-13.402362588514949</v>
      </c>
      <c r="T19" s="5">
        <v>0.56666666666666665</v>
      </c>
      <c r="U19">
        <v>24.4</v>
      </c>
      <c r="V19">
        <v>7.37</v>
      </c>
      <c r="W19" s="5">
        <v>0.65347222222222223</v>
      </c>
      <c r="X19">
        <v>22</v>
      </c>
      <c r="Y19">
        <v>5.29</v>
      </c>
      <c r="Z19">
        <f>Y19+0.08</f>
        <v>5.37</v>
      </c>
      <c r="AA19" s="5">
        <f>W19-T19</f>
        <v>8.680555555555558E-2</v>
      </c>
      <c r="AB19" s="6">
        <f>(AA19*24)</f>
        <v>2.0833333333333339</v>
      </c>
      <c r="AC19">
        <f>((Z19*0.055)-(V19*0.055))*1000</f>
        <v>-109.99999999999999</v>
      </c>
      <c r="AD19">
        <f>AC19/AB19</f>
        <v>-52.799999999999976</v>
      </c>
      <c r="AE19">
        <f>AD19+ABS($AE$3)</f>
        <v>-36.396692111959268</v>
      </c>
      <c r="AF19">
        <f>(7/8)*2.54</f>
        <v>2.2225000000000001</v>
      </c>
      <c r="AG19">
        <f>PI()*(AF19/2)^2</f>
        <v>3.8794791368402177</v>
      </c>
      <c r="AH19">
        <f>AE19/AG19</f>
        <v>-9.3818501989944636</v>
      </c>
      <c r="AI19">
        <f>S19+ABS(AJ19)</f>
        <v>-4.0205123895204853</v>
      </c>
      <c r="AJ19">
        <f>IF(AH19&gt;0,0,AH19)</f>
        <v>-9.3818501989944636</v>
      </c>
      <c r="AK19">
        <f>IF(AI19&lt;0,0,AI19)</f>
        <v>0</v>
      </c>
    </row>
    <row r="20" spans="1:37" x14ac:dyDescent="0.25">
      <c r="A20" t="s">
        <v>29</v>
      </c>
      <c r="B20" t="s">
        <v>38</v>
      </c>
      <c r="C20" t="s">
        <v>34</v>
      </c>
      <c r="D20" t="s">
        <v>91</v>
      </c>
      <c r="E20" s="5">
        <v>0.4465277777777778</v>
      </c>
      <c r="F20">
        <v>25.1</v>
      </c>
      <c r="G20">
        <v>7.28</v>
      </c>
      <c r="H20" s="5">
        <v>0.56666666666666665</v>
      </c>
      <c r="I20">
        <v>21.3</v>
      </c>
      <c r="J20">
        <v>3.94</v>
      </c>
      <c r="K20">
        <f>J20</f>
        <v>3.94</v>
      </c>
      <c r="L20" s="5">
        <f>H20-E20</f>
        <v>0.12013888888888885</v>
      </c>
      <c r="M20" s="6">
        <f>(L20*24)</f>
        <v>2.8833333333333324</v>
      </c>
      <c r="N20">
        <f>((K20*0.055)-(G20*0.055))*1000</f>
        <v>-183.70000000000002</v>
      </c>
      <c r="O20">
        <f>N20/M20</f>
        <v>-63.710982658959566</v>
      </c>
      <c r="P20">
        <f>O20</f>
        <v>-63.710982658959566</v>
      </c>
      <c r="Q20">
        <f>(7/8)*2.54</f>
        <v>2.2225000000000001</v>
      </c>
      <c r="R20">
        <f>PI()*(Q20/2)^2</f>
        <v>3.8794791368402177</v>
      </c>
      <c r="S20">
        <f>P20/R20</f>
        <v>-16.422560970607844</v>
      </c>
      <c r="T20" s="5">
        <v>0.56805555555555554</v>
      </c>
      <c r="U20">
        <v>24.3</v>
      </c>
      <c r="V20">
        <v>7.36</v>
      </c>
      <c r="W20" s="5">
        <v>0.65555555555555556</v>
      </c>
      <c r="X20">
        <v>21.7</v>
      </c>
      <c r="Y20">
        <v>4.51</v>
      </c>
      <c r="Z20">
        <f>Y20+0.08</f>
        <v>4.59</v>
      </c>
      <c r="AA20" s="5">
        <f>W20-T20</f>
        <v>8.7500000000000022E-2</v>
      </c>
      <c r="AB20" s="6">
        <f>(AA20*24)</f>
        <v>2.1000000000000005</v>
      </c>
      <c r="AC20">
        <f>((Z20*0.055)-(V20*0.055))*1000</f>
        <v>-152.35</v>
      </c>
      <c r="AD20">
        <f>AC20/AB20</f>
        <v>-72.547619047619023</v>
      </c>
      <c r="AE20">
        <f>AD20+ABS($AE$3)</f>
        <v>-56.144311159578322</v>
      </c>
      <c r="AF20">
        <f>(7/8)*2.54</f>
        <v>2.2225000000000001</v>
      </c>
      <c r="AG20">
        <f>PI()*(AF20/2)^2</f>
        <v>3.8794791368402177</v>
      </c>
      <c r="AH20">
        <f>AE20/AG20</f>
        <v>-14.472126071364077</v>
      </c>
      <c r="AI20">
        <f>S20+ABS(AJ20)</f>
        <v>-1.950434899243767</v>
      </c>
      <c r="AJ20">
        <f>IF(AH20&gt;0,0,AH20)</f>
        <v>-14.472126071364077</v>
      </c>
      <c r="AK20">
        <f>IF(AI20&lt;0,0,AI20)</f>
        <v>0</v>
      </c>
    </row>
    <row r="21" spans="1:37" x14ac:dyDescent="0.25">
      <c r="A21" t="s">
        <v>29</v>
      </c>
      <c r="B21" t="s">
        <v>46</v>
      </c>
      <c r="C21" t="s">
        <v>34</v>
      </c>
      <c r="D21" t="s">
        <v>91</v>
      </c>
      <c r="E21" s="5">
        <v>0.44861111111111113</v>
      </c>
      <c r="F21">
        <v>25.2</v>
      </c>
      <c r="G21">
        <v>7.29</v>
      </c>
      <c r="H21" s="5">
        <v>0.57013888888888886</v>
      </c>
      <c r="I21">
        <v>21.3</v>
      </c>
      <c r="J21">
        <v>4.87</v>
      </c>
      <c r="K21">
        <f>J21</f>
        <v>4.87</v>
      </c>
      <c r="L21" s="5">
        <f>H21-E21</f>
        <v>0.12152777777777773</v>
      </c>
      <c r="M21" s="6">
        <f>(L21*24)</f>
        <v>2.9166666666666656</v>
      </c>
      <c r="N21">
        <f>((K21*0.055)-(G21*0.055))*1000</f>
        <v>-133.1</v>
      </c>
      <c r="O21">
        <f>N21/M21</f>
        <v>-45.634285714285731</v>
      </c>
      <c r="P21">
        <f>O21</f>
        <v>-45.634285714285731</v>
      </c>
      <c r="Q21">
        <f>(7/8)*2.54</f>
        <v>2.2225000000000001</v>
      </c>
      <c r="R21">
        <f>PI()*(Q21/2)^2</f>
        <v>3.8794791368402177</v>
      </c>
      <c r="S21">
        <f>P21/R21</f>
        <v>-11.762992944319382</v>
      </c>
      <c r="T21" s="5">
        <v>0.5708333333333333</v>
      </c>
      <c r="U21">
        <v>24.3</v>
      </c>
      <c r="V21">
        <v>7.36</v>
      </c>
      <c r="W21" s="5">
        <v>0.65972222222222221</v>
      </c>
      <c r="X21">
        <v>21.7</v>
      </c>
      <c r="Y21">
        <v>3.64</v>
      </c>
      <c r="Z21">
        <f>Y21+0.08</f>
        <v>3.72</v>
      </c>
      <c r="AA21" s="5">
        <f>W21-T21</f>
        <v>8.8888888888888906E-2</v>
      </c>
      <c r="AB21" s="6">
        <f>(AA21*24)</f>
        <v>2.1333333333333337</v>
      </c>
      <c r="AC21">
        <f>((Z21*0.055)-(V21*0.055))*1000</f>
        <v>-200.2</v>
      </c>
      <c r="AD21">
        <f>AC21/AB21</f>
        <v>-93.843749999999972</v>
      </c>
      <c r="AE21">
        <f>AD21+ABS($AE$3)</f>
        <v>-77.440442111959271</v>
      </c>
      <c r="AF21">
        <f>(7/8)*2.54</f>
        <v>2.2225000000000001</v>
      </c>
      <c r="AG21">
        <f>PI()*(AF21/2)^2</f>
        <v>3.8794791368402177</v>
      </c>
      <c r="AH21">
        <f>AE21/AG21</f>
        <v>-19.961556533858161</v>
      </c>
      <c r="AI21">
        <f>S21+ABS(AJ21)</f>
        <v>8.1985635895387787</v>
      </c>
      <c r="AJ21">
        <f>IF(AH21&gt;0,0,AH21)</f>
        <v>-19.961556533858161</v>
      </c>
      <c r="AK21">
        <f>IF(AI21&lt;0,0,AI21)</f>
        <v>8.1985635895387787</v>
      </c>
    </row>
    <row r="22" spans="1:37" x14ac:dyDescent="0.25">
      <c r="A22" t="s">
        <v>29</v>
      </c>
      <c r="B22" t="s">
        <v>67</v>
      </c>
      <c r="C22" t="s">
        <v>34</v>
      </c>
      <c r="D22" t="s">
        <v>91</v>
      </c>
      <c r="E22" s="5">
        <v>0.45624999999999999</v>
      </c>
      <c r="F22">
        <v>25.3</v>
      </c>
      <c r="G22">
        <v>7.41</v>
      </c>
      <c r="H22" s="5">
        <v>0.58611111111111114</v>
      </c>
      <c r="I22">
        <v>21.2</v>
      </c>
      <c r="J22">
        <v>4.2</v>
      </c>
      <c r="K22">
        <f>J22</f>
        <v>4.2</v>
      </c>
      <c r="L22" s="5">
        <f>H22-E22</f>
        <v>0.12986111111111115</v>
      </c>
      <c r="M22" s="6">
        <f>(L22*24)</f>
        <v>3.1166666666666676</v>
      </c>
      <c r="N22">
        <f>((K22*0.055)-(G22*0.055))*1000</f>
        <v>-176.55</v>
      </c>
      <c r="O22">
        <f>N22/M22</f>
        <v>-56.647058823529399</v>
      </c>
      <c r="P22">
        <f>O22</f>
        <v>-56.647058823529399</v>
      </c>
      <c r="Q22">
        <f>(7/8)*2.54</f>
        <v>2.2225000000000001</v>
      </c>
      <c r="R22">
        <f>PI()*(Q22/2)^2</f>
        <v>3.8794791368402177</v>
      </c>
      <c r="S22">
        <f>P22/R22</f>
        <v>-14.60171760832503</v>
      </c>
      <c r="T22" s="5">
        <v>0.58680555555555558</v>
      </c>
      <c r="U22">
        <v>23.7</v>
      </c>
      <c r="V22">
        <v>7.58</v>
      </c>
      <c r="W22" s="5">
        <v>0.67847222222222225</v>
      </c>
      <c r="X22">
        <v>21.3</v>
      </c>
      <c r="Y22">
        <v>4.25</v>
      </c>
      <c r="Z22">
        <f>Y22+0.08</f>
        <v>4.33</v>
      </c>
      <c r="AA22" s="5">
        <f>W22-T22</f>
        <v>9.1666666666666674E-2</v>
      </c>
      <c r="AB22" s="6">
        <f>(AA22*24)</f>
        <v>2.2000000000000002</v>
      </c>
      <c r="AC22">
        <f>((Z22*0.055)-(V22*0.055))*1000</f>
        <v>-178.75</v>
      </c>
      <c r="AD22">
        <f>AC22/AB22</f>
        <v>-81.25</v>
      </c>
      <c r="AE22">
        <f>AD22+ABS($AE$3)</f>
        <v>-64.8466921119593</v>
      </c>
      <c r="AF22">
        <f>(7/8)*2.54</f>
        <v>2.2225000000000001</v>
      </c>
      <c r="AG22">
        <f>PI()*(AF22/2)^2</f>
        <v>3.8794791368402177</v>
      </c>
      <c r="AH22">
        <f>AE22/AG22</f>
        <v>-16.715308891898317</v>
      </c>
      <c r="AI22">
        <f>S22+ABS(AJ22)</f>
        <v>2.1135912835732871</v>
      </c>
      <c r="AJ22">
        <f>IF(AH22&gt;0,0,AH22)</f>
        <v>-16.715308891898317</v>
      </c>
      <c r="AK22">
        <f>IF(AI22&lt;0,0,AI22)</f>
        <v>2.1135912835732871</v>
      </c>
    </row>
    <row r="23" spans="1:37" x14ac:dyDescent="0.25">
      <c r="A23" t="s">
        <v>29</v>
      </c>
      <c r="B23" t="s">
        <v>72</v>
      </c>
      <c r="C23" t="s">
        <v>34</v>
      </c>
      <c r="D23" t="s">
        <v>91</v>
      </c>
      <c r="E23" s="5">
        <v>0.45902777777777781</v>
      </c>
      <c r="F23">
        <v>25.3</v>
      </c>
      <c r="G23">
        <v>7.44</v>
      </c>
      <c r="H23" s="5">
        <v>0.58888888888888891</v>
      </c>
      <c r="I23">
        <v>21.3</v>
      </c>
      <c r="J23">
        <v>4.09</v>
      </c>
      <c r="K23">
        <f>J23</f>
        <v>4.09</v>
      </c>
      <c r="L23" s="5">
        <f>H23-E23</f>
        <v>0.12986111111111109</v>
      </c>
      <c r="M23" s="6">
        <f>(L23*24)</f>
        <v>3.1166666666666663</v>
      </c>
      <c r="N23">
        <f>((K23*0.055)-(G23*0.055))*1000</f>
        <v>-184.25000000000003</v>
      </c>
      <c r="O23">
        <f>N23/M23</f>
        <v>-59.117647058823543</v>
      </c>
      <c r="P23">
        <f>O23</f>
        <v>-59.117647058823543</v>
      </c>
      <c r="Q23">
        <f>(7/8)*2.54</f>
        <v>2.2225000000000001</v>
      </c>
      <c r="R23">
        <f>PI()*(Q23/2)^2</f>
        <v>3.8794791368402177</v>
      </c>
      <c r="S23">
        <f>P23/R23</f>
        <v>-15.238552644202143</v>
      </c>
      <c r="T23" s="5">
        <v>0.59027777777777779</v>
      </c>
      <c r="U23">
        <v>23.7</v>
      </c>
      <c r="V23">
        <v>7.58</v>
      </c>
      <c r="W23" s="5">
        <v>0.68125000000000002</v>
      </c>
      <c r="X23">
        <v>21.2</v>
      </c>
      <c r="Y23">
        <v>4.03</v>
      </c>
      <c r="Z23">
        <f>Y23+0.08</f>
        <v>4.1100000000000003</v>
      </c>
      <c r="AA23" s="5">
        <f>W23-T23</f>
        <v>9.0972222222222232E-2</v>
      </c>
      <c r="AB23" s="6">
        <f>(AA23*24)</f>
        <v>2.1833333333333336</v>
      </c>
      <c r="AC23">
        <f>((Z23*0.055)-(V23*0.055))*1000</f>
        <v>-190.84999999999997</v>
      </c>
      <c r="AD23">
        <f>AC23/AB23</f>
        <v>-87.412213740457986</v>
      </c>
      <c r="AE23">
        <f>AD23+ABS($AE$3)</f>
        <v>-71.008905852417286</v>
      </c>
      <c r="AF23">
        <f>(7/8)*2.54</f>
        <v>2.2225000000000001</v>
      </c>
      <c r="AG23">
        <f>PI()*(AF23/2)^2</f>
        <v>3.8794791368402177</v>
      </c>
      <c r="AH23">
        <f>AE23/AG23</f>
        <v>-18.303721542952559</v>
      </c>
      <c r="AI23">
        <f>S23+ABS(AJ23)</f>
        <v>3.0651688987504162</v>
      </c>
      <c r="AJ23">
        <f>IF(AH23&gt;0,0,AH23)</f>
        <v>-18.303721542952559</v>
      </c>
      <c r="AK23">
        <f>IF(AI23&lt;0,0,AI23)</f>
        <v>3.0651688987504162</v>
      </c>
    </row>
    <row r="24" spans="1:37" x14ac:dyDescent="0.25">
      <c r="A24" t="s">
        <v>29</v>
      </c>
      <c r="B24" t="s">
        <v>44</v>
      </c>
      <c r="C24" t="s">
        <v>45</v>
      </c>
      <c r="D24" t="s">
        <v>90</v>
      </c>
      <c r="E24" s="5">
        <v>0.44791666666666669</v>
      </c>
      <c r="F24">
        <v>25.1</v>
      </c>
      <c r="G24">
        <v>7.3</v>
      </c>
      <c r="H24" s="5">
        <v>0.56944444444444442</v>
      </c>
      <c r="I24">
        <v>21.5</v>
      </c>
      <c r="J24">
        <v>2.92</v>
      </c>
      <c r="K24">
        <f>J24</f>
        <v>2.92</v>
      </c>
      <c r="L24" s="5">
        <f>H24-E24</f>
        <v>0.12152777777777773</v>
      </c>
      <c r="M24" s="6">
        <f>(L24*24)</f>
        <v>2.9166666666666656</v>
      </c>
      <c r="N24">
        <f>((K24*0.055)-(G24*0.055))*1000</f>
        <v>-240.89999999999998</v>
      </c>
      <c r="O24">
        <f>N24/M24</f>
        <v>-82.594285714285732</v>
      </c>
      <c r="P24">
        <f>O24</f>
        <v>-82.594285714285732</v>
      </c>
      <c r="Q24">
        <f>(7/8)*2.54</f>
        <v>2.2225000000000001</v>
      </c>
      <c r="R24">
        <f>PI()*(Q24/2)^2</f>
        <v>3.8794791368402177</v>
      </c>
      <c r="S24">
        <f>P24/R24</f>
        <v>-21.290045081040862</v>
      </c>
      <c r="T24" s="5">
        <v>0.57013888888888886</v>
      </c>
      <c r="U24">
        <v>24.3</v>
      </c>
      <c r="V24">
        <v>7.36</v>
      </c>
      <c r="W24" s="5">
        <v>0.65902777777777777</v>
      </c>
      <c r="X24">
        <v>21.9</v>
      </c>
      <c r="Y24">
        <v>2.72</v>
      </c>
      <c r="Z24">
        <f>Y24+0.08</f>
        <v>2.8000000000000003</v>
      </c>
      <c r="AA24" s="5">
        <f>W24-T24</f>
        <v>8.8888888888888906E-2</v>
      </c>
      <c r="AB24" s="6">
        <f>(AA24*24)</f>
        <v>2.1333333333333337</v>
      </c>
      <c r="AC24">
        <f>((Z24*0.055)-(V24*0.055))*1000</f>
        <v>-250.79999999999995</v>
      </c>
      <c r="AD24">
        <f>AC24/AB24</f>
        <v>-117.56249999999996</v>
      </c>
      <c r="AE24">
        <f>AD24+ABS($AE$3)</f>
        <v>-101.15919211195926</v>
      </c>
      <c r="AF24">
        <f>(7/8)*2.54</f>
        <v>2.2225000000000001</v>
      </c>
      <c r="AG24">
        <f>PI()*(AF24/2)^2</f>
        <v>3.8794791368402177</v>
      </c>
      <c r="AH24">
        <f>AE24/AG24</f>
        <v>-26.075457179633663</v>
      </c>
      <c r="AI24">
        <f>S24+ABS(AJ24)</f>
        <v>4.7854120985928006</v>
      </c>
      <c r="AJ24">
        <f>IF(AH24&gt;0,0,AH24)</f>
        <v>-26.075457179633663</v>
      </c>
      <c r="AK24">
        <f>IF(AI24&lt;0,0,AI24)</f>
        <v>4.7854120985928006</v>
      </c>
    </row>
    <row r="25" spans="1:37" x14ac:dyDescent="0.25">
      <c r="A25" t="s">
        <v>29</v>
      </c>
      <c r="B25" t="s">
        <v>58</v>
      </c>
      <c r="C25" t="s">
        <v>45</v>
      </c>
      <c r="D25" t="s">
        <v>90</v>
      </c>
      <c r="E25" s="5">
        <v>0.45347222222222222</v>
      </c>
      <c r="F25">
        <v>25.2</v>
      </c>
      <c r="G25">
        <v>7.35</v>
      </c>
      <c r="H25" s="5">
        <v>0.57777777777777783</v>
      </c>
      <c r="I25">
        <v>21.4</v>
      </c>
      <c r="J25">
        <v>1.82</v>
      </c>
      <c r="K25">
        <f>J25</f>
        <v>1.82</v>
      </c>
      <c r="L25" s="5">
        <f>H25-E25</f>
        <v>0.12430555555555561</v>
      </c>
      <c r="M25" s="6">
        <f>(L25*24)</f>
        <v>2.9833333333333347</v>
      </c>
      <c r="N25">
        <f>((K25*0.055)-(G25*0.055))*1000</f>
        <v>-304.14999999999998</v>
      </c>
      <c r="O25">
        <f>N25/M25</f>
        <v>-101.949720670391</v>
      </c>
      <c r="P25">
        <f>O25</f>
        <v>-101.949720670391</v>
      </c>
      <c r="Q25">
        <f>(7/8)*2.54</f>
        <v>2.2225000000000001</v>
      </c>
      <c r="R25">
        <f>PI()*(Q25/2)^2</f>
        <v>3.8794791368402177</v>
      </c>
      <c r="S25">
        <f>P25/R25</f>
        <v>-26.279229008414681</v>
      </c>
      <c r="T25" s="5">
        <v>0.58124999999999993</v>
      </c>
      <c r="U25">
        <v>24.1</v>
      </c>
      <c r="V25">
        <v>7.56</v>
      </c>
      <c r="W25" s="5">
        <v>0.67083333333333339</v>
      </c>
      <c r="X25">
        <v>21.6</v>
      </c>
      <c r="Y25">
        <v>2.5499999999999998</v>
      </c>
      <c r="Z25">
        <f>Y25+0.08</f>
        <v>2.63</v>
      </c>
      <c r="AA25" s="5">
        <f>W25-T25</f>
        <v>8.9583333333333459E-2</v>
      </c>
      <c r="AB25" s="6">
        <f>(AA25*24)</f>
        <v>2.150000000000003</v>
      </c>
      <c r="AC25">
        <f>((Z25*0.055)-(V25*0.055))*1000</f>
        <v>-271.14999999999998</v>
      </c>
      <c r="AD25">
        <f>AC25/AB25</f>
        <v>-126.11627906976726</v>
      </c>
      <c r="AE25">
        <f>AD25+ABS($AE$3)</f>
        <v>-109.71297118172656</v>
      </c>
      <c r="AF25">
        <f>(7/8)*2.54</f>
        <v>2.2225000000000001</v>
      </c>
      <c r="AG25">
        <f>PI()*(AF25/2)^2</f>
        <v>3.8794791368402177</v>
      </c>
      <c r="AH25">
        <f>AE25/AG25</f>
        <v>-28.280335403758933</v>
      </c>
      <c r="AI25">
        <f>S25+ABS(AJ25)</f>
        <v>2.0011063953442516</v>
      </c>
      <c r="AJ25">
        <f>IF(AH25&gt;0,0,AH25)</f>
        <v>-28.280335403758933</v>
      </c>
      <c r="AK25">
        <f>IF(AI25&lt;0,0,AI25)</f>
        <v>2.0011063953442516</v>
      </c>
    </row>
    <row r="26" spans="1:37" x14ac:dyDescent="0.25">
      <c r="A26" t="s">
        <v>29</v>
      </c>
      <c r="B26" t="s">
        <v>65</v>
      </c>
      <c r="C26" t="s">
        <v>45</v>
      </c>
      <c r="D26" t="s">
        <v>90</v>
      </c>
      <c r="E26" s="5">
        <v>0.45555555555555555</v>
      </c>
      <c r="F26">
        <v>25.3</v>
      </c>
      <c r="G26">
        <v>7.4</v>
      </c>
      <c r="H26" s="5">
        <v>0.58472222222222225</v>
      </c>
      <c r="I26">
        <v>21.2</v>
      </c>
      <c r="J26">
        <v>2.0099999999999998</v>
      </c>
      <c r="K26">
        <f>J26</f>
        <v>2.0099999999999998</v>
      </c>
      <c r="L26" s="5">
        <f>H26-E26</f>
        <v>0.12916666666666671</v>
      </c>
      <c r="M26" s="6">
        <f>(L26*24)</f>
        <v>3.100000000000001</v>
      </c>
      <c r="N26">
        <f>((K26*0.055)-(G26*0.055))*1000</f>
        <v>-296.45000000000005</v>
      </c>
      <c r="O26">
        <f>N26/M26</f>
        <v>-95.629032258064498</v>
      </c>
      <c r="P26">
        <f>O26</f>
        <v>-95.629032258064498</v>
      </c>
      <c r="Q26">
        <f>(7/8)*2.54</f>
        <v>2.2225000000000001</v>
      </c>
      <c r="R26">
        <f>PI()*(Q26/2)^2</f>
        <v>3.8794791368402177</v>
      </c>
      <c r="S26">
        <f>P26/R26</f>
        <v>-24.649966886006514</v>
      </c>
      <c r="T26" s="5">
        <v>0.5854166666666667</v>
      </c>
      <c r="U26">
        <v>23.9</v>
      </c>
      <c r="V26">
        <v>7.56</v>
      </c>
      <c r="W26" s="5">
        <v>0.67638888888888893</v>
      </c>
      <c r="X26">
        <v>21.3</v>
      </c>
      <c r="Y26">
        <v>2.89</v>
      </c>
      <c r="Z26">
        <f>Y26+0.08</f>
        <v>2.97</v>
      </c>
      <c r="AA26" s="5">
        <f>W26-T26</f>
        <v>9.0972222222222232E-2</v>
      </c>
      <c r="AB26" s="6">
        <f>(AA26*24)</f>
        <v>2.1833333333333336</v>
      </c>
      <c r="AC26">
        <f>((Z26*0.055)-(V26*0.055))*1000</f>
        <v>-252.44999999999996</v>
      </c>
      <c r="AD26">
        <f>AC26/AB26</f>
        <v>-115.62595419847325</v>
      </c>
      <c r="AE26">
        <f>AD26+ABS($AE$3)</f>
        <v>-99.222646310432552</v>
      </c>
      <c r="AF26">
        <f>(7/8)*2.54</f>
        <v>2.2225000000000001</v>
      </c>
      <c r="AG26">
        <f>PI()*(AF26/2)^2</f>
        <v>3.8794791368402177</v>
      </c>
      <c r="AH26">
        <f>AE26/AG26</f>
        <v>-25.576280425946052</v>
      </c>
      <c r="AI26">
        <f>S26+ABS(AJ26)</f>
        <v>0.9263135399395388</v>
      </c>
      <c r="AJ26">
        <f>IF(AH26&gt;0,0,AH26)</f>
        <v>-25.576280425946052</v>
      </c>
      <c r="AK26">
        <f>IF(AI26&lt;0,0,AI26)</f>
        <v>0.9263135399395388</v>
      </c>
    </row>
    <row r="27" spans="1:37" x14ac:dyDescent="0.25">
      <c r="A27" t="s">
        <v>29</v>
      </c>
      <c r="B27" t="s">
        <v>51</v>
      </c>
      <c r="C27" t="s">
        <v>37</v>
      </c>
      <c r="D27" t="s">
        <v>90</v>
      </c>
      <c r="E27" s="5">
        <v>0.45069444444444445</v>
      </c>
      <c r="F27">
        <v>25.2</v>
      </c>
      <c r="G27">
        <v>7.31</v>
      </c>
      <c r="H27" s="5">
        <v>0.57361111111111118</v>
      </c>
      <c r="I27">
        <v>21.3</v>
      </c>
      <c r="J27">
        <v>4.0199999999999996</v>
      </c>
      <c r="K27">
        <f>J27</f>
        <v>4.0199999999999996</v>
      </c>
      <c r="L27" s="5">
        <f>H27-E27</f>
        <v>0.12291666666666673</v>
      </c>
      <c r="M27" s="6">
        <f>(L27*24)</f>
        <v>2.9500000000000015</v>
      </c>
      <c r="N27">
        <f>((K27*0.055)-(G27*0.055))*1000</f>
        <v>-180.94999999999996</v>
      </c>
      <c r="O27">
        <f>N27/M27</f>
        <v>-61.338983050847411</v>
      </c>
      <c r="P27">
        <f>O27</f>
        <v>-61.338983050847411</v>
      </c>
      <c r="Q27">
        <f>(7/8)*2.54</f>
        <v>2.2225000000000001</v>
      </c>
      <c r="R27">
        <f>PI()*(Q27/2)^2</f>
        <v>3.8794791368402177</v>
      </c>
      <c r="S27">
        <f>P27/R27</f>
        <v>-15.811138786225609</v>
      </c>
      <c r="T27" s="5">
        <v>0.57361111111111118</v>
      </c>
      <c r="U27">
        <v>24.3</v>
      </c>
      <c r="V27">
        <v>7.39</v>
      </c>
      <c r="W27" s="5">
        <v>0.66666666666666663</v>
      </c>
      <c r="X27">
        <v>21.6</v>
      </c>
      <c r="Y27">
        <v>4.9000000000000004</v>
      </c>
      <c r="Z27">
        <f>Y27+0.08</f>
        <v>4.9800000000000004</v>
      </c>
      <c r="AA27" s="5">
        <f>W27-T27</f>
        <v>9.3055555555555447E-2</v>
      </c>
      <c r="AB27" s="6">
        <f>(AA27*24)</f>
        <v>2.2333333333333307</v>
      </c>
      <c r="AC27">
        <f>((Z27*0.055)-(V27*0.055))*1000</f>
        <v>-132.54999999999995</v>
      </c>
      <c r="AD27">
        <f>AC27/AB27</f>
        <v>-59.350746268656764</v>
      </c>
      <c r="AE27">
        <f>AD27+ABS($AE$3)</f>
        <v>-42.947438380616063</v>
      </c>
      <c r="AF27">
        <f>(7/8)*2.54</f>
        <v>2.2225000000000001</v>
      </c>
      <c r="AG27">
        <f>PI()*(AF27/2)^2</f>
        <v>3.8794791368402177</v>
      </c>
      <c r="AH27">
        <f>AE27/AG27</f>
        <v>-11.070413544122358</v>
      </c>
      <c r="AI27">
        <f>S27+ABS(AJ27)</f>
        <v>-4.7407252421032506</v>
      </c>
      <c r="AJ27">
        <f>IF(AH27&gt;0,0,AH27)</f>
        <v>-11.070413544122358</v>
      </c>
      <c r="AK27">
        <f>IF(AI27&lt;0,0,AI27)</f>
        <v>0</v>
      </c>
    </row>
    <row r="28" spans="1:37" x14ac:dyDescent="0.25">
      <c r="A28" t="s">
        <v>29</v>
      </c>
      <c r="B28" t="s">
        <v>52</v>
      </c>
      <c r="C28" t="s">
        <v>37</v>
      </c>
      <c r="D28" t="s">
        <v>90</v>
      </c>
      <c r="E28" s="5">
        <v>0.45069444444444445</v>
      </c>
      <c r="F28">
        <v>25.2</v>
      </c>
      <c r="G28">
        <v>7.33</v>
      </c>
      <c r="H28" s="5">
        <v>0.57361111111111118</v>
      </c>
      <c r="I28">
        <v>21.3</v>
      </c>
      <c r="J28">
        <v>4.13</v>
      </c>
      <c r="K28">
        <f>J28</f>
        <v>4.13</v>
      </c>
      <c r="L28" s="5">
        <f>H28-E28</f>
        <v>0.12291666666666673</v>
      </c>
      <c r="M28" s="6">
        <f>(L28*24)</f>
        <v>2.9500000000000015</v>
      </c>
      <c r="N28">
        <f>((K28*0.055)-(G28*0.055))*1000</f>
        <v>-176.00000000000003</v>
      </c>
      <c r="O28">
        <f>N28/M28</f>
        <v>-59.661016949152518</v>
      </c>
      <c r="P28">
        <f>O28</f>
        <v>-59.661016949152518</v>
      </c>
      <c r="Q28">
        <f>(7/8)*2.54</f>
        <v>2.2225000000000001</v>
      </c>
      <c r="R28">
        <f>PI()*(Q28/2)^2</f>
        <v>3.8794791368402177</v>
      </c>
      <c r="S28">
        <f>P28/R28</f>
        <v>-15.378615232803028</v>
      </c>
      <c r="T28" s="5">
        <v>0.57430555555555551</v>
      </c>
      <c r="U28">
        <v>24.3</v>
      </c>
      <c r="V28">
        <v>7.4</v>
      </c>
      <c r="W28" s="5">
        <v>0.66736111111111107</v>
      </c>
      <c r="X28">
        <v>21.6</v>
      </c>
      <c r="Y28">
        <v>3.8</v>
      </c>
      <c r="Z28">
        <f>Y28+0.08</f>
        <v>3.88</v>
      </c>
      <c r="AA28" s="5">
        <f>W28-T28</f>
        <v>9.3055555555555558E-2</v>
      </c>
      <c r="AB28" s="6">
        <f>(AA28*24)</f>
        <v>2.2333333333333334</v>
      </c>
      <c r="AC28">
        <f>((Z28*0.055)-(V28*0.055))*1000</f>
        <v>-193.60000000000002</v>
      </c>
      <c r="AD28">
        <f>AC28/AB28</f>
        <v>-86.68656716417911</v>
      </c>
      <c r="AE28">
        <f>AD28+ABS($AE$3)</f>
        <v>-70.283259276138409</v>
      </c>
      <c r="AF28">
        <f>(7/8)*2.54</f>
        <v>2.2225000000000001</v>
      </c>
      <c r="AG28">
        <f>PI()*(AF28/2)^2</f>
        <v>3.8794791368402177</v>
      </c>
      <c r="AH28">
        <f>AE28/AG28</f>
        <v>-18.116674119655958</v>
      </c>
      <c r="AI28">
        <f>S28+ABS(AJ28)</f>
        <v>2.7380588868529294</v>
      </c>
      <c r="AJ28">
        <f>IF(AH28&gt;0,0,AH28)</f>
        <v>-18.116674119655958</v>
      </c>
      <c r="AK28">
        <f>IF(AI28&lt;0,0,AI28)</f>
        <v>2.7380588868529294</v>
      </c>
    </row>
    <row r="29" spans="1:37" x14ac:dyDescent="0.25">
      <c r="A29" t="s">
        <v>29</v>
      </c>
      <c r="B29" t="s">
        <v>61</v>
      </c>
      <c r="C29" t="s">
        <v>37</v>
      </c>
      <c r="D29" t="s">
        <v>90</v>
      </c>
      <c r="E29" s="5">
        <v>0.45416666666666666</v>
      </c>
      <c r="F29">
        <v>25.2</v>
      </c>
      <c r="G29">
        <v>7.39</v>
      </c>
      <c r="H29" s="5">
        <v>0.58194444444444449</v>
      </c>
      <c r="I29">
        <v>21.4</v>
      </c>
      <c r="J29">
        <v>1.88</v>
      </c>
      <c r="K29">
        <f>J29</f>
        <v>1.88</v>
      </c>
      <c r="L29" s="5">
        <f>H29-E29</f>
        <v>0.12777777777777782</v>
      </c>
      <c r="M29" s="6">
        <f>(L29*24)</f>
        <v>3.0666666666666678</v>
      </c>
      <c r="N29">
        <f>((K29*0.055)-(G29*0.055))*1000</f>
        <v>-303.05</v>
      </c>
      <c r="O29">
        <f>N29/M29</f>
        <v>-98.820652173913018</v>
      </c>
      <c r="P29">
        <f>O29</f>
        <v>-98.820652173913018</v>
      </c>
      <c r="Q29">
        <f>(7/8)*2.54</f>
        <v>2.2225000000000001</v>
      </c>
      <c r="R29">
        <f>PI()*(Q29/2)^2</f>
        <v>3.8794791368402177</v>
      </c>
      <c r="S29">
        <f>P29/R29</f>
        <v>-25.472659779374681</v>
      </c>
      <c r="T29" s="5">
        <v>0.58333333333333337</v>
      </c>
      <c r="U29">
        <v>24</v>
      </c>
      <c r="V29">
        <v>7.58</v>
      </c>
      <c r="W29" s="5">
        <v>0.67361111111111116</v>
      </c>
      <c r="X29">
        <v>21.3</v>
      </c>
      <c r="Y29">
        <v>3.04</v>
      </c>
      <c r="Z29">
        <f>Y29+0.08</f>
        <v>3.12</v>
      </c>
      <c r="AA29" s="5">
        <f>W29-T29</f>
        <v>9.027777777777779E-2</v>
      </c>
      <c r="AB29" s="6">
        <f>(AA29*24)</f>
        <v>2.166666666666667</v>
      </c>
      <c r="AC29">
        <f>((Z29*0.055)-(V29*0.055))*1000</f>
        <v>-245.29999999999998</v>
      </c>
      <c r="AD29">
        <f>AC29/AB29</f>
        <v>-113.21538461538459</v>
      </c>
      <c r="AE29">
        <f>AD29+ABS($AE$3)</f>
        <v>-96.812076727343893</v>
      </c>
      <c r="AF29">
        <f>(7/8)*2.54</f>
        <v>2.2225000000000001</v>
      </c>
      <c r="AG29">
        <f>PI()*(AF29/2)^2</f>
        <v>3.8794791368402177</v>
      </c>
      <c r="AH29">
        <f>AE29/AG29</f>
        <v>-24.954916191712272</v>
      </c>
      <c r="AI29">
        <f>S29+ABS(AJ29)</f>
        <v>-0.5177435876624088</v>
      </c>
      <c r="AJ29">
        <f>IF(AH29&gt;0,0,AH29)</f>
        <v>-24.954916191712272</v>
      </c>
      <c r="AK29">
        <f>IF(AI29&lt;0,0,AI29)</f>
        <v>0</v>
      </c>
    </row>
    <row r="30" spans="1:37" x14ac:dyDescent="0.25">
      <c r="A30" t="s">
        <v>29</v>
      </c>
      <c r="B30" t="s">
        <v>64</v>
      </c>
      <c r="C30" t="s">
        <v>37</v>
      </c>
      <c r="D30" t="s">
        <v>90</v>
      </c>
      <c r="E30" s="5">
        <v>0.45555555555555555</v>
      </c>
      <c r="F30">
        <v>25.3</v>
      </c>
      <c r="G30">
        <v>7.4</v>
      </c>
      <c r="H30" s="5">
        <v>0.58402777777777781</v>
      </c>
      <c r="I30">
        <v>21.3</v>
      </c>
      <c r="J30">
        <v>1.49</v>
      </c>
      <c r="K30">
        <f>J30</f>
        <v>1.49</v>
      </c>
      <c r="L30" s="5">
        <f>H30-E30</f>
        <v>0.12847222222222227</v>
      </c>
      <c r="M30" s="6">
        <f>(L30*24)</f>
        <v>3.0833333333333344</v>
      </c>
      <c r="N30">
        <f>((K30*0.055)-(G30*0.055))*1000</f>
        <v>-325.05000000000007</v>
      </c>
      <c r="O30">
        <f>N30/M30</f>
        <v>-105.42162162162161</v>
      </c>
      <c r="P30">
        <f>O30</f>
        <v>-105.42162162162161</v>
      </c>
      <c r="Q30">
        <f>(7/8)*2.54</f>
        <v>2.2225000000000001</v>
      </c>
      <c r="R30">
        <f>PI()*(Q30/2)^2</f>
        <v>3.8794791368402177</v>
      </c>
      <c r="S30">
        <f>P30/R30</f>
        <v>-27.174168980706536</v>
      </c>
      <c r="T30" s="5">
        <v>0.5854166666666667</v>
      </c>
      <c r="U30">
        <v>23.9</v>
      </c>
      <c r="V30">
        <v>7.55</v>
      </c>
      <c r="W30" s="5">
        <v>0.67638888888888893</v>
      </c>
      <c r="X30">
        <v>21.3</v>
      </c>
      <c r="Y30">
        <v>3.22</v>
      </c>
      <c r="Z30">
        <f>Y30+0.08</f>
        <v>3.3000000000000003</v>
      </c>
      <c r="AA30" s="5">
        <f>W30-T30</f>
        <v>9.0972222222222232E-2</v>
      </c>
      <c r="AB30" s="6">
        <f>(AA30*24)</f>
        <v>2.1833333333333336</v>
      </c>
      <c r="AC30">
        <f>((Z30*0.055)-(V30*0.055))*1000</f>
        <v>-233.74999999999997</v>
      </c>
      <c r="AD30">
        <f>AC30/AB30</f>
        <v>-107.06106870229006</v>
      </c>
      <c r="AE30">
        <f>AD30+ABS($AE$3)</f>
        <v>-90.657760814249357</v>
      </c>
      <c r="AF30">
        <f>(7/8)*2.54</f>
        <v>2.2225000000000001</v>
      </c>
      <c r="AG30">
        <f>PI()*(AF30/2)^2</f>
        <v>3.8794791368402177</v>
      </c>
      <c r="AH30">
        <f>AE30/AG30</f>
        <v>-23.368539336465886</v>
      </c>
      <c r="AI30">
        <f>S30+ABS(AJ30)</f>
        <v>-3.8056296442406499</v>
      </c>
      <c r="AJ30">
        <f>IF(AH30&gt;0,0,AH30)</f>
        <v>-23.368539336465886</v>
      </c>
      <c r="AK30">
        <f>IF(AI30&lt;0,0,AI30)</f>
        <v>0</v>
      </c>
    </row>
    <row r="31" spans="1:37" x14ac:dyDescent="0.25">
      <c r="A31" t="s">
        <v>29</v>
      </c>
      <c r="B31" t="s">
        <v>66</v>
      </c>
      <c r="C31" t="s">
        <v>37</v>
      </c>
      <c r="D31" t="s">
        <v>90</v>
      </c>
      <c r="E31" s="5">
        <v>0.45624999999999999</v>
      </c>
      <c r="F31">
        <v>25.3</v>
      </c>
      <c r="G31">
        <v>7.4</v>
      </c>
      <c r="H31" s="5">
        <v>0.5854166666666667</v>
      </c>
      <c r="I31" s="10">
        <v>21.3</v>
      </c>
      <c r="J31">
        <v>3.73</v>
      </c>
      <c r="K31">
        <f>J31</f>
        <v>3.73</v>
      </c>
      <c r="L31" s="5">
        <f>H31-E31</f>
        <v>0.12916666666666671</v>
      </c>
      <c r="M31" s="6">
        <f>(L31*24)</f>
        <v>3.100000000000001</v>
      </c>
      <c r="N31">
        <f>((K31*0.055)-(G31*0.055))*1000</f>
        <v>-201.85000000000002</v>
      </c>
      <c r="O31">
        <f>N31/M31</f>
        <v>-65.112903225806434</v>
      </c>
      <c r="P31">
        <f>O31</f>
        <v>-65.112903225806434</v>
      </c>
      <c r="Q31">
        <f>(7/8)*2.54</f>
        <v>2.2225000000000001</v>
      </c>
      <c r="R31">
        <f>PI()*(Q31/2)^2</f>
        <v>3.8794791368402177</v>
      </c>
      <c r="S31">
        <f>P31/R31</f>
        <v>-16.783929215518349</v>
      </c>
      <c r="T31" s="5">
        <v>0.58680555555555558</v>
      </c>
      <c r="U31">
        <v>23.8</v>
      </c>
      <c r="V31">
        <v>7.56</v>
      </c>
      <c r="W31" s="5">
        <v>0.67708333333333337</v>
      </c>
      <c r="X31">
        <v>21.3</v>
      </c>
      <c r="Y31">
        <v>4.0199999999999996</v>
      </c>
      <c r="Z31">
        <f>Y31+0.08</f>
        <v>4.0999999999999996</v>
      </c>
      <c r="AA31" s="5">
        <f>W31-T31</f>
        <v>9.027777777777779E-2</v>
      </c>
      <c r="AB31" s="6">
        <f>(AA31*24)</f>
        <v>2.166666666666667</v>
      </c>
      <c r="AC31">
        <f>((Z31*0.055)-(V31*0.055))*1000</f>
        <v>-190.3</v>
      </c>
      <c r="AD31">
        <f>AC31/AB31</f>
        <v>-87.830769230769221</v>
      </c>
      <c r="AE31">
        <f>AD31+ABS($AE$3)</f>
        <v>-71.42746134272852</v>
      </c>
      <c r="AF31">
        <f>(7/8)*2.54</f>
        <v>2.2225000000000001</v>
      </c>
      <c r="AG31">
        <f>PI()*(AF31/2)^2</f>
        <v>3.8794791368402177</v>
      </c>
      <c r="AH31">
        <f>AE31/AG31</f>
        <v>-18.411611152755214</v>
      </c>
      <c r="AI31">
        <f>S31+ABS(AJ31)</f>
        <v>1.6276819372368649</v>
      </c>
      <c r="AJ31">
        <f>IF(AH31&gt;0,0,AH31)</f>
        <v>-18.411611152755214</v>
      </c>
      <c r="AK31">
        <f>IF(AI31&lt;0,0,AI31)</f>
        <v>1.6276819372368649</v>
      </c>
    </row>
    <row r="32" spans="1:37" x14ac:dyDescent="0.25">
      <c r="A32" t="s">
        <v>29</v>
      </c>
      <c r="B32" t="s">
        <v>39</v>
      </c>
      <c r="C32" t="s">
        <v>40</v>
      </c>
      <c r="D32" t="s">
        <v>90</v>
      </c>
      <c r="E32" s="5">
        <v>0.44722222222222219</v>
      </c>
      <c r="F32">
        <v>25.1</v>
      </c>
      <c r="G32">
        <v>7.27</v>
      </c>
      <c r="H32" s="5">
        <v>0.56736111111111109</v>
      </c>
      <c r="I32">
        <v>21.4</v>
      </c>
      <c r="J32">
        <v>3.72</v>
      </c>
      <c r="K32">
        <f>J32</f>
        <v>3.72</v>
      </c>
      <c r="L32" s="5">
        <f>H32-E32</f>
        <v>0.12013888888888891</v>
      </c>
      <c r="M32" s="6">
        <f>(L32*24)</f>
        <v>2.8833333333333337</v>
      </c>
      <c r="N32">
        <f>((K32*0.055)-(G32*0.055))*1000</f>
        <v>-195.24999999999997</v>
      </c>
      <c r="O32">
        <f>N32/M32</f>
        <v>-67.716763005780322</v>
      </c>
      <c r="P32">
        <f>O32</f>
        <v>-67.716763005780322</v>
      </c>
      <c r="Q32">
        <f>(7/8)*2.54</f>
        <v>2.2225000000000001</v>
      </c>
      <c r="R32">
        <f>PI()*(Q32/2)^2</f>
        <v>3.8794791368402177</v>
      </c>
      <c r="S32">
        <f>P32/R32</f>
        <v>-17.455117199298741</v>
      </c>
      <c r="T32" s="5">
        <v>0.56874999999999998</v>
      </c>
      <c r="U32">
        <v>24.4</v>
      </c>
      <c r="V32">
        <v>7.36</v>
      </c>
      <c r="W32" s="5">
        <v>0.65625</v>
      </c>
      <c r="X32">
        <v>21.7</v>
      </c>
      <c r="Y32">
        <v>4.92</v>
      </c>
      <c r="Z32">
        <f>Y32+0.08</f>
        <v>5</v>
      </c>
      <c r="AA32" s="5">
        <f>W32-T32</f>
        <v>8.7500000000000022E-2</v>
      </c>
      <c r="AB32" s="6">
        <f>(AA32*24)</f>
        <v>2.1000000000000005</v>
      </c>
      <c r="AC32">
        <f>((Z32*0.055)-(V32*0.055))*1000</f>
        <v>-129.79999999999998</v>
      </c>
      <c r="AD32">
        <f>AC32/AB32</f>
        <v>-61.809523809523789</v>
      </c>
      <c r="AE32">
        <f>AD32+ABS($AE$3)</f>
        <v>-45.406215921483081</v>
      </c>
      <c r="AF32">
        <f>(7/8)*2.54</f>
        <v>2.2225000000000001</v>
      </c>
      <c r="AG32">
        <f>PI()*(AF32/2)^2</f>
        <v>3.8794791368402177</v>
      </c>
      <c r="AH32">
        <f>AE32/AG32</f>
        <v>-11.704204177900495</v>
      </c>
      <c r="AI32">
        <f>S32+ABS(AJ32)</f>
        <v>-5.7509130213982456</v>
      </c>
      <c r="AJ32">
        <f>IF(AH32&gt;0,0,AH32)</f>
        <v>-11.704204177900495</v>
      </c>
      <c r="AK32">
        <f>IF(AI32&lt;0,0,AI32)</f>
        <v>0</v>
      </c>
    </row>
    <row r="33" spans="1:38" x14ac:dyDescent="0.25">
      <c r="A33" t="s">
        <v>29</v>
      </c>
      <c r="B33" t="s">
        <v>42</v>
      </c>
      <c r="C33" t="s">
        <v>40</v>
      </c>
      <c r="D33" t="s">
        <v>90</v>
      </c>
      <c r="E33" s="5">
        <v>0.44722222222222219</v>
      </c>
      <c r="F33">
        <v>25.1</v>
      </c>
      <c r="G33">
        <v>7.27</v>
      </c>
      <c r="H33" s="5">
        <v>0.56805555555555554</v>
      </c>
      <c r="I33">
        <v>21.5</v>
      </c>
      <c r="J33">
        <v>3.28</v>
      </c>
      <c r="K33">
        <f>J33</f>
        <v>3.28</v>
      </c>
      <c r="L33" s="5">
        <f>H33-E33</f>
        <v>0.12083333333333335</v>
      </c>
      <c r="M33" s="6">
        <f>(L33*24)</f>
        <v>2.9000000000000004</v>
      </c>
      <c r="N33">
        <f>((K33*0.055)-(G33*0.055))*1000</f>
        <v>-219.45000000000002</v>
      </c>
      <c r="O33">
        <f>N33/M33</f>
        <v>-75.672413793103445</v>
      </c>
      <c r="P33">
        <f>O33</f>
        <v>-75.672413793103445</v>
      </c>
      <c r="Q33">
        <f>(7/8)*2.54</f>
        <v>2.2225000000000001</v>
      </c>
      <c r="R33">
        <f>PI()*(Q33/2)^2</f>
        <v>3.8794791368402177</v>
      </c>
      <c r="S33">
        <f>P33/R33</f>
        <v>-19.505817952339235</v>
      </c>
      <c r="T33" s="5">
        <v>0.56874999999999998</v>
      </c>
      <c r="U33">
        <v>24.3</v>
      </c>
      <c r="V33">
        <v>7.35</v>
      </c>
      <c r="W33" s="5">
        <v>0.65833333333333333</v>
      </c>
      <c r="X33">
        <v>21.8</v>
      </c>
      <c r="Y33">
        <v>3.56</v>
      </c>
      <c r="Z33">
        <f>Y33+0.08</f>
        <v>3.64</v>
      </c>
      <c r="AA33" s="5">
        <f>W33-T33</f>
        <v>8.9583333333333348E-2</v>
      </c>
      <c r="AB33" s="6">
        <f>(AA33*24)</f>
        <v>2.1500000000000004</v>
      </c>
      <c r="AC33">
        <f>((Z33*0.055)-(V33*0.055))*1000</f>
        <v>-204.04999999999998</v>
      </c>
      <c r="AD33">
        <f>AC33/AB33</f>
        <v>-94.906976744186025</v>
      </c>
      <c r="AE33">
        <f>AD33+ABS($AE$3)</f>
        <v>-78.503668856145325</v>
      </c>
      <c r="AF33">
        <f>(7/8)*2.54</f>
        <v>2.2225000000000001</v>
      </c>
      <c r="AG33">
        <f>PI()*(AF33/2)^2</f>
        <v>3.8794791368402177</v>
      </c>
      <c r="AH33">
        <f>AE33/AG33</f>
        <v>-20.235620836483086</v>
      </c>
      <c r="AI33">
        <f>S33+ABS(AJ33)</f>
        <v>0.72980288414385086</v>
      </c>
      <c r="AJ33">
        <f>IF(AH33&gt;0,0,AH33)</f>
        <v>-20.235620836483086</v>
      </c>
      <c r="AK33">
        <f>IF(AI33&lt;0,0,AI33)</f>
        <v>0.72980288414385086</v>
      </c>
    </row>
    <row r="34" spans="1:38" x14ac:dyDescent="0.25">
      <c r="A34" t="s">
        <v>29</v>
      </c>
      <c r="B34" t="s">
        <v>55</v>
      </c>
      <c r="C34" t="s">
        <v>40</v>
      </c>
      <c r="D34" t="s">
        <v>90</v>
      </c>
      <c r="E34" s="5">
        <v>0.45208333333333334</v>
      </c>
      <c r="F34">
        <v>25.2</v>
      </c>
      <c r="G34">
        <v>7.34</v>
      </c>
      <c r="H34" s="5">
        <v>0.5756944444444444</v>
      </c>
      <c r="I34">
        <v>21.3</v>
      </c>
      <c r="J34">
        <v>2.4</v>
      </c>
      <c r="K34">
        <f>J34</f>
        <v>2.4</v>
      </c>
      <c r="L34" s="5">
        <f>H34-E34</f>
        <v>0.12361111111111106</v>
      </c>
      <c r="M34" s="6">
        <f>(L34*24)</f>
        <v>2.9666666666666655</v>
      </c>
      <c r="N34">
        <f>((K34*0.055)-(G34*0.055))*1000</f>
        <v>-271.7</v>
      </c>
      <c r="O34">
        <f>N34/M34</f>
        <v>-91.584269662921386</v>
      </c>
      <c r="P34">
        <f>O34</f>
        <v>-91.584269662921386</v>
      </c>
      <c r="Q34">
        <f>(7/8)*2.54</f>
        <v>2.2225000000000001</v>
      </c>
      <c r="R34">
        <f>PI()*(Q34/2)^2</f>
        <v>3.8794791368402177</v>
      </c>
      <c r="S34">
        <f>P34/R34</f>
        <v>-23.607362337181044</v>
      </c>
      <c r="T34" s="5">
        <v>0.57638888888888895</v>
      </c>
      <c r="U34">
        <v>24.3</v>
      </c>
      <c r="V34">
        <v>7.4</v>
      </c>
      <c r="W34" s="5">
        <v>0.6694444444444444</v>
      </c>
      <c r="X34">
        <v>21.8</v>
      </c>
      <c r="Y34">
        <v>3.97</v>
      </c>
      <c r="Z34">
        <f>Y34+0.08</f>
        <v>4.05</v>
      </c>
      <c r="AA34" s="5">
        <f>W34-T34</f>
        <v>9.3055555555555447E-2</v>
      </c>
      <c r="AB34" s="6">
        <f>(AA34*24)</f>
        <v>2.2333333333333307</v>
      </c>
      <c r="AC34">
        <f>((Z34*0.055)-(V34*0.055))*1000</f>
        <v>-184.25000000000003</v>
      </c>
      <c r="AD34">
        <f>AC34/AB34</f>
        <v>-82.500000000000114</v>
      </c>
      <c r="AE34">
        <f>AD34+ABS($AE$3)</f>
        <v>-66.096692111959413</v>
      </c>
      <c r="AF34">
        <f>(7/8)*2.54</f>
        <v>2.2225000000000001</v>
      </c>
      <c r="AG34">
        <f>PI()*(AF34/2)^2</f>
        <v>3.8794791368402177</v>
      </c>
      <c r="AH34">
        <f>AE34/AG34</f>
        <v>-17.037517094574262</v>
      </c>
      <c r="AI34">
        <f>S34+ABS(AJ34)</f>
        <v>-6.5698452426067817</v>
      </c>
      <c r="AJ34">
        <f>IF(AH34&gt;0,0,AH34)</f>
        <v>-17.037517094574262</v>
      </c>
      <c r="AK34">
        <f>IF(AI34&lt;0,0,AI34)</f>
        <v>0</v>
      </c>
    </row>
    <row r="35" spans="1:38" x14ac:dyDescent="0.25">
      <c r="A35" t="s">
        <v>29</v>
      </c>
      <c r="B35" t="s">
        <v>59</v>
      </c>
      <c r="C35" t="s">
        <v>40</v>
      </c>
      <c r="D35" t="s">
        <v>90</v>
      </c>
      <c r="E35" s="5">
        <v>0.45347222222222222</v>
      </c>
      <c r="F35">
        <v>25.2</v>
      </c>
      <c r="G35">
        <v>7.36</v>
      </c>
      <c r="H35" s="5">
        <v>0.58124999999999993</v>
      </c>
      <c r="I35">
        <v>21.4</v>
      </c>
      <c r="J35">
        <v>3.61</v>
      </c>
      <c r="K35">
        <f>J35</f>
        <v>3.61</v>
      </c>
      <c r="L35" s="5">
        <f>H35-E35</f>
        <v>0.12777777777777771</v>
      </c>
      <c r="M35" s="6">
        <f>(L35*24)</f>
        <v>3.0666666666666651</v>
      </c>
      <c r="N35">
        <f>((K35*0.055)-(G35*0.055))*1000</f>
        <v>-206.25</v>
      </c>
      <c r="O35">
        <f>N35/M35</f>
        <v>-67.255434782608731</v>
      </c>
      <c r="P35">
        <f>O35</f>
        <v>-67.255434782608731</v>
      </c>
      <c r="Q35">
        <f>(7/8)*2.54</f>
        <v>2.2225000000000001</v>
      </c>
      <c r="R35">
        <f>PI()*(Q35/2)^2</f>
        <v>3.8794791368402177</v>
      </c>
      <c r="S35">
        <f>P35/R35</f>
        <v>-17.33620220919331</v>
      </c>
      <c r="T35" s="5">
        <v>0.58194444444444449</v>
      </c>
      <c r="U35">
        <v>24.1</v>
      </c>
      <c r="V35">
        <v>7.55</v>
      </c>
      <c r="W35" s="5">
        <v>0.67152777777777783</v>
      </c>
      <c r="X35">
        <v>21.4</v>
      </c>
      <c r="Y35">
        <v>4.28</v>
      </c>
      <c r="Z35">
        <f>Y35+0.08</f>
        <v>4.3600000000000003</v>
      </c>
      <c r="AA35" s="5">
        <f>W35-T35</f>
        <v>8.9583333333333348E-2</v>
      </c>
      <c r="AB35" s="6">
        <f>(AA35*24)</f>
        <v>2.1500000000000004</v>
      </c>
      <c r="AC35">
        <f>((Z35*0.055)-(V35*0.055))*1000</f>
        <v>-175.45</v>
      </c>
      <c r="AD35">
        <f>AC35/AB35</f>
        <v>-81.604651162790674</v>
      </c>
      <c r="AE35">
        <f>AD35+ABS($AE$3)</f>
        <v>-65.201343274749973</v>
      </c>
      <c r="AF35">
        <f>(7/8)*2.54</f>
        <v>2.2225000000000001</v>
      </c>
      <c r="AG35">
        <f>PI()*(AF35/2)^2</f>
        <v>3.8794791368402177</v>
      </c>
      <c r="AH35">
        <f>AE35/AG35</f>
        <v>-16.806726102890082</v>
      </c>
      <c r="AI35">
        <f>S35+ABS(AJ35)</f>
        <v>-0.52947610630322828</v>
      </c>
      <c r="AJ35">
        <f>IF(AH35&gt;0,0,AH35)</f>
        <v>-16.806726102890082</v>
      </c>
      <c r="AK35">
        <f>IF(AI35&lt;0,0,AI35)</f>
        <v>0</v>
      </c>
    </row>
    <row r="36" spans="1:38" x14ac:dyDescent="0.25">
      <c r="A36" t="s">
        <v>29</v>
      </c>
      <c r="B36" t="s">
        <v>47</v>
      </c>
      <c r="C36" t="s">
        <v>34</v>
      </c>
      <c r="D36" t="s">
        <v>90</v>
      </c>
      <c r="E36" s="5">
        <v>0.44861111111111113</v>
      </c>
      <c r="F36">
        <v>25.2</v>
      </c>
      <c r="G36">
        <v>7.29</v>
      </c>
      <c r="H36" s="5">
        <v>0.5708333333333333</v>
      </c>
      <c r="I36">
        <v>21.3</v>
      </c>
      <c r="J36">
        <v>2.34</v>
      </c>
      <c r="K36">
        <f>J36</f>
        <v>2.34</v>
      </c>
      <c r="L36" s="5">
        <f>H36-E36</f>
        <v>0.12222222222222218</v>
      </c>
      <c r="M36" s="6">
        <f>(L36*24)</f>
        <v>2.9333333333333322</v>
      </c>
      <c r="N36">
        <f>((K36*0.055)-(G36*0.055))*1000</f>
        <v>-272.25000000000006</v>
      </c>
      <c r="O36">
        <f>N36/M36</f>
        <v>-92.812500000000057</v>
      </c>
      <c r="P36">
        <f>O36</f>
        <v>-92.812500000000057</v>
      </c>
      <c r="Q36">
        <f>(7/8)*2.54</f>
        <v>2.2225000000000001</v>
      </c>
      <c r="R36">
        <f>PI()*(Q36/2)^2</f>
        <v>3.8794791368402177</v>
      </c>
      <c r="S36">
        <f>P36/R36</f>
        <v>-23.923959048686768</v>
      </c>
      <c r="T36" s="5">
        <v>0.57152777777777775</v>
      </c>
      <c r="U36">
        <v>24.5</v>
      </c>
      <c r="V36">
        <v>7.37</v>
      </c>
      <c r="W36" s="5">
        <v>0.66111111111111109</v>
      </c>
      <c r="X36">
        <v>21.8</v>
      </c>
      <c r="Y36">
        <v>2.66</v>
      </c>
      <c r="Z36">
        <f>Y36+0.08</f>
        <v>2.74</v>
      </c>
      <c r="AA36" s="5">
        <f>W36-T36</f>
        <v>8.9583333333333348E-2</v>
      </c>
      <c r="AB36" s="6">
        <f>(AA36*24)</f>
        <v>2.1500000000000004</v>
      </c>
      <c r="AC36">
        <f>((Z36*0.055)-(V36*0.055))*1000</f>
        <v>-254.64999999999998</v>
      </c>
      <c r="AD36">
        <f>AC36/AB36</f>
        <v>-118.44186046511625</v>
      </c>
      <c r="AE36">
        <f>AD36+ABS($AE$3)</f>
        <v>-102.03855257707555</v>
      </c>
      <c r="AF36">
        <f>(7/8)*2.54</f>
        <v>2.2225000000000001</v>
      </c>
      <c r="AG36">
        <f>PI()*(AF36/2)^2</f>
        <v>3.8794791368402177</v>
      </c>
      <c r="AH36">
        <f>AE36/AG36</f>
        <v>-26.302126903609164</v>
      </c>
      <c r="AI36">
        <f>S36+ABS(AJ36)</f>
        <v>2.3781678549223955</v>
      </c>
      <c r="AJ36">
        <f>IF(AH36&gt;0,0,AH36)</f>
        <v>-26.302126903609164</v>
      </c>
      <c r="AK36">
        <f>IF(AI36&lt;0,0,AI36)</f>
        <v>2.3781678549223955</v>
      </c>
    </row>
    <row r="37" spans="1:38" x14ac:dyDescent="0.25">
      <c r="A37" t="s">
        <v>29</v>
      </c>
      <c r="B37" t="s">
        <v>56</v>
      </c>
      <c r="C37" t="s">
        <v>34</v>
      </c>
      <c r="D37" t="s">
        <v>90</v>
      </c>
      <c r="E37" s="5">
        <v>0.45277777777777778</v>
      </c>
      <c r="F37">
        <v>25.2</v>
      </c>
      <c r="G37">
        <v>7.34</v>
      </c>
      <c r="H37" s="5">
        <v>0.57638888888888895</v>
      </c>
      <c r="I37">
        <v>21.4</v>
      </c>
      <c r="J37">
        <v>3.41</v>
      </c>
      <c r="K37">
        <f>J37</f>
        <v>3.41</v>
      </c>
      <c r="L37" s="5">
        <f>H37-E37</f>
        <v>0.12361111111111117</v>
      </c>
      <c r="M37" s="6">
        <f>(L37*24)</f>
        <v>2.9666666666666681</v>
      </c>
      <c r="N37">
        <f>((K37*0.055)-(G37*0.055))*1000</f>
        <v>-216.14999999999998</v>
      </c>
      <c r="O37">
        <f>N37/M37</f>
        <v>-72.859550561797704</v>
      </c>
      <c r="P37">
        <f>O37</f>
        <v>-72.859550561797704</v>
      </c>
      <c r="Q37">
        <f>(7/8)*2.54</f>
        <v>2.2225000000000001</v>
      </c>
      <c r="R37">
        <f>PI()*(Q37/2)^2</f>
        <v>3.8794791368402177</v>
      </c>
      <c r="S37">
        <f>P37/R37</f>
        <v>-18.780755867433484</v>
      </c>
      <c r="T37" s="5">
        <v>0.57708333333333328</v>
      </c>
      <c r="U37">
        <v>24.4</v>
      </c>
      <c r="V37">
        <v>7.42</v>
      </c>
      <c r="W37" s="5">
        <v>0.6694444444444444</v>
      </c>
      <c r="X37">
        <v>21.7</v>
      </c>
      <c r="Y37">
        <v>3.59</v>
      </c>
      <c r="Z37">
        <f>Y37+0.08</f>
        <v>3.67</v>
      </c>
      <c r="AA37" s="5">
        <f>W37-T37</f>
        <v>9.2361111111111116E-2</v>
      </c>
      <c r="AB37" s="6">
        <f>(AA37*24)</f>
        <v>2.2166666666666668</v>
      </c>
      <c r="AC37">
        <f>((Z37*0.055)-(V37*0.055))*1000</f>
        <v>-206.25000000000003</v>
      </c>
      <c r="AD37">
        <f>AC37/AB37</f>
        <v>-93.045112781954899</v>
      </c>
      <c r="AE37">
        <f>AD37+ABS($AE$3)</f>
        <v>-76.641804893914198</v>
      </c>
      <c r="AF37">
        <f>(7/8)*2.54</f>
        <v>2.2225000000000001</v>
      </c>
      <c r="AG37">
        <f>PI()*(AF37/2)^2</f>
        <v>3.8794791368402177</v>
      </c>
      <c r="AH37">
        <f>AE37/AG37</f>
        <v>-19.755694563765044</v>
      </c>
      <c r="AI37">
        <f>S37+ABS(AJ37)</f>
        <v>0.97493869633155938</v>
      </c>
      <c r="AJ37">
        <f>IF(AH37&gt;0,0,AH37)</f>
        <v>-19.755694563765044</v>
      </c>
      <c r="AK37">
        <f>IF(AI37&lt;0,0,AI37)</f>
        <v>0.97493869633155938</v>
      </c>
    </row>
    <row r="38" spans="1:38" x14ac:dyDescent="0.25">
      <c r="A38" t="s">
        <v>29</v>
      </c>
      <c r="B38" t="s">
        <v>57</v>
      </c>
      <c r="C38" t="s">
        <v>34</v>
      </c>
      <c r="D38" t="s">
        <v>90</v>
      </c>
      <c r="E38" s="5">
        <v>0.45277777777777778</v>
      </c>
      <c r="F38">
        <v>25.2</v>
      </c>
      <c r="G38">
        <v>7.35</v>
      </c>
      <c r="H38" s="5">
        <v>0.57708333333333328</v>
      </c>
      <c r="I38">
        <v>21.6</v>
      </c>
      <c r="J38">
        <v>3.6</v>
      </c>
      <c r="K38">
        <f>J38</f>
        <v>3.6</v>
      </c>
      <c r="L38" s="5">
        <f>H38-E38</f>
        <v>0.1243055555555555</v>
      </c>
      <c r="M38" s="6">
        <f>(L38*24)</f>
        <v>2.9833333333333321</v>
      </c>
      <c r="N38">
        <f>((K38*0.055)-(G38*0.055))*1000</f>
        <v>-206.25</v>
      </c>
      <c r="O38">
        <f>N38/M38</f>
        <v>-69.134078212290532</v>
      </c>
      <c r="P38">
        <f>O38</f>
        <v>-69.134078212290532</v>
      </c>
      <c r="Q38">
        <f>(7/8)*2.54</f>
        <v>2.2225000000000001</v>
      </c>
      <c r="R38">
        <f>PI()*(Q38/2)^2</f>
        <v>3.8794791368402177</v>
      </c>
      <c r="S38">
        <f>P38/R38</f>
        <v>-17.820453667550662</v>
      </c>
      <c r="T38" s="5">
        <v>0.57777777777777783</v>
      </c>
      <c r="U38">
        <v>24.3</v>
      </c>
      <c r="V38">
        <v>7.42</v>
      </c>
      <c r="W38" s="5">
        <v>0.67013888888888884</v>
      </c>
      <c r="X38">
        <v>21.6</v>
      </c>
      <c r="Y38">
        <v>5.08</v>
      </c>
      <c r="Z38">
        <f>Y38+0.08</f>
        <v>5.16</v>
      </c>
      <c r="AA38" s="5">
        <f>W38-T38</f>
        <v>9.2361111111111005E-2</v>
      </c>
      <c r="AB38" s="6">
        <f>(AA38*24)</f>
        <v>2.2166666666666641</v>
      </c>
      <c r="AC38">
        <f>((Z38*0.055)-(V38*0.055))*1000</f>
        <v>-124.30000000000003</v>
      </c>
      <c r="AD38">
        <f>AC38/AB38</f>
        <v>-56.07518796992489</v>
      </c>
      <c r="AE38">
        <f>AD38+ABS($AE$3)</f>
        <v>-39.671880081884183</v>
      </c>
      <c r="AF38">
        <f>(7/8)*2.54</f>
        <v>2.2225000000000001</v>
      </c>
      <c r="AG38">
        <f>PI()*(AF38/2)^2</f>
        <v>3.8794791368402177</v>
      </c>
      <c r="AH38">
        <f>AE38/AG38</f>
        <v>-10.226084142366695</v>
      </c>
      <c r="AI38">
        <f>S38+ABS(AJ38)</f>
        <v>-7.5943695251839678</v>
      </c>
      <c r="AJ38">
        <f>IF(AH38&gt;0,0,AH38)</f>
        <v>-10.226084142366695</v>
      </c>
      <c r="AK38">
        <f>IF(AI38&lt;0,0,AI38)</f>
        <v>0</v>
      </c>
    </row>
    <row r="39" spans="1:38" x14ac:dyDescent="0.25">
      <c r="A39" t="s">
        <v>29</v>
      </c>
      <c r="B39" t="s">
        <v>70</v>
      </c>
      <c r="C39" t="s">
        <v>34</v>
      </c>
      <c r="D39" t="s">
        <v>90</v>
      </c>
      <c r="E39" s="5">
        <v>0.45763888888888887</v>
      </c>
      <c r="F39">
        <v>25.3</v>
      </c>
      <c r="G39">
        <v>7.42</v>
      </c>
      <c r="H39" s="5">
        <v>0.58750000000000002</v>
      </c>
      <c r="I39">
        <v>21.3</v>
      </c>
      <c r="J39">
        <v>2.5</v>
      </c>
      <c r="K39">
        <f>J39</f>
        <v>2.5</v>
      </c>
      <c r="L39" s="5">
        <f>H39-E39</f>
        <v>0.12986111111111115</v>
      </c>
      <c r="M39" s="6">
        <f>(L39*24)</f>
        <v>3.1166666666666676</v>
      </c>
      <c r="N39">
        <f>((K39*0.055)-(G39*0.055))*1000</f>
        <v>-270.60000000000002</v>
      </c>
      <c r="O39">
        <f>N39/M39</f>
        <v>-86.823529411764682</v>
      </c>
      <c r="P39">
        <f>O39</f>
        <v>-86.823529411764682</v>
      </c>
      <c r="Q39">
        <f>(7/8)*2.54</f>
        <v>2.2225000000000001</v>
      </c>
      <c r="R39">
        <f>PI()*(Q39/2)^2</f>
        <v>3.8794791368402177</v>
      </c>
      <c r="S39">
        <f>P39/R39</f>
        <v>-22.380202689395372</v>
      </c>
      <c r="T39" s="5">
        <v>0.58888888888888891</v>
      </c>
      <c r="U39">
        <v>23.8</v>
      </c>
      <c r="V39">
        <v>7.58</v>
      </c>
      <c r="W39" s="5">
        <v>0.67986111111111114</v>
      </c>
      <c r="X39">
        <v>21.3</v>
      </c>
      <c r="Y39">
        <v>3.43</v>
      </c>
      <c r="Z39">
        <f>Y39+0.08</f>
        <v>3.5100000000000002</v>
      </c>
      <c r="AA39" s="5">
        <f>W39-T39</f>
        <v>9.0972222222222232E-2</v>
      </c>
      <c r="AB39" s="6">
        <f>(AA39*24)</f>
        <v>2.1833333333333336</v>
      </c>
      <c r="AC39">
        <f>((Z39*0.055)-(V39*0.055))*1000</f>
        <v>-223.84999999999997</v>
      </c>
      <c r="AD39">
        <f>AC39/AB39</f>
        <v>-102.52671755725189</v>
      </c>
      <c r="AE39">
        <f>AD39+ABS($AE$3)</f>
        <v>-86.123409669211185</v>
      </c>
      <c r="AF39">
        <f>(7/8)*2.54</f>
        <v>2.2225000000000001</v>
      </c>
      <c r="AG39">
        <f>PI()*(AF39/2)^2</f>
        <v>3.8794791368402177</v>
      </c>
      <c r="AH39">
        <f>AE39/AG39</f>
        <v>-22.199735230270502</v>
      </c>
      <c r="AI39">
        <f>S39+ABS(AJ39)</f>
        <v>-0.18046745912486983</v>
      </c>
      <c r="AJ39">
        <f>IF(AH39&gt;0,0,AH39)</f>
        <v>-22.199735230270502</v>
      </c>
      <c r="AK39">
        <f>IF(AI39&lt;0,0,AI39)</f>
        <v>0</v>
      </c>
      <c r="AL39" t="s">
        <v>97</v>
      </c>
    </row>
    <row r="40" spans="1:38" x14ac:dyDescent="0.25">
      <c r="A40" t="s">
        <v>73</v>
      </c>
      <c r="B40" t="s">
        <v>74</v>
      </c>
      <c r="C40" t="s">
        <v>45</v>
      </c>
      <c r="D40" t="s">
        <v>35</v>
      </c>
      <c r="E40" s="5"/>
      <c r="H40" s="5"/>
      <c r="K40">
        <f t="shared" ref="K6:K45" si="0">J40</f>
        <v>0</v>
      </c>
      <c r="L40" s="5">
        <f t="shared" ref="L6:L45" si="1">H40-E40</f>
        <v>0</v>
      </c>
      <c r="M40" s="6">
        <f t="shared" ref="M7:M45" si="2">(L40*24)</f>
        <v>0</v>
      </c>
      <c r="N40">
        <f t="shared" ref="N7:N45" si="3">((K40*0.055)-(G40*0.055))*1000</f>
        <v>0</v>
      </c>
      <c r="O40" t="e">
        <f t="shared" ref="O7:O45" si="4">N40/M40</f>
        <v>#DIV/0!</v>
      </c>
      <c r="P40" t="e">
        <f t="shared" ref="P7:P45" si="5">O40</f>
        <v>#DIV/0!</v>
      </c>
      <c r="Q40">
        <f t="shared" ref="Q6:Q45" si="6">(7/8)*2.54</f>
        <v>2.2225000000000001</v>
      </c>
      <c r="R40">
        <f t="shared" ref="R6:R45" si="7">PI()*(Q40/2)^2</f>
        <v>3.8794791368402177</v>
      </c>
      <c r="S40" t="e">
        <f t="shared" ref="S6:S45" si="8">P40/R40</f>
        <v>#DIV/0!</v>
      </c>
      <c r="T40" s="5"/>
      <c r="W40" s="5"/>
      <c r="Z40">
        <f t="shared" ref="Z3:Z45" si="9">Y40+0.08</f>
        <v>0.08</v>
      </c>
      <c r="AA40" s="5">
        <f t="shared" ref="AA4:AA45" si="10">W40-T40</f>
        <v>0</v>
      </c>
      <c r="AB40" s="6">
        <f t="shared" ref="AB6:AB45" si="11">(AA40*24)</f>
        <v>0</v>
      </c>
      <c r="AC40">
        <f t="shared" ref="AC4:AC45" si="12">((Z40*0.055)-(V40*0.055))*1000</f>
        <v>4.4000000000000004</v>
      </c>
      <c r="AD40" t="e">
        <f t="shared" ref="AD6:AD45" si="13">AC40/AB40</f>
        <v>#DIV/0!</v>
      </c>
      <c r="AE40" t="e">
        <f t="shared" ref="AE40:AE45" si="14">AD40</f>
        <v>#DIV/0!</v>
      </c>
      <c r="AF40">
        <f t="shared" ref="AF6:AF45" si="15">(7/8)*2.54</f>
        <v>2.2225000000000001</v>
      </c>
      <c r="AG40">
        <f t="shared" ref="AG6:AG45" si="16">PI()*(AF40/2)^2</f>
        <v>3.8794791368402177</v>
      </c>
      <c r="AH40" t="e">
        <f t="shared" ref="AH6:AH45" si="17">AE40/AG40</f>
        <v>#DIV/0!</v>
      </c>
      <c r="AI40" t="e">
        <f t="shared" ref="AI7:AI45" si="18">S40+ABS(AJ40)</f>
        <v>#DIV/0!</v>
      </c>
      <c r="AJ40" t="e">
        <f t="shared" ref="AJ6:AJ45" si="19">IF(AH40&gt;0,0,AH40)</f>
        <v>#DIV/0!</v>
      </c>
      <c r="AK40" t="e">
        <f t="shared" ref="AK6:AK45" si="20">IF(AI40&lt;0,0,AI40)</f>
        <v>#DIV/0!</v>
      </c>
    </row>
    <row r="41" spans="1:38" x14ac:dyDescent="0.25">
      <c r="A41" t="s">
        <v>73</v>
      </c>
      <c r="B41" t="s">
        <v>75</v>
      </c>
      <c r="C41" t="s">
        <v>40</v>
      </c>
      <c r="D41" t="s">
        <v>41</v>
      </c>
      <c r="E41" s="5"/>
      <c r="H41" s="5"/>
      <c r="K41">
        <f t="shared" si="0"/>
        <v>0</v>
      </c>
      <c r="L41" s="5">
        <f t="shared" si="1"/>
        <v>0</v>
      </c>
      <c r="M41" s="6">
        <f t="shared" si="2"/>
        <v>0</v>
      </c>
      <c r="N41">
        <f t="shared" si="3"/>
        <v>0</v>
      </c>
      <c r="O41" t="e">
        <f t="shared" si="4"/>
        <v>#DIV/0!</v>
      </c>
      <c r="P41" t="e">
        <f t="shared" si="5"/>
        <v>#DIV/0!</v>
      </c>
      <c r="Q41">
        <f t="shared" si="6"/>
        <v>2.2225000000000001</v>
      </c>
      <c r="R41">
        <f t="shared" si="7"/>
        <v>3.8794791368402177</v>
      </c>
      <c r="S41" t="e">
        <f t="shared" si="8"/>
        <v>#DIV/0!</v>
      </c>
      <c r="T41" s="5"/>
      <c r="W41" s="5"/>
      <c r="Z41">
        <f t="shared" si="9"/>
        <v>0.08</v>
      </c>
      <c r="AA41" s="5">
        <f t="shared" si="10"/>
        <v>0</v>
      </c>
      <c r="AB41" s="6">
        <f t="shared" si="11"/>
        <v>0</v>
      </c>
      <c r="AC41">
        <f t="shared" si="12"/>
        <v>4.4000000000000004</v>
      </c>
      <c r="AD41" t="e">
        <f t="shared" si="13"/>
        <v>#DIV/0!</v>
      </c>
      <c r="AE41" t="e">
        <f t="shared" si="14"/>
        <v>#DIV/0!</v>
      </c>
      <c r="AF41">
        <f t="shared" si="15"/>
        <v>2.2225000000000001</v>
      </c>
      <c r="AG41">
        <f t="shared" si="16"/>
        <v>3.8794791368402177</v>
      </c>
      <c r="AH41" t="e">
        <f t="shared" si="17"/>
        <v>#DIV/0!</v>
      </c>
      <c r="AI41" t="e">
        <f t="shared" si="18"/>
        <v>#DIV/0!</v>
      </c>
      <c r="AJ41" t="e">
        <f t="shared" si="19"/>
        <v>#DIV/0!</v>
      </c>
      <c r="AK41" t="e">
        <f t="shared" si="20"/>
        <v>#DIV/0!</v>
      </c>
    </row>
    <row r="42" spans="1:38" x14ac:dyDescent="0.25">
      <c r="A42" t="s">
        <v>73</v>
      </c>
      <c r="B42" t="s">
        <v>76</v>
      </c>
      <c r="C42" t="s">
        <v>45</v>
      </c>
      <c r="D42" t="s">
        <v>41</v>
      </c>
      <c r="E42" s="5"/>
      <c r="F42" s="5"/>
      <c r="G42" s="5"/>
      <c r="H42" s="5"/>
      <c r="I42" s="5"/>
      <c r="J42" s="5"/>
      <c r="K42">
        <f t="shared" si="0"/>
        <v>0</v>
      </c>
      <c r="L42" s="5">
        <f t="shared" si="1"/>
        <v>0</v>
      </c>
      <c r="M42" s="6">
        <f t="shared" si="2"/>
        <v>0</v>
      </c>
      <c r="N42">
        <f t="shared" si="3"/>
        <v>0</v>
      </c>
      <c r="O42" t="e">
        <f t="shared" si="4"/>
        <v>#DIV/0!</v>
      </c>
      <c r="P42" t="e">
        <f t="shared" si="5"/>
        <v>#DIV/0!</v>
      </c>
      <c r="Q42">
        <f t="shared" si="6"/>
        <v>2.2225000000000001</v>
      </c>
      <c r="R42">
        <f t="shared" si="7"/>
        <v>3.8794791368402177</v>
      </c>
      <c r="S42" t="e">
        <f t="shared" si="8"/>
        <v>#DIV/0!</v>
      </c>
      <c r="T42" s="5"/>
      <c r="U42" s="5"/>
      <c r="V42" s="5"/>
      <c r="W42" s="5"/>
      <c r="X42" s="5"/>
      <c r="Y42" s="5"/>
      <c r="Z42">
        <f t="shared" si="9"/>
        <v>0.08</v>
      </c>
      <c r="AA42" s="5">
        <f t="shared" si="10"/>
        <v>0</v>
      </c>
      <c r="AB42" s="6">
        <f t="shared" si="11"/>
        <v>0</v>
      </c>
      <c r="AC42">
        <f t="shared" si="12"/>
        <v>4.4000000000000004</v>
      </c>
      <c r="AD42" t="e">
        <f t="shared" si="13"/>
        <v>#DIV/0!</v>
      </c>
      <c r="AE42" t="e">
        <f t="shared" si="14"/>
        <v>#DIV/0!</v>
      </c>
      <c r="AF42">
        <f t="shared" si="15"/>
        <v>2.2225000000000001</v>
      </c>
      <c r="AG42">
        <f t="shared" si="16"/>
        <v>3.8794791368402177</v>
      </c>
      <c r="AH42" t="e">
        <f t="shared" si="17"/>
        <v>#DIV/0!</v>
      </c>
      <c r="AI42" t="e">
        <f t="shared" si="18"/>
        <v>#DIV/0!</v>
      </c>
      <c r="AJ42" t="e">
        <f t="shared" si="19"/>
        <v>#DIV/0!</v>
      </c>
      <c r="AK42" t="e">
        <f t="shared" si="20"/>
        <v>#DIV/0!</v>
      </c>
    </row>
    <row r="43" spans="1:38" x14ac:dyDescent="0.25">
      <c r="A43" t="s">
        <v>73</v>
      </c>
      <c r="B43" t="s">
        <v>77</v>
      </c>
      <c r="C43" t="s">
        <v>45</v>
      </c>
      <c r="D43" t="s">
        <v>35</v>
      </c>
      <c r="E43" s="5"/>
      <c r="F43" s="5"/>
      <c r="G43" s="5"/>
      <c r="H43" s="5"/>
      <c r="I43" s="5"/>
      <c r="J43" s="5"/>
      <c r="K43">
        <f t="shared" si="0"/>
        <v>0</v>
      </c>
      <c r="L43" s="5">
        <f t="shared" si="1"/>
        <v>0</v>
      </c>
      <c r="M43" s="6">
        <f t="shared" si="2"/>
        <v>0</v>
      </c>
      <c r="N43">
        <f t="shared" si="3"/>
        <v>0</v>
      </c>
      <c r="O43" t="e">
        <f t="shared" si="4"/>
        <v>#DIV/0!</v>
      </c>
      <c r="P43" t="e">
        <f t="shared" si="5"/>
        <v>#DIV/0!</v>
      </c>
      <c r="Q43">
        <f t="shared" si="6"/>
        <v>2.2225000000000001</v>
      </c>
      <c r="R43">
        <f t="shared" si="7"/>
        <v>3.8794791368402177</v>
      </c>
      <c r="S43" t="e">
        <f t="shared" si="8"/>
        <v>#DIV/0!</v>
      </c>
      <c r="T43" s="5"/>
      <c r="U43" s="5"/>
      <c r="V43" s="5"/>
      <c r="W43" s="5"/>
      <c r="X43" s="5"/>
      <c r="Y43" s="5"/>
      <c r="Z43">
        <f t="shared" si="9"/>
        <v>0.08</v>
      </c>
      <c r="AA43" s="5">
        <f t="shared" si="10"/>
        <v>0</v>
      </c>
      <c r="AB43" s="6">
        <f t="shared" si="11"/>
        <v>0</v>
      </c>
      <c r="AC43">
        <f t="shared" si="12"/>
        <v>4.4000000000000004</v>
      </c>
      <c r="AD43" t="e">
        <f t="shared" si="13"/>
        <v>#DIV/0!</v>
      </c>
      <c r="AE43" t="e">
        <f t="shared" si="14"/>
        <v>#DIV/0!</v>
      </c>
      <c r="AF43">
        <f t="shared" si="15"/>
        <v>2.2225000000000001</v>
      </c>
      <c r="AG43">
        <f t="shared" si="16"/>
        <v>3.8794791368402177</v>
      </c>
      <c r="AH43" t="e">
        <f t="shared" si="17"/>
        <v>#DIV/0!</v>
      </c>
      <c r="AI43" t="e">
        <f t="shared" si="18"/>
        <v>#DIV/0!</v>
      </c>
      <c r="AJ43" t="e">
        <f t="shared" si="19"/>
        <v>#DIV/0!</v>
      </c>
      <c r="AK43" t="e">
        <f t="shared" si="20"/>
        <v>#DIV/0!</v>
      </c>
    </row>
    <row r="44" spans="1:38" x14ac:dyDescent="0.25">
      <c r="A44" t="s">
        <v>73</v>
      </c>
      <c r="B44" t="s">
        <v>78</v>
      </c>
      <c r="C44" t="s">
        <v>45</v>
      </c>
      <c r="D44" t="s">
        <v>41</v>
      </c>
      <c r="E44" s="5"/>
      <c r="H44" s="5"/>
      <c r="K44">
        <f t="shared" si="0"/>
        <v>0</v>
      </c>
      <c r="L44" s="5">
        <f t="shared" si="1"/>
        <v>0</v>
      </c>
      <c r="M44" s="6">
        <f t="shared" si="2"/>
        <v>0</v>
      </c>
      <c r="N44">
        <f t="shared" si="3"/>
        <v>0</v>
      </c>
      <c r="O44" t="e">
        <f t="shared" si="4"/>
        <v>#DIV/0!</v>
      </c>
      <c r="P44" t="e">
        <f t="shared" si="5"/>
        <v>#DIV/0!</v>
      </c>
      <c r="Q44">
        <f t="shared" si="6"/>
        <v>2.2225000000000001</v>
      </c>
      <c r="R44">
        <f t="shared" si="7"/>
        <v>3.8794791368402177</v>
      </c>
      <c r="S44" t="e">
        <f t="shared" si="8"/>
        <v>#DIV/0!</v>
      </c>
      <c r="T44" s="5"/>
      <c r="W44" s="5"/>
      <c r="Z44">
        <f t="shared" si="9"/>
        <v>0.08</v>
      </c>
      <c r="AA44" s="5">
        <f t="shared" si="10"/>
        <v>0</v>
      </c>
      <c r="AB44" s="6">
        <f t="shared" si="11"/>
        <v>0</v>
      </c>
      <c r="AC44">
        <f t="shared" si="12"/>
        <v>4.4000000000000004</v>
      </c>
      <c r="AD44" t="e">
        <f t="shared" si="13"/>
        <v>#DIV/0!</v>
      </c>
      <c r="AE44" t="e">
        <f t="shared" si="14"/>
        <v>#DIV/0!</v>
      </c>
      <c r="AF44">
        <f t="shared" si="15"/>
        <v>2.2225000000000001</v>
      </c>
      <c r="AG44">
        <f t="shared" si="16"/>
        <v>3.8794791368402177</v>
      </c>
      <c r="AH44" t="e">
        <f t="shared" si="17"/>
        <v>#DIV/0!</v>
      </c>
      <c r="AI44" t="e">
        <f t="shared" si="18"/>
        <v>#DIV/0!</v>
      </c>
      <c r="AJ44" t="e">
        <f t="shared" si="19"/>
        <v>#DIV/0!</v>
      </c>
      <c r="AK44" t="e">
        <f t="shared" si="20"/>
        <v>#DIV/0!</v>
      </c>
    </row>
    <row r="45" spans="1:38" x14ac:dyDescent="0.25">
      <c r="A45" t="s">
        <v>73</v>
      </c>
      <c r="B45" t="s">
        <v>79</v>
      </c>
      <c r="C45" t="s">
        <v>34</v>
      </c>
      <c r="D45" t="s">
        <v>41</v>
      </c>
      <c r="E45" s="5"/>
      <c r="H45" s="5"/>
      <c r="K45">
        <f t="shared" si="0"/>
        <v>0</v>
      </c>
      <c r="L45" s="5">
        <f t="shared" si="1"/>
        <v>0</v>
      </c>
      <c r="M45" s="6">
        <f t="shared" si="2"/>
        <v>0</v>
      </c>
      <c r="N45">
        <f t="shared" si="3"/>
        <v>0</v>
      </c>
      <c r="O45" t="e">
        <f t="shared" si="4"/>
        <v>#DIV/0!</v>
      </c>
      <c r="P45" t="e">
        <f t="shared" si="5"/>
        <v>#DIV/0!</v>
      </c>
      <c r="Q45">
        <f t="shared" si="6"/>
        <v>2.2225000000000001</v>
      </c>
      <c r="R45">
        <f t="shared" si="7"/>
        <v>3.8794791368402177</v>
      </c>
      <c r="S45" t="e">
        <f t="shared" si="8"/>
        <v>#DIV/0!</v>
      </c>
      <c r="T45" s="5"/>
      <c r="W45" s="5"/>
      <c r="Z45">
        <f t="shared" si="9"/>
        <v>0.08</v>
      </c>
      <c r="AA45" s="5">
        <f t="shared" si="10"/>
        <v>0</v>
      </c>
      <c r="AB45" s="6">
        <f t="shared" si="11"/>
        <v>0</v>
      </c>
      <c r="AC45">
        <f t="shared" si="12"/>
        <v>4.4000000000000004</v>
      </c>
      <c r="AD45" t="e">
        <f t="shared" si="13"/>
        <v>#DIV/0!</v>
      </c>
      <c r="AE45" t="e">
        <f t="shared" si="14"/>
        <v>#DIV/0!</v>
      </c>
      <c r="AF45">
        <f t="shared" si="15"/>
        <v>2.2225000000000001</v>
      </c>
      <c r="AG45">
        <f t="shared" si="16"/>
        <v>3.8794791368402177</v>
      </c>
      <c r="AH45" t="e">
        <f t="shared" si="17"/>
        <v>#DIV/0!</v>
      </c>
      <c r="AI45" t="e">
        <f t="shared" si="18"/>
        <v>#DIV/0!</v>
      </c>
      <c r="AJ45" t="e">
        <f t="shared" si="19"/>
        <v>#DIV/0!</v>
      </c>
      <c r="AK45" t="e">
        <f t="shared" si="20"/>
        <v>#DIV/0!</v>
      </c>
    </row>
    <row r="46" spans="1:38" x14ac:dyDescent="0.25">
      <c r="E46" s="5"/>
      <c r="H46" s="5"/>
      <c r="L46" s="6"/>
      <c r="M46" s="6"/>
      <c r="T46" s="5"/>
      <c r="W46" s="5"/>
      <c r="AA46" s="5"/>
      <c r="AB46" s="6"/>
    </row>
    <row r="47" spans="1:38" x14ac:dyDescent="0.25">
      <c r="E47" s="5"/>
      <c r="H47" s="5"/>
      <c r="L47" s="6"/>
      <c r="M47" s="6"/>
      <c r="T47" s="5"/>
      <c r="W47" s="5"/>
      <c r="AA47" s="5"/>
      <c r="AB47" s="6"/>
    </row>
    <row r="48" spans="1:38" x14ac:dyDescent="0.25">
      <c r="E48" s="5"/>
      <c r="H48" s="5"/>
      <c r="L48" s="6"/>
      <c r="M48" s="6"/>
      <c r="T48" s="5"/>
      <c r="W48" s="5"/>
      <c r="AA48" s="5"/>
      <c r="AB48" s="6"/>
    </row>
    <row r="49" spans="5:28" x14ac:dyDescent="0.25">
      <c r="E49" s="5"/>
      <c r="H49" s="5"/>
      <c r="L49" s="6"/>
      <c r="M49" s="6"/>
      <c r="T49" s="5"/>
      <c r="W49" s="5"/>
      <c r="AA49" s="5"/>
      <c r="AB49" s="6"/>
    </row>
    <row r="50" spans="5:28" x14ac:dyDescent="0.25">
      <c r="E50" s="5"/>
      <c r="H50" s="5"/>
      <c r="L50" s="6"/>
      <c r="M50" s="6"/>
      <c r="T50" s="5"/>
      <c r="W50" s="5"/>
      <c r="AA50" s="5"/>
      <c r="AB50" s="6"/>
    </row>
    <row r="51" spans="5:28" x14ac:dyDescent="0.25">
      <c r="E51" s="5"/>
      <c r="H51" s="5"/>
      <c r="L51" s="6"/>
      <c r="M51" s="6"/>
      <c r="T51" s="5"/>
      <c r="W51" s="5"/>
      <c r="AA51" s="5"/>
      <c r="AB51" s="6"/>
    </row>
    <row r="52" spans="5:28" x14ac:dyDescent="0.25">
      <c r="E52" s="5"/>
      <c r="H52" s="5"/>
      <c r="L52" s="6"/>
      <c r="M52" s="6"/>
      <c r="T52" s="5"/>
      <c r="W52" s="5"/>
      <c r="AA52" s="5"/>
      <c r="AB52" s="6"/>
    </row>
    <row r="53" spans="5:28" x14ac:dyDescent="0.25">
      <c r="E53" s="5"/>
      <c r="H53" s="5"/>
      <c r="L53" s="6"/>
      <c r="M53" s="6"/>
      <c r="T53" s="5"/>
      <c r="W53" s="5"/>
      <c r="AA53" s="5"/>
      <c r="AB53" s="6"/>
    </row>
    <row r="54" spans="5:28" x14ac:dyDescent="0.25">
      <c r="E54" s="5"/>
      <c r="H54" s="5"/>
      <c r="L54" s="6"/>
      <c r="M54" s="6"/>
      <c r="T54" s="5"/>
      <c r="W54" s="5"/>
      <c r="AA54" s="5"/>
      <c r="AB54" s="6"/>
    </row>
    <row r="55" spans="5:28" x14ac:dyDescent="0.25">
      <c r="E55" s="5"/>
      <c r="H55" s="5"/>
      <c r="L55" s="6"/>
      <c r="M55" s="6"/>
      <c r="T55" s="5"/>
      <c r="W55" s="5"/>
      <c r="AA55" s="5"/>
      <c r="AB55" s="6"/>
    </row>
    <row r="56" spans="5:28" x14ac:dyDescent="0.25">
      <c r="E56" s="5"/>
      <c r="H56" s="5"/>
      <c r="L56" s="6"/>
      <c r="M56" s="6"/>
      <c r="T56" s="5"/>
      <c r="W56" s="5"/>
      <c r="AA56" s="5"/>
      <c r="AB56" s="6"/>
    </row>
    <row r="57" spans="5:28" x14ac:dyDescent="0.25">
      <c r="E57" s="5"/>
      <c r="H57" s="5"/>
      <c r="L57" s="6"/>
      <c r="M57" s="6"/>
      <c r="T57" s="5"/>
      <c r="W57" s="5"/>
      <c r="AA57" s="5"/>
      <c r="AB57" s="6"/>
    </row>
    <row r="58" spans="5:28" x14ac:dyDescent="0.25">
      <c r="E58" s="5"/>
      <c r="H58" s="5"/>
      <c r="L58" s="6"/>
      <c r="M58" s="6"/>
      <c r="T58" s="5"/>
      <c r="W58" s="5"/>
      <c r="AA58" s="5"/>
      <c r="AB58" s="6"/>
    </row>
    <row r="59" spans="5:28" x14ac:dyDescent="0.25">
      <c r="E59" s="5"/>
      <c r="H59" s="5"/>
      <c r="L59" s="6"/>
      <c r="M59" s="6"/>
      <c r="T59" s="5"/>
      <c r="W59" s="5"/>
      <c r="AA59" s="5"/>
      <c r="AB59" s="6"/>
    </row>
    <row r="60" spans="5:28" x14ac:dyDescent="0.25">
      <c r="E60" s="5"/>
      <c r="H60" s="5"/>
      <c r="L60" s="6"/>
      <c r="M60" s="6"/>
      <c r="T60" s="5"/>
      <c r="W60" s="5"/>
      <c r="AA60" s="5"/>
      <c r="AB60" s="6"/>
    </row>
    <row r="61" spans="5:28" x14ac:dyDescent="0.25">
      <c r="E61" s="5"/>
      <c r="H61" s="5"/>
      <c r="L61" s="6"/>
      <c r="M61" s="6"/>
      <c r="T61" s="5"/>
      <c r="W61" s="5"/>
      <c r="AA61" s="5"/>
      <c r="AB61" s="6"/>
    </row>
    <row r="62" spans="5:28" x14ac:dyDescent="0.25">
      <c r="E62" s="5"/>
      <c r="H62" s="5"/>
      <c r="L62" s="6"/>
      <c r="M62" s="6"/>
      <c r="T62" s="5"/>
      <c r="W62" s="5"/>
      <c r="AA62" s="5"/>
      <c r="AB62" s="6"/>
    </row>
    <row r="63" spans="5:28" x14ac:dyDescent="0.25">
      <c r="E63" s="5"/>
      <c r="H63" s="5"/>
      <c r="L63" s="6"/>
      <c r="M63" s="6"/>
      <c r="T63" s="5"/>
      <c r="W63" s="5"/>
      <c r="AA63" s="5"/>
      <c r="AB63" s="6"/>
    </row>
    <row r="64" spans="5:28" x14ac:dyDescent="0.25">
      <c r="E64" s="5"/>
      <c r="H64" s="5"/>
      <c r="L64" s="6"/>
      <c r="M64" s="6"/>
      <c r="T64" s="5"/>
      <c r="W64" s="5"/>
      <c r="AA64" s="5"/>
      <c r="AB64" s="6"/>
    </row>
    <row r="65" spans="5:28" x14ac:dyDescent="0.25">
      <c r="E65" s="5"/>
      <c r="H65" s="5"/>
      <c r="L65" s="6"/>
      <c r="M65" s="6"/>
      <c r="T65" s="5"/>
      <c r="W65" s="5"/>
      <c r="AA65" s="5"/>
      <c r="AB65" s="6"/>
    </row>
    <row r="66" spans="5:28" x14ac:dyDescent="0.25">
      <c r="E66" s="5"/>
      <c r="H66" s="5"/>
      <c r="L66" s="6"/>
      <c r="M66" s="6"/>
      <c r="T66" s="5"/>
      <c r="W66" s="5"/>
      <c r="AA66" s="5"/>
      <c r="AB66" s="6"/>
    </row>
    <row r="67" spans="5:28" x14ac:dyDescent="0.25">
      <c r="E67" s="5"/>
      <c r="H67" s="5"/>
      <c r="L67" s="6"/>
      <c r="M67" s="6"/>
      <c r="T67" s="5"/>
      <c r="W67" s="5"/>
      <c r="AA67" s="5"/>
      <c r="AB67" s="6"/>
    </row>
    <row r="68" spans="5:28" x14ac:dyDescent="0.25">
      <c r="E68" s="5"/>
      <c r="H68" s="5"/>
      <c r="L68" s="6"/>
      <c r="M68" s="6"/>
      <c r="T68" s="5"/>
      <c r="W68" s="5"/>
      <c r="AA68" s="5"/>
      <c r="AB68" s="6"/>
    </row>
    <row r="69" spans="5:28" x14ac:dyDescent="0.25">
      <c r="E69" s="5"/>
      <c r="H69" s="5"/>
      <c r="L69" s="6"/>
      <c r="M69" s="6"/>
      <c r="T69" s="5"/>
      <c r="W69" s="5"/>
      <c r="AA69" s="5"/>
      <c r="AB69" s="6"/>
    </row>
    <row r="70" spans="5:28" x14ac:dyDescent="0.25">
      <c r="E70" s="5"/>
      <c r="H70" s="5"/>
      <c r="L70" s="6"/>
      <c r="M70" s="6"/>
      <c r="T70" s="5"/>
      <c r="W70" s="5"/>
      <c r="AA70" s="5"/>
      <c r="AB70" s="6"/>
    </row>
    <row r="71" spans="5:28" x14ac:dyDescent="0.25">
      <c r="E71" s="5"/>
      <c r="H71" s="5"/>
      <c r="L71" s="6"/>
      <c r="M71" s="6"/>
      <c r="T71" s="5"/>
      <c r="W71" s="5"/>
      <c r="AA71" s="5"/>
      <c r="AB71" s="6"/>
    </row>
    <row r="72" spans="5:28" x14ac:dyDescent="0.25">
      <c r="E72" s="5"/>
      <c r="H72" s="5"/>
      <c r="L72" s="6"/>
      <c r="M72" s="6"/>
      <c r="T72" s="5"/>
      <c r="W72" s="5"/>
      <c r="AA72" s="5"/>
      <c r="AB72" s="6"/>
    </row>
    <row r="73" spans="5:28" x14ac:dyDescent="0.25">
      <c r="E73" s="5"/>
      <c r="H73" s="5"/>
      <c r="L73" s="6"/>
      <c r="M73" s="6"/>
      <c r="T73" s="5"/>
      <c r="W73" s="5"/>
      <c r="AA73" s="5"/>
      <c r="AB73" s="6"/>
    </row>
    <row r="74" spans="5:28" x14ac:dyDescent="0.25">
      <c r="E74" s="5"/>
      <c r="H74" s="5"/>
      <c r="L74" s="6"/>
      <c r="M74" s="6"/>
      <c r="T74" s="5"/>
      <c r="W74" s="5"/>
      <c r="AA74" s="5"/>
      <c r="AB74" s="6"/>
    </row>
    <row r="75" spans="5:28" x14ac:dyDescent="0.25">
      <c r="E75" s="5"/>
      <c r="H75" s="5"/>
      <c r="L75" s="6"/>
      <c r="M75" s="6"/>
      <c r="T75" s="5"/>
      <c r="W75" s="5"/>
      <c r="AA75" s="5"/>
      <c r="AB75" s="6"/>
    </row>
    <row r="76" spans="5:28" x14ac:dyDescent="0.25">
      <c r="E76" s="5"/>
      <c r="H76" s="5"/>
      <c r="L76" s="6"/>
      <c r="M76" s="6"/>
      <c r="T76" s="5"/>
      <c r="W76" s="5"/>
      <c r="AA76" s="5"/>
      <c r="AB76" s="6"/>
    </row>
    <row r="77" spans="5:28" x14ac:dyDescent="0.25">
      <c r="E77" s="5"/>
      <c r="H77" s="5"/>
      <c r="L77" s="6"/>
      <c r="M77" s="6"/>
      <c r="T77" s="5"/>
      <c r="W77" s="5"/>
      <c r="AA77" s="5"/>
      <c r="AB77" s="6"/>
    </row>
    <row r="78" spans="5:28" x14ac:dyDescent="0.25">
      <c r="E78" s="5"/>
      <c r="H78" s="5"/>
      <c r="L78" s="6"/>
      <c r="M78" s="6"/>
      <c r="T78" s="5"/>
      <c r="W78" s="5"/>
      <c r="AA78" s="5"/>
      <c r="AB78" s="6"/>
    </row>
    <row r="79" spans="5:28" x14ac:dyDescent="0.25">
      <c r="E79" s="5"/>
      <c r="H79" s="7"/>
      <c r="L79" s="6"/>
      <c r="M79" s="6"/>
      <c r="T79" s="5"/>
      <c r="W79" s="5"/>
      <c r="AA79" s="5"/>
      <c r="AB79" s="6"/>
    </row>
    <row r="80" spans="5:28" x14ac:dyDescent="0.25">
      <c r="E80" s="5"/>
      <c r="H80" s="5"/>
      <c r="L80" s="6"/>
      <c r="M80" s="6"/>
      <c r="T80" s="5"/>
      <c r="W80" s="5"/>
      <c r="AA80" s="5"/>
      <c r="AB80" s="6"/>
    </row>
    <row r="81" spans="5:28" x14ac:dyDescent="0.25">
      <c r="E81" s="5"/>
      <c r="H81" s="5"/>
      <c r="L81" s="6"/>
      <c r="M81" s="6"/>
      <c r="T81" s="5"/>
      <c r="W81" s="5"/>
      <c r="AA81" s="5"/>
      <c r="AB81" s="6"/>
    </row>
    <row r="82" spans="5:28" x14ac:dyDescent="0.25">
      <c r="E82" s="5"/>
      <c r="H82" s="5"/>
      <c r="L82" s="6"/>
      <c r="M82" s="6"/>
      <c r="T82" s="5"/>
      <c r="W82" s="5"/>
      <c r="AA82" s="5"/>
      <c r="AB82" s="6"/>
    </row>
    <row r="83" spans="5:28" x14ac:dyDescent="0.25">
      <c r="E83" s="5"/>
      <c r="H83" s="5"/>
      <c r="L83" s="6"/>
      <c r="M83" s="6"/>
      <c r="T83" s="5"/>
      <c r="W83" s="5"/>
      <c r="AA83" s="5"/>
      <c r="AB83" s="6"/>
    </row>
    <row r="84" spans="5:28" x14ac:dyDescent="0.25">
      <c r="E84" s="5"/>
      <c r="H84" s="5"/>
      <c r="L84" s="6"/>
      <c r="M84" s="6"/>
      <c r="T84" s="5"/>
      <c r="W84" s="5"/>
      <c r="AA84" s="5"/>
      <c r="AB84" s="6"/>
    </row>
    <row r="85" spans="5:28" x14ac:dyDescent="0.25">
      <c r="E85" s="5"/>
      <c r="H85" s="5"/>
      <c r="L85" s="6"/>
      <c r="M85" s="6"/>
      <c r="T85" s="5"/>
      <c r="W85" s="5"/>
      <c r="AA85" s="5"/>
      <c r="AB85" s="6"/>
    </row>
    <row r="86" spans="5:28" x14ac:dyDescent="0.25">
      <c r="E86" s="5"/>
      <c r="H86" s="5"/>
      <c r="L86" s="6"/>
      <c r="M86" s="6"/>
      <c r="T86" s="5"/>
      <c r="W86" s="5"/>
      <c r="AA86" s="5"/>
      <c r="AB86" s="6"/>
    </row>
    <row r="87" spans="5:28" x14ac:dyDescent="0.25">
      <c r="E87" s="5"/>
      <c r="H87" s="5"/>
      <c r="L87" s="6"/>
      <c r="M87" s="6"/>
      <c r="T87" s="5"/>
      <c r="W87" s="5"/>
      <c r="AA87" s="5"/>
      <c r="AB87" s="6"/>
    </row>
    <row r="88" spans="5:28" x14ac:dyDescent="0.25">
      <c r="E88" s="5"/>
      <c r="H88" s="5"/>
      <c r="L88" s="6"/>
      <c r="M88" s="6"/>
      <c r="T88" s="5"/>
      <c r="W88" s="5"/>
      <c r="AA88" s="5"/>
      <c r="AB88" s="6"/>
    </row>
    <row r="89" spans="5:28" x14ac:dyDescent="0.25">
      <c r="E89" s="5"/>
      <c r="H89" s="5"/>
      <c r="L89" s="6"/>
      <c r="M89" s="6"/>
      <c r="T89" s="5"/>
      <c r="W89" s="5"/>
      <c r="AA89" s="5"/>
      <c r="AB89" s="6"/>
    </row>
    <row r="90" spans="5:28" x14ac:dyDescent="0.25">
      <c r="E90" s="5"/>
      <c r="H90" s="5"/>
      <c r="L90" s="6"/>
      <c r="M90" s="6"/>
      <c r="T90" s="5"/>
      <c r="W90" s="5"/>
      <c r="AA90" s="5"/>
      <c r="AB90" s="6"/>
    </row>
    <row r="91" spans="5:28" x14ac:dyDescent="0.25">
      <c r="E91" s="5"/>
      <c r="H91" s="5"/>
      <c r="L91" s="6"/>
      <c r="M91" s="6"/>
      <c r="T91" s="5"/>
      <c r="W91" s="5"/>
      <c r="AA91" s="5"/>
      <c r="AB91" s="6"/>
    </row>
    <row r="92" spans="5:28" x14ac:dyDescent="0.25">
      <c r="E92" s="5"/>
      <c r="H92" s="5"/>
      <c r="L92" s="6"/>
      <c r="M92" s="6"/>
      <c r="T92" s="5"/>
      <c r="W92" s="5"/>
      <c r="AA92" s="5"/>
      <c r="AB92" s="6"/>
    </row>
    <row r="93" spans="5:28" x14ac:dyDescent="0.25">
      <c r="E93" s="5"/>
      <c r="H93" s="5"/>
      <c r="L93" s="6"/>
      <c r="M93" s="6"/>
      <c r="T93" s="5"/>
      <c r="W93" s="5"/>
      <c r="AA93" s="5"/>
      <c r="AB93" s="6"/>
    </row>
    <row r="94" spans="5:28" x14ac:dyDescent="0.25">
      <c r="E94" s="5"/>
      <c r="H94" s="5"/>
      <c r="L94" s="6"/>
      <c r="M94" s="6"/>
      <c r="T94" s="5"/>
      <c r="W94" s="5"/>
      <c r="AA94" s="5"/>
      <c r="AB94" s="6"/>
    </row>
    <row r="95" spans="5:28" x14ac:dyDescent="0.25">
      <c r="E95" s="5"/>
      <c r="H95" s="5"/>
      <c r="L95" s="6"/>
      <c r="M95" s="6"/>
      <c r="T95" s="5"/>
      <c r="W95" s="5"/>
      <c r="AA95" s="5"/>
      <c r="AB95" s="6"/>
    </row>
    <row r="96" spans="5:28" x14ac:dyDescent="0.25">
      <c r="E96" s="5"/>
      <c r="H96" s="5"/>
      <c r="L96" s="6"/>
      <c r="M96" s="6"/>
      <c r="T96" s="5"/>
      <c r="W96" s="5"/>
      <c r="AA96" s="5"/>
      <c r="AB96" s="6"/>
    </row>
    <row r="97" spans="5:28" x14ac:dyDescent="0.25">
      <c r="E97" s="5"/>
      <c r="H97" s="5"/>
      <c r="L97" s="6"/>
      <c r="M97" s="6"/>
      <c r="T97" s="5"/>
      <c r="W97" s="5"/>
      <c r="AA97" s="5"/>
      <c r="AB97" s="6"/>
    </row>
    <row r="98" spans="5:28" x14ac:dyDescent="0.25">
      <c r="E98" s="5"/>
      <c r="H98" s="5"/>
      <c r="L98" s="6"/>
      <c r="M98" s="6"/>
      <c r="T98" s="5"/>
      <c r="W98" s="5"/>
      <c r="AA98" s="5"/>
      <c r="AB98" s="6"/>
    </row>
  </sheetData>
  <sortState ref="A3:AL39">
    <sortCondition descending="1" ref="D6:D39"/>
    <sortCondition ref="C6:C39"/>
  </sortState>
  <mergeCells count="2">
    <mergeCell ref="E1:S1"/>
    <mergeCell ref="T1:AG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Normal="100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I19" sqref="I19"/>
    </sheetView>
  </sheetViews>
  <sheetFormatPr defaultRowHeight="15" x14ac:dyDescent="0.25"/>
  <cols>
    <col min="5" max="5" width="13.42578125" bestFit="1" customWidth="1"/>
  </cols>
  <sheetData>
    <row r="1" spans="1:10" s="1" customFormat="1" x14ac:dyDescent="0.25">
      <c r="A1" s="1" t="s">
        <v>80</v>
      </c>
      <c r="B1" s="1" t="s">
        <v>81</v>
      </c>
      <c r="C1" s="1" t="s">
        <v>37</v>
      </c>
      <c r="D1" s="1" t="s">
        <v>34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</row>
    <row r="2" spans="1:10" x14ac:dyDescent="0.25">
      <c r="A2" t="str">
        <f>'NDS Arrays'!B6</f>
        <v>L1</v>
      </c>
      <c r="B2" t="str">
        <f>'NDS Arrays'!C6</f>
        <v>control</v>
      </c>
      <c r="C2">
        <v>0</v>
      </c>
      <c r="D2">
        <v>0</v>
      </c>
      <c r="E2">
        <v>0</v>
      </c>
      <c r="F2" t="str">
        <f>'NDS Arrays'!D6</f>
        <v>glass</v>
      </c>
      <c r="G2">
        <f>'NDS Arrays'!AJ6</f>
        <v>-20.211508344814572</v>
      </c>
      <c r="H2">
        <f>'NDS Arrays'!AK6</f>
        <v>0</v>
      </c>
    </row>
    <row r="3" spans="1:10" x14ac:dyDescent="0.25">
      <c r="A3" t="str">
        <f>'NDS Arrays'!B7</f>
        <v>P1</v>
      </c>
      <c r="B3" t="str">
        <f>'NDS Arrays'!C7</f>
        <v>control</v>
      </c>
      <c r="C3">
        <v>0</v>
      </c>
      <c r="D3">
        <v>0</v>
      </c>
      <c r="E3">
        <v>0</v>
      </c>
      <c r="F3" t="str">
        <f>'NDS Arrays'!D7</f>
        <v>glass</v>
      </c>
      <c r="G3">
        <f>'NDS Arrays'!AJ7</f>
        <v>-22.075861974571168</v>
      </c>
      <c r="H3">
        <f>'NDS Arrays'!AK7</f>
        <v>2.1507869021383286</v>
      </c>
    </row>
    <row r="4" spans="1:10" x14ac:dyDescent="0.25">
      <c r="A4" t="str">
        <f>'NDS Arrays'!B8</f>
        <v>R6</v>
      </c>
      <c r="B4" t="str">
        <f>'NDS Arrays'!C8</f>
        <v>control</v>
      </c>
      <c r="C4">
        <v>0</v>
      </c>
      <c r="D4">
        <v>0</v>
      </c>
      <c r="E4">
        <v>0</v>
      </c>
      <c r="F4" t="str">
        <f>'NDS Arrays'!D8</f>
        <v>glass</v>
      </c>
      <c r="G4">
        <f>'NDS Arrays'!AJ8</f>
        <v>-21.290665369896349</v>
      </c>
      <c r="H4">
        <f>'NDS Arrays'!AK8</f>
        <v>2.0491496430381275</v>
      </c>
    </row>
    <row r="5" spans="1:10" x14ac:dyDescent="0.25">
      <c r="A5" t="str">
        <f>'NDS Arrays'!B9</f>
        <v>F3</v>
      </c>
      <c r="B5" t="str">
        <f>'NDS Arrays'!C9</f>
        <v>N</v>
      </c>
      <c r="C5">
        <v>1</v>
      </c>
      <c r="D5">
        <v>0</v>
      </c>
      <c r="E5">
        <v>0</v>
      </c>
      <c r="F5" t="str">
        <f>'NDS Arrays'!D9</f>
        <v>glass</v>
      </c>
      <c r="G5">
        <f>'NDS Arrays'!AJ9</f>
        <v>-10.062353923045999</v>
      </c>
      <c r="H5">
        <f>'NDS Arrays'!AK9</f>
        <v>3.3261537644433812</v>
      </c>
      <c r="I5">
        <f>G5/AVERAGE($G$2:$G$4)</f>
        <v>0.47480330969437129</v>
      </c>
      <c r="J5">
        <f>H5/AVERAGE($H$2:$H$4)</f>
        <v>2.3758600126447647</v>
      </c>
    </row>
    <row r="6" spans="1:10" x14ac:dyDescent="0.25">
      <c r="A6" t="str">
        <f>'NDS Arrays'!B10</f>
        <v>I3</v>
      </c>
      <c r="B6" t="str">
        <f>'NDS Arrays'!C10</f>
        <v>N</v>
      </c>
      <c r="C6">
        <v>1</v>
      </c>
      <c r="D6">
        <v>0</v>
      </c>
      <c r="E6">
        <v>0</v>
      </c>
      <c r="F6" t="str">
        <f>'NDS Arrays'!D10</f>
        <v>glass</v>
      </c>
      <c r="G6">
        <f>'NDS Arrays'!AJ10</f>
        <v>-19.114636019731527</v>
      </c>
      <c r="H6">
        <f>'NDS Arrays'!AK10</f>
        <v>0</v>
      </c>
      <c r="I6">
        <f t="shared" ref="I6:I19" si="0">G6/AVERAGE($G$2:$G$4)</f>
        <v>0.90194526203113801</v>
      </c>
      <c r="J6">
        <f t="shared" ref="J6:J19" si="1">H6/AVERAGE($H$2:$H$4)</f>
        <v>0</v>
      </c>
    </row>
    <row r="7" spans="1:10" x14ac:dyDescent="0.25">
      <c r="A7" t="str">
        <f>'NDS Arrays'!B11</f>
        <v>P2</v>
      </c>
      <c r="B7" t="str">
        <f>'NDS Arrays'!C11</f>
        <v>N</v>
      </c>
      <c r="C7">
        <v>1</v>
      </c>
      <c r="D7">
        <v>0</v>
      </c>
      <c r="E7">
        <v>0</v>
      </c>
      <c r="F7" t="str">
        <f>'NDS Arrays'!D11</f>
        <v>glass</v>
      </c>
      <c r="G7">
        <f>'NDS Arrays'!AJ11</f>
        <v>-18.498522227318489</v>
      </c>
      <c r="H7">
        <f>'NDS Arrays'!AK11</f>
        <v>0.42838955486897135</v>
      </c>
      <c r="I7">
        <f t="shared" si="0"/>
        <v>0.8728732506485859</v>
      </c>
      <c r="J7">
        <f t="shared" si="1"/>
        <v>0.30599716228639329</v>
      </c>
    </row>
    <row r="8" spans="1:10" x14ac:dyDescent="0.25">
      <c r="A8" t="str">
        <f>'NDS Arrays'!B12</f>
        <v>P7</v>
      </c>
      <c r="B8" t="str">
        <f>'NDS Arrays'!C12</f>
        <v>N</v>
      </c>
      <c r="C8">
        <v>1</v>
      </c>
      <c r="D8">
        <v>0</v>
      </c>
      <c r="E8">
        <v>0</v>
      </c>
      <c r="F8" t="str">
        <f>'NDS Arrays'!D12</f>
        <v>glass</v>
      </c>
      <c r="G8">
        <f>'NDS Arrays'!AJ12</f>
        <v>-13.758372241081627</v>
      </c>
      <c r="H8">
        <f>'NDS Arrays'!AK12</f>
        <v>1.8859476436584721</v>
      </c>
      <c r="I8">
        <f t="shared" si="0"/>
        <v>0.64920402582055536</v>
      </c>
      <c r="J8">
        <f t="shared" si="1"/>
        <v>1.3471258125252719</v>
      </c>
    </row>
    <row r="9" spans="1:10" x14ac:dyDescent="0.25">
      <c r="A9" t="str">
        <f>'NDS Arrays'!B13</f>
        <v>P8</v>
      </c>
      <c r="B9" t="str">
        <f>'NDS Arrays'!C13</f>
        <v>N</v>
      </c>
      <c r="C9">
        <v>1</v>
      </c>
      <c r="D9">
        <v>0</v>
      </c>
      <c r="E9">
        <v>0</v>
      </c>
      <c r="F9" t="str">
        <f>'NDS Arrays'!D13</f>
        <v>glass</v>
      </c>
      <c r="G9">
        <f>'NDS Arrays'!AJ13</f>
        <v>-15.706379084740599</v>
      </c>
      <c r="H9">
        <f>'NDS Arrays'!AK13</f>
        <v>2.0420090938121866</v>
      </c>
      <c r="I9">
        <f t="shared" si="0"/>
        <v>0.74112288533892345</v>
      </c>
      <c r="J9">
        <f t="shared" si="1"/>
        <v>1.4585999611046936</v>
      </c>
    </row>
    <row r="10" spans="1:10" x14ac:dyDescent="0.25">
      <c r="A10" t="str">
        <f>'NDS Arrays'!B14</f>
        <v>F7</v>
      </c>
      <c r="B10" t="str">
        <f>'NDS Arrays'!C14</f>
        <v>NP</v>
      </c>
      <c r="C10">
        <v>1</v>
      </c>
      <c r="D10">
        <v>1</v>
      </c>
      <c r="E10">
        <v>0</v>
      </c>
      <c r="F10" t="str">
        <f>'NDS Arrays'!D14</f>
        <v>glass</v>
      </c>
      <c r="G10">
        <f>'NDS Arrays'!AJ14</f>
        <v>-19.197846377277507</v>
      </c>
      <c r="H10">
        <f>'NDS Arrays'!AK14</f>
        <v>0</v>
      </c>
      <c r="I10">
        <f t="shared" si="0"/>
        <v>0.90587163487250633</v>
      </c>
      <c r="J10">
        <f t="shared" si="1"/>
        <v>0</v>
      </c>
    </row>
    <row r="11" spans="1:10" x14ac:dyDescent="0.25">
      <c r="A11" t="str">
        <f>'NDS Arrays'!B15</f>
        <v>I4</v>
      </c>
      <c r="B11" t="str">
        <f>'NDS Arrays'!C15</f>
        <v>NP</v>
      </c>
      <c r="C11">
        <v>1</v>
      </c>
      <c r="D11">
        <v>1</v>
      </c>
      <c r="E11">
        <v>0</v>
      </c>
      <c r="F11" t="str">
        <f>'NDS Arrays'!D15</f>
        <v>glass</v>
      </c>
      <c r="G11">
        <f>'NDS Arrays'!AJ15</f>
        <v>-17.466128936273353</v>
      </c>
      <c r="H11">
        <f>'NDS Arrays'!AK15</f>
        <v>0</v>
      </c>
      <c r="I11">
        <f t="shared" si="0"/>
        <v>0.82415863026817793</v>
      </c>
      <c r="J11">
        <f t="shared" si="1"/>
        <v>0</v>
      </c>
    </row>
    <row r="12" spans="1:10" x14ac:dyDescent="0.25">
      <c r="A12" t="str">
        <f>'NDS Arrays'!B16</f>
        <v>I5</v>
      </c>
      <c r="B12" t="str">
        <f>'NDS Arrays'!C16</f>
        <v>NP</v>
      </c>
      <c r="C12">
        <v>1</v>
      </c>
      <c r="D12">
        <v>1</v>
      </c>
      <c r="E12">
        <v>0</v>
      </c>
      <c r="F12" t="str">
        <f>'NDS Arrays'!D16</f>
        <v>glass</v>
      </c>
      <c r="G12">
        <f>'NDS Arrays'!AJ16</f>
        <v>-17.799274994631944</v>
      </c>
      <c r="H12">
        <f>'NDS Arrays'!AK16</f>
        <v>0.40003205013248078</v>
      </c>
      <c r="I12">
        <f t="shared" si="0"/>
        <v>0.83987849585132068</v>
      </c>
      <c r="J12">
        <f t="shared" si="1"/>
        <v>0.2857414957318174</v>
      </c>
    </row>
    <row r="13" spans="1:10" x14ac:dyDescent="0.25">
      <c r="A13" t="str">
        <f>'NDS Arrays'!B17</f>
        <v>I8</v>
      </c>
      <c r="B13" t="str">
        <f>'NDS Arrays'!C17</f>
        <v>NP</v>
      </c>
      <c r="C13">
        <v>1</v>
      </c>
      <c r="D13">
        <v>1</v>
      </c>
      <c r="E13">
        <v>0</v>
      </c>
      <c r="F13" t="str">
        <f>'NDS Arrays'!D17</f>
        <v>glass</v>
      </c>
      <c r="G13">
        <f>'NDS Arrays'!AJ17</f>
        <v>-18.497553069684802</v>
      </c>
      <c r="H13">
        <f>'NDS Arrays'!AK17</f>
        <v>0</v>
      </c>
      <c r="I13">
        <f t="shared" si="0"/>
        <v>0.8728275198727049</v>
      </c>
      <c r="J13">
        <f t="shared" si="1"/>
        <v>0</v>
      </c>
    </row>
    <row r="14" spans="1:10" x14ac:dyDescent="0.25">
      <c r="A14" t="str">
        <f>'NDS Arrays'!B18</f>
        <v>L7</v>
      </c>
      <c r="B14" t="str">
        <f>'NDS Arrays'!C18</f>
        <v>NP</v>
      </c>
      <c r="C14">
        <v>1</v>
      </c>
      <c r="D14">
        <v>1</v>
      </c>
      <c r="E14">
        <v>0</v>
      </c>
      <c r="F14" t="str">
        <f>'NDS Arrays'!D18</f>
        <v>glass</v>
      </c>
      <c r="G14">
        <f>'NDS Arrays'!AJ18</f>
        <v>-20.570901815611045</v>
      </c>
      <c r="H14">
        <f>'NDS Arrays'!AK18</f>
        <v>0.83074623340962006</v>
      </c>
      <c r="I14">
        <f t="shared" si="0"/>
        <v>0.97066077581312549</v>
      </c>
      <c r="J14">
        <f t="shared" si="1"/>
        <v>0.593399131968112</v>
      </c>
    </row>
    <row r="15" spans="1:10" x14ac:dyDescent="0.25">
      <c r="A15" t="str">
        <f>'NDS Arrays'!B19</f>
        <v>F2</v>
      </c>
      <c r="B15" t="str">
        <f>'NDS Arrays'!C19</f>
        <v>P</v>
      </c>
      <c r="C15">
        <v>0</v>
      </c>
      <c r="D15">
        <v>1</v>
      </c>
      <c r="E15">
        <v>0</v>
      </c>
      <c r="F15" t="str">
        <f>'NDS Arrays'!D19</f>
        <v>glass</v>
      </c>
      <c r="G15">
        <f>'NDS Arrays'!AJ19</f>
        <v>-9.3818501989944636</v>
      </c>
      <c r="H15">
        <f>'NDS Arrays'!AK19</f>
        <v>0</v>
      </c>
      <c r="I15">
        <f t="shared" si="0"/>
        <v>0.44269298810262131</v>
      </c>
      <c r="J15">
        <f t="shared" si="1"/>
        <v>0</v>
      </c>
    </row>
    <row r="16" spans="1:10" x14ac:dyDescent="0.25">
      <c r="A16" t="str">
        <f>'NDS Arrays'!B20</f>
        <v>F4</v>
      </c>
      <c r="B16" t="str">
        <f>'NDS Arrays'!C20</f>
        <v>P</v>
      </c>
      <c r="C16">
        <v>0</v>
      </c>
      <c r="D16">
        <v>1</v>
      </c>
      <c r="E16">
        <v>0</v>
      </c>
      <c r="F16" t="str">
        <f>'NDS Arrays'!D20</f>
        <v>glass</v>
      </c>
      <c r="G16">
        <f>'NDS Arrays'!AJ20</f>
        <v>-14.472126071364077</v>
      </c>
      <c r="H16">
        <f>'NDS Arrays'!AK20</f>
        <v>0</v>
      </c>
      <c r="I16">
        <f t="shared" si="0"/>
        <v>0.68288329048535401</v>
      </c>
      <c r="J16">
        <f t="shared" si="1"/>
        <v>0</v>
      </c>
    </row>
    <row r="17" spans="1:10" x14ac:dyDescent="0.25">
      <c r="A17" t="str">
        <f>'NDS Arrays'!B21</f>
        <v>I1</v>
      </c>
      <c r="B17" t="str">
        <f>'NDS Arrays'!C21</f>
        <v>P</v>
      </c>
      <c r="C17">
        <v>0</v>
      </c>
      <c r="D17">
        <v>1</v>
      </c>
      <c r="E17">
        <v>0</v>
      </c>
      <c r="F17" t="str">
        <f>'NDS Arrays'!D21</f>
        <v>glass</v>
      </c>
      <c r="G17">
        <f>'NDS Arrays'!AJ21</f>
        <v>-19.961556533858161</v>
      </c>
      <c r="H17">
        <f>'NDS Arrays'!AK21</f>
        <v>8.1985635895387787</v>
      </c>
      <c r="I17">
        <f t="shared" si="0"/>
        <v>0.94190814409935864</v>
      </c>
      <c r="J17">
        <f t="shared" si="1"/>
        <v>5.8562053269266654</v>
      </c>
    </row>
    <row r="18" spans="1:10" x14ac:dyDescent="0.25">
      <c r="A18" t="str">
        <f>'NDS Arrays'!B22</f>
        <v>P6</v>
      </c>
      <c r="B18" t="str">
        <f>'NDS Arrays'!C22</f>
        <v>P</v>
      </c>
      <c r="C18">
        <v>0</v>
      </c>
      <c r="D18">
        <v>1</v>
      </c>
      <c r="E18">
        <v>0</v>
      </c>
      <c r="F18" t="str">
        <f>'NDS Arrays'!D22</f>
        <v>glass</v>
      </c>
      <c r="G18">
        <f>'NDS Arrays'!AJ22</f>
        <v>-16.715308891898317</v>
      </c>
      <c r="H18">
        <f>'NDS Arrays'!AK22</f>
        <v>2.1135912835732871</v>
      </c>
      <c r="I18">
        <f t="shared" si="0"/>
        <v>0.78873035525613899</v>
      </c>
      <c r="J18">
        <f t="shared" si="1"/>
        <v>1.509730869148991</v>
      </c>
    </row>
    <row r="19" spans="1:10" x14ac:dyDescent="0.25">
      <c r="A19" t="str">
        <f>'NDS Arrays'!B23</f>
        <v>R7</v>
      </c>
      <c r="B19" t="str">
        <f>'NDS Arrays'!C23</f>
        <v>P</v>
      </c>
      <c r="C19">
        <v>0</v>
      </c>
      <c r="D19">
        <v>1</v>
      </c>
      <c r="E19">
        <v>0</v>
      </c>
      <c r="F19" t="str">
        <f>'NDS Arrays'!D23</f>
        <v>glass</v>
      </c>
      <c r="G19">
        <f>'NDS Arrays'!AJ23</f>
        <v>-18.303721542952559</v>
      </c>
      <c r="H19">
        <f>'NDS Arrays'!AK23</f>
        <v>3.0651688987504162</v>
      </c>
      <c r="I19">
        <f t="shared" si="0"/>
        <v>0.8636813646967475</v>
      </c>
      <c r="J19">
        <f t="shared" si="1"/>
        <v>2.189439434939108</v>
      </c>
    </row>
    <row r="20" spans="1:10" x14ac:dyDescent="0.25">
      <c r="A20" t="str">
        <f>'NDS Arrays'!B24</f>
        <v>F8</v>
      </c>
      <c r="B20" t="str">
        <f>'NDS Arrays'!C24</f>
        <v>control</v>
      </c>
      <c r="C20">
        <v>0</v>
      </c>
      <c r="D20">
        <v>0</v>
      </c>
      <c r="E20">
        <v>0</v>
      </c>
      <c r="F20" t="str">
        <f>'NDS Arrays'!D24</f>
        <v>cellulose</v>
      </c>
      <c r="G20">
        <f>'NDS Arrays'!AJ24</f>
        <v>-26.075457179633663</v>
      </c>
      <c r="H20">
        <f>'NDS Arrays'!AK24</f>
        <v>4.7854120985928006</v>
      </c>
    </row>
    <row r="21" spans="1:10" x14ac:dyDescent="0.25">
      <c r="A21" t="str">
        <f>'NDS Arrays'!B25</f>
        <v>L5</v>
      </c>
      <c r="B21" t="str">
        <f>'NDS Arrays'!C25</f>
        <v>control</v>
      </c>
      <c r="C21">
        <v>0</v>
      </c>
      <c r="D21">
        <v>0</v>
      </c>
      <c r="E21">
        <v>0</v>
      </c>
      <c r="F21" t="str">
        <f>'NDS Arrays'!D25</f>
        <v>cellulose</v>
      </c>
      <c r="G21">
        <f>'NDS Arrays'!AJ25</f>
        <v>-28.280335403758933</v>
      </c>
      <c r="H21">
        <f>'NDS Arrays'!AK25</f>
        <v>2.0011063953442516</v>
      </c>
    </row>
    <row r="22" spans="1:10" x14ac:dyDescent="0.25">
      <c r="A22" t="str">
        <f>'NDS Arrays'!B26</f>
        <v>P4</v>
      </c>
      <c r="B22" t="str">
        <f>'NDS Arrays'!C26</f>
        <v>control</v>
      </c>
      <c r="C22">
        <v>0</v>
      </c>
      <c r="D22">
        <v>0</v>
      </c>
      <c r="E22">
        <v>0</v>
      </c>
      <c r="F22" t="str">
        <f>'NDS Arrays'!D26</f>
        <v>cellulose</v>
      </c>
      <c r="G22">
        <f>'NDS Arrays'!AJ26</f>
        <v>-25.576280425946052</v>
      </c>
      <c r="H22">
        <f>'NDS Arrays'!AK26</f>
        <v>0.9263135399395388</v>
      </c>
    </row>
    <row r="23" spans="1:10" x14ac:dyDescent="0.25">
      <c r="A23" t="str">
        <f>'NDS Arrays'!B27</f>
        <v>I6</v>
      </c>
      <c r="B23" t="str">
        <f>'NDS Arrays'!C27</f>
        <v>N</v>
      </c>
      <c r="C23">
        <v>1</v>
      </c>
      <c r="D23">
        <v>0</v>
      </c>
      <c r="E23">
        <v>0</v>
      </c>
      <c r="F23" t="str">
        <f>'NDS Arrays'!D27</f>
        <v>cellulose</v>
      </c>
      <c r="G23">
        <f>'NDS Arrays'!AJ27</f>
        <v>-11.070413544122358</v>
      </c>
      <c r="H23">
        <f>'NDS Arrays'!AK27</f>
        <v>0</v>
      </c>
      <c r="I23">
        <f>G23/AVERAGE($G$20:$G$22)</f>
        <v>0.41549329802177065</v>
      </c>
      <c r="J23">
        <f>H23/AVERAGE($H$20:$H$22)</f>
        <v>0</v>
      </c>
    </row>
    <row r="24" spans="1:10" x14ac:dyDescent="0.25">
      <c r="A24" t="str">
        <f>'NDS Arrays'!B28</f>
        <v>I7</v>
      </c>
      <c r="B24" t="str">
        <f>'NDS Arrays'!C28</f>
        <v>N</v>
      </c>
      <c r="C24">
        <v>1</v>
      </c>
      <c r="D24">
        <v>0</v>
      </c>
      <c r="E24">
        <v>0</v>
      </c>
      <c r="F24" t="str">
        <f>'NDS Arrays'!D28</f>
        <v>cellulose</v>
      </c>
      <c r="G24">
        <f>'NDS Arrays'!AJ28</f>
        <v>-18.116674119655958</v>
      </c>
      <c r="H24">
        <f>'NDS Arrays'!AK28</f>
        <v>2.7380588868529294</v>
      </c>
      <c r="I24">
        <f t="shared" ref="I24:I35" si="2">G24/AVERAGE($G$20:$G$22)</f>
        <v>0.6799526186768361</v>
      </c>
      <c r="J24">
        <f t="shared" ref="J24:J35" si="3">H24/AVERAGE($H$20:$H$22)</f>
        <v>1.0650013671346883</v>
      </c>
    </row>
    <row r="25" spans="1:10" x14ac:dyDescent="0.25">
      <c r="A25" t="str">
        <f>'NDS Arrays'!B29</f>
        <v>L8</v>
      </c>
      <c r="B25" t="str">
        <f>'NDS Arrays'!C29</f>
        <v>N</v>
      </c>
      <c r="C25">
        <v>1</v>
      </c>
      <c r="D25">
        <v>0</v>
      </c>
      <c r="E25">
        <v>0</v>
      </c>
      <c r="F25" t="str">
        <f>'NDS Arrays'!D29</f>
        <v>cellulose</v>
      </c>
      <c r="G25">
        <f>'NDS Arrays'!AJ29</f>
        <v>-24.954916191712272</v>
      </c>
      <c r="H25">
        <f>'NDS Arrays'!AK29</f>
        <v>0</v>
      </c>
      <c r="I25">
        <f t="shared" si="2"/>
        <v>0.93660461635206416</v>
      </c>
      <c r="J25">
        <f t="shared" si="3"/>
        <v>0</v>
      </c>
    </row>
    <row r="26" spans="1:10" x14ac:dyDescent="0.25">
      <c r="A26" t="str">
        <f>'NDS Arrays'!B30</f>
        <v>P3</v>
      </c>
      <c r="B26" t="str">
        <f>'NDS Arrays'!C30</f>
        <v>N</v>
      </c>
      <c r="C26">
        <v>1</v>
      </c>
      <c r="D26">
        <v>0</v>
      </c>
      <c r="E26">
        <v>0</v>
      </c>
      <c r="F26" t="str">
        <f>'NDS Arrays'!D30</f>
        <v>cellulose</v>
      </c>
      <c r="G26">
        <f>'NDS Arrays'!AJ30</f>
        <v>-23.368539336465886</v>
      </c>
      <c r="H26">
        <f>'NDS Arrays'!AK30</f>
        <v>0</v>
      </c>
      <c r="I26">
        <f t="shared" si="2"/>
        <v>0.87706492988374085</v>
      </c>
      <c r="J26">
        <f t="shared" si="3"/>
        <v>0</v>
      </c>
    </row>
    <row r="27" spans="1:10" x14ac:dyDescent="0.25">
      <c r="A27" t="str">
        <f>'NDS Arrays'!B31</f>
        <v>P5</v>
      </c>
      <c r="B27" t="str">
        <f>'NDS Arrays'!C31</f>
        <v>N</v>
      </c>
      <c r="C27">
        <v>1</v>
      </c>
      <c r="D27">
        <v>0</v>
      </c>
      <c r="E27">
        <v>0</v>
      </c>
      <c r="F27" t="str">
        <f>'NDS Arrays'!D31</f>
        <v>cellulose</v>
      </c>
      <c r="G27">
        <f>'NDS Arrays'!AJ31</f>
        <v>-18.411611152755214</v>
      </c>
      <c r="H27">
        <f>'NDS Arrays'!AK31</f>
        <v>1.6276819372368649</v>
      </c>
      <c r="I27">
        <f t="shared" si="2"/>
        <v>0.69102215642289699</v>
      </c>
      <c r="J27">
        <f t="shared" si="3"/>
        <v>0.63310672270096091</v>
      </c>
    </row>
    <row r="28" spans="1:10" x14ac:dyDescent="0.25">
      <c r="A28" t="str">
        <f>'NDS Arrays'!B32</f>
        <v>F5</v>
      </c>
      <c r="B28" t="str">
        <f>'NDS Arrays'!C32</f>
        <v>NP</v>
      </c>
      <c r="C28">
        <v>1</v>
      </c>
      <c r="D28">
        <v>1</v>
      </c>
      <c r="E28">
        <v>0</v>
      </c>
      <c r="F28" t="str">
        <f>'NDS Arrays'!D32</f>
        <v>cellulose</v>
      </c>
      <c r="G28">
        <f>'NDS Arrays'!AJ32</f>
        <v>-11.704204177900495</v>
      </c>
      <c r="H28">
        <f>'NDS Arrays'!AK32</f>
        <v>0</v>
      </c>
      <c r="I28">
        <f t="shared" si="2"/>
        <v>0.43928064432407743</v>
      </c>
      <c r="J28">
        <f t="shared" si="3"/>
        <v>0</v>
      </c>
    </row>
    <row r="29" spans="1:10" x14ac:dyDescent="0.25">
      <c r="A29" t="str">
        <f>'NDS Arrays'!B33</f>
        <v>F6</v>
      </c>
      <c r="B29" t="str">
        <f>'NDS Arrays'!C33</f>
        <v>NP</v>
      </c>
      <c r="C29">
        <v>1</v>
      </c>
      <c r="D29">
        <v>1</v>
      </c>
      <c r="E29">
        <v>0</v>
      </c>
      <c r="F29" t="str">
        <f>'NDS Arrays'!D33</f>
        <v>cellulose</v>
      </c>
      <c r="G29">
        <f>'NDS Arrays'!AJ33</f>
        <v>-20.235620836483086</v>
      </c>
      <c r="H29">
        <f>'NDS Arrays'!AK33</f>
        <v>0.72980288414385086</v>
      </c>
      <c r="I29">
        <f t="shared" si="2"/>
        <v>0.75948064680315164</v>
      </c>
      <c r="J29">
        <f t="shared" si="3"/>
        <v>0.28386572439476832</v>
      </c>
    </row>
    <row r="30" spans="1:10" x14ac:dyDescent="0.25">
      <c r="A30" t="str">
        <f>'NDS Arrays'!B34</f>
        <v>L2</v>
      </c>
      <c r="B30" t="str">
        <f>'NDS Arrays'!C34</f>
        <v>NP</v>
      </c>
      <c r="C30">
        <v>1</v>
      </c>
      <c r="D30">
        <v>1</v>
      </c>
      <c r="E30">
        <v>0</v>
      </c>
      <c r="F30" t="str">
        <f>'NDS Arrays'!D34</f>
        <v>cellulose</v>
      </c>
      <c r="G30">
        <f>'NDS Arrays'!AJ34</f>
        <v>-17.037517094574262</v>
      </c>
      <c r="H30">
        <f>'NDS Arrays'!AK34</f>
        <v>0</v>
      </c>
      <c r="I30">
        <f t="shared" si="2"/>
        <v>0.63944983983777304</v>
      </c>
      <c r="J30">
        <f t="shared" si="3"/>
        <v>0</v>
      </c>
    </row>
    <row r="31" spans="1:10" x14ac:dyDescent="0.25">
      <c r="A31" t="str">
        <f>'NDS Arrays'!B35</f>
        <v>L6</v>
      </c>
      <c r="B31" t="str">
        <f>'NDS Arrays'!C35</f>
        <v>NP</v>
      </c>
      <c r="C31">
        <v>1</v>
      </c>
      <c r="D31">
        <v>1</v>
      </c>
      <c r="E31">
        <v>0</v>
      </c>
      <c r="F31" t="str">
        <f>'NDS Arrays'!D35</f>
        <v>cellulose</v>
      </c>
      <c r="G31">
        <f>'NDS Arrays'!AJ35</f>
        <v>-16.806726102890082</v>
      </c>
      <c r="H31">
        <f>'NDS Arrays'!AK35</f>
        <v>0</v>
      </c>
      <c r="I31">
        <f t="shared" si="2"/>
        <v>0.63078782284027013</v>
      </c>
      <c r="J31">
        <f t="shared" si="3"/>
        <v>0</v>
      </c>
    </row>
    <row r="32" spans="1:10" x14ac:dyDescent="0.25">
      <c r="A32" t="str">
        <f>'NDS Arrays'!B36</f>
        <v>I2</v>
      </c>
      <c r="B32" t="str">
        <f>'NDS Arrays'!C36</f>
        <v>P</v>
      </c>
      <c r="C32">
        <v>0</v>
      </c>
      <c r="D32">
        <v>1</v>
      </c>
      <c r="E32">
        <v>0</v>
      </c>
      <c r="F32" t="str">
        <f>'NDS Arrays'!D36</f>
        <v>cellulose</v>
      </c>
      <c r="G32">
        <f>'NDS Arrays'!AJ36</f>
        <v>-26.302126903609164</v>
      </c>
      <c r="H32">
        <f>'NDS Arrays'!AK36</f>
        <v>2.3781678549223955</v>
      </c>
      <c r="I32">
        <f t="shared" si="2"/>
        <v>0.9871679507374802</v>
      </c>
      <c r="J32">
        <f t="shared" si="3"/>
        <v>0.92501736501336373</v>
      </c>
    </row>
    <row r="33" spans="1:10" x14ac:dyDescent="0.25">
      <c r="A33" t="str">
        <f>'NDS Arrays'!B37</f>
        <v>L3</v>
      </c>
      <c r="B33" t="str">
        <f>'NDS Arrays'!C37</f>
        <v>P</v>
      </c>
      <c r="C33">
        <v>0</v>
      </c>
      <c r="D33">
        <v>1</v>
      </c>
      <c r="E33">
        <v>0</v>
      </c>
      <c r="F33" t="str">
        <f>'NDS Arrays'!D37</f>
        <v>cellulose</v>
      </c>
      <c r="G33">
        <f>'NDS Arrays'!AJ37</f>
        <v>-19.755694563765044</v>
      </c>
      <c r="H33">
        <f>'NDS Arrays'!AK37</f>
        <v>0.97493869633155938</v>
      </c>
      <c r="I33">
        <f t="shared" si="2"/>
        <v>0.74146811736473817</v>
      </c>
      <c r="J33">
        <f t="shared" si="3"/>
        <v>0.37921428551123521</v>
      </c>
    </row>
    <row r="34" spans="1:10" x14ac:dyDescent="0.25">
      <c r="A34" t="str">
        <f>'NDS Arrays'!B38</f>
        <v>L4</v>
      </c>
      <c r="B34" t="str">
        <f>'NDS Arrays'!C38</f>
        <v>P</v>
      </c>
      <c r="C34">
        <v>0</v>
      </c>
      <c r="D34">
        <v>1</v>
      </c>
      <c r="E34">
        <v>0</v>
      </c>
      <c r="F34" t="str">
        <f>'NDS Arrays'!D38</f>
        <v>cellulose</v>
      </c>
      <c r="G34">
        <f>'NDS Arrays'!AJ38</f>
        <v>-10.226084142366695</v>
      </c>
      <c r="H34">
        <f>'NDS Arrays'!AK38</f>
        <v>0</v>
      </c>
      <c r="I34">
        <f t="shared" si="2"/>
        <v>0.38380403850549288</v>
      </c>
      <c r="J34">
        <f t="shared" si="3"/>
        <v>0</v>
      </c>
    </row>
    <row r="35" spans="1:10" x14ac:dyDescent="0.25">
      <c r="A35" t="str">
        <f>'NDS Arrays'!B39</f>
        <v>R2</v>
      </c>
      <c r="B35" t="str">
        <f>'NDS Arrays'!C39</f>
        <v>P</v>
      </c>
      <c r="C35">
        <v>0</v>
      </c>
      <c r="D35">
        <v>1</v>
      </c>
      <c r="E35">
        <v>0</v>
      </c>
      <c r="F35" t="str">
        <f>'NDS Arrays'!D39</f>
        <v>cellulose</v>
      </c>
      <c r="G35">
        <f>'NDS Arrays'!AJ39</f>
        <v>-22.199735230270502</v>
      </c>
      <c r="H35">
        <f>'NDS Arrays'!AK39</f>
        <v>0</v>
      </c>
      <c r="I35">
        <f t="shared" si="2"/>
        <v>0.83319752864448493</v>
      </c>
      <c r="J35">
        <f t="shared" si="3"/>
        <v>0</v>
      </c>
    </row>
    <row r="36" spans="1:10" x14ac:dyDescent="0.25">
      <c r="A36" t="str">
        <f>'NDS Arrays'!B40</f>
        <v>F1</v>
      </c>
      <c r="B36" t="str">
        <f>'NDS Arrays'!C40</f>
        <v>control</v>
      </c>
      <c r="C36">
        <v>0</v>
      </c>
      <c r="D36">
        <v>0</v>
      </c>
      <c r="E36">
        <v>0</v>
      </c>
      <c r="F36" t="str">
        <f>'NDS Arrays'!D40</f>
        <v>Glass</v>
      </c>
      <c r="G36" t="e">
        <f>'NDS Arrays'!AJ40</f>
        <v>#DIV/0!</v>
      </c>
      <c r="H36" t="e">
        <f>'NDS Arrays'!AK40</f>
        <v>#DIV/0!</v>
      </c>
    </row>
    <row r="37" spans="1:10" x14ac:dyDescent="0.25">
      <c r="A37" t="str">
        <f>'NDS Arrays'!B41</f>
        <v>R1</v>
      </c>
      <c r="B37" t="str">
        <f>'NDS Arrays'!C41</f>
        <v>NP</v>
      </c>
      <c r="C37">
        <v>1</v>
      </c>
      <c r="D37">
        <v>1</v>
      </c>
      <c r="E37">
        <v>0</v>
      </c>
      <c r="F37" t="str">
        <f>'NDS Arrays'!D41</f>
        <v>Cellulose</v>
      </c>
      <c r="G37" t="e">
        <f>'NDS Arrays'!AJ41</f>
        <v>#DIV/0!</v>
      </c>
      <c r="H37" t="e">
        <f>'NDS Arrays'!AK41</f>
        <v>#DIV/0!</v>
      </c>
    </row>
    <row r="38" spans="1:10" x14ac:dyDescent="0.25">
      <c r="A38" t="str">
        <f>'NDS Arrays'!B42</f>
        <v>R3</v>
      </c>
      <c r="B38" t="str">
        <f>'NDS Arrays'!C42</f>
        <v>control</v>
      </c>
      <c r="C38">
        <v>0</v>
      </c>
      <c r="D38">
        <v>0</v>
      </c>
      <c r="E38">
        <v>0</v>
      </c>
      <c r="F38" t="str">
        <f>'NDS Arrays'!D42</f>
        <v>Cellulose</v>
      </c>
      <c r="G38" t="e">
        <f>'NDS Arrays'!AJ42</f>
        <v>#DIV/0!</v>
      </c>
      <c r="H38" t="e">
        <f>'NDS Arrays'!AK42</f>
        <v>#DIV/0!</v>
      </c>
    </row>
    <row r="39" spans="1:10" x14ac:dyDescent="0.25">
      <c r="A39" t="str">
        <f>'NDS Arrays'!B43</f>
        <v>R4</v>
      </c>
      <c r="B39" t="str">
        <f>'NDS Arrays'!C43</f>
        <v>control</v>
      </c>
      <c r="C39">
        <v>0</v>
      </c>
      <c r="D39">
        <v>0</v>
      </c>
      <c r="E39">
        <v>0</v>
      </c>
      <c r="F39" t="str">
        <f>'NDS Arrays'!D43</f>
        <v>Glass</v>
      </c>
      <c r="G39" t="e">
        <f>'NDS Arrays'!AJ43</f>
        <v>#DIV/0!</v>
      </c>
      <c r="H39" t="e">
        <f>'NDS Arrays'!AK43</f>
        <v>#DIV/0!</v>
      </c>
    </row>
    <row r="40" spans="1:10" x14ac:dyDescent="0.25">
      <c r="A40" t="str">
        <f>'NDS Arrays'!B44</f>
        <v>R5</v>
      </c>
      <c r="B40" t="str">
        <f>'NDS Arrays'!C44</f>
        <v>control</v>
      </c>
      <c r="C40">
        <v>0</v>
      </c>
      <c r="D40">
        <v>0</v>
      </c>
      <c r="E40">
        <v>0</v>
      </c>
      <c r="F40" t="str">
        <f>'NDS Arrays'!D44</f>
        <v>Cellulose</v>
      </c>
      <c r="G40" t="e">
        <f>'NDS Arrays'!AJ44</f>
        <v>#DIV/0!</v>
      </c>
      <c r="H40" t="e">
        <f>'NDS Arrays'!AK44</f>
        <v>#DIV/0!</v>
      </c>
    </row>
    <row r="41" spans="1:10" x14ac:dyDescent="0.25">
      <c r="A41" t="str">
        <f>'NDS Arrays'!B45</f>
        <v>R8</v>
      </c>
      <c r="B41" t="str">
        <f>'NDS Arrays'!C45</f>
        <v>P</v>
      </c>
      <c r="C41">
        <v>0</v>
      </c>
      <c r="D41">
        <v>1</v>
      </c>
      <c r="E41">
        <v>0</v>
      </c>
      <c r="F41" t="str">
        <f>'NDS Arrays'!D45</f>
        <v>Cellulose</v>
      </c>
      <c r="G41" t="e">
        <f>'NDS Arrays'!AJ45</f>
        <v>#DIV/0!</v>
      </c>
      <c r="H41" t="e">
        <f>'NDS Arrays'!AK45</f>
        <v>#DIV/0!</v>
      </c>
    </row>
  </sheetData>
  <sortState ref="A2:K129">
    <sortCondition ref="B2:B129"/>
    <sortCondition ref="F2:F129"/>
    <sortCondition ref="E2:E12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7" sqref="D7"/>
    </sheetView>
  </sheetViews>
  <sheetFormatPr defaultRowHeight="15" x14ac:dyDescent="0.25"/>
  <sheetData>
    <row r="1" spans="1:6" x14ac:dyDescent="0.25">
      <c r="A1" t="s">
        <v>81</v>
      </c>
      <c r="B1" t="s">
        <v>83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5">
      <c r="A2" t="str">
        <f>'r.summary'!B5</f>
        <v>N</v>
      </c>
      <c r="B2" t="str">
        <f>'r.summary'!F5</f>
        <v>glass</v>
      </c>
      <c r="C2">
        <f>AVERAGE('r.summary'!I5:I9)</f>
        <v>0.7279897467067149</v>
      </c>
      <c r="D2">
        <f>STDEV('r.summary'!I5:I9)/SQRT(5)</f>
        <v>7.8017559580888379E-2</v>
      </c>
      <c r="E2">
        <f>AVERAGE('r.summary'!J5:J9)</f>
        <v>1.0975165897122245</v>
      </c>
      <c r="F2">
        <f>STDEV('r.summary'!J5:J9)/SQRT(5)</f>
        <v>0.42766187232733499</v>
      </c>
    </row>
    <row r="3" spans="1:6" x14ac:dyDescent="0.25">
      <c r="A3" t="str">
        <f>'r.summary'!B10</f>
        <v>NP</v>
      </c>
      <c r="B3" t="str">
        <f>'r.summary'!F10</f>
        <v>glass</v>
      </c>
      <c r="C3">
        <f>AVERAGE('r.summary'!I10:I14)</f>
        <v>0.88267941133556715</v>
      </c>
      <c r="D3">
        <f>STDEV('r.summary'!I10:I14)/SQRT(5)</f>
        <v>2.610771885510418E-2</v>
      </c>
      <c r="E3">
        <f>AVERAGE('r.summary'!J10:J14)</f>
        <v>0.17582812553998589</v>
      </c>
      <c r="F3">
        <f>STDEV('r.summary'!J10:J14)/SQRT(5)</f>
        <v>0.11815098043373144</v>
      </c>
    </row>
    <row r="4" spans="1:6" x14ac:dyDescent="0.25">
      <c r="A4" t="str">
        <f>'r.summary'!B15</f>
        <v>P</v>
      </c>
      <c r="B4" t="str">
        <f>'r.summary'!F15</f>
        <v>glass</v>
      </c>
      <c r="C4">
        <f>AVERAGE('r.summary'!I15:I19)</f>
        <v>0.7439792285280441</v>
      </c>
      <c r="D4">
        <f>STDEV('r.summary'!I15:I19)/SQRT(5)</f>
        <v>8.660636024017615E-2</v>
      </c>
      <c r="E4">
        <f>AVERAGE('r.summary'!J15:J19)</f>
        <v>1.9110751262029531</v>
      </c>
      <c r="F4">
        <f>STDEV('r.summary'!J15:J19)/SQRT(5)</f>
        <v>1.0748728407977832</v>
      </c>
    </row>
    <row r="5" spans="1:6" x14ac:dyDescent="0.25">
      <c r="A5" t="str">
        <f>'r.summary'!B23</f>
        <v>N</v>
      </c>
      <c r="B5" t="str">
        <f>'r.summary'!F23</f>
        <v>cellulose</v>
      </c>
      <c r="C5">
        <f>AVERAGE('r.summary'!I23:I27)</f>
        <v>0.72002752387146185</v>
      </c>
      <c r="D5">
        <f>STDEV('r.summary'!I23:I27)/SQRT(5)</f>
        <v>9.1311222737260278E-2</v>
      </c>
      <c r="E5">
        <f>AVERAGE('r.summary'!J23:J27)</f>
        <v>0.33962161796712981</v>
      </c>
      <c r="F5">
        <f>STDEV('r.summary'!J23:J27)/SQRT(5)</f>
        <v>0.21889927105575879</v>
      </c>
    </row>
    <row r="6" spans="1:6" x14ac:dyDescent="0.25">
      <c r="A6" t="str">
        <f>'r.summary'!B28</f>
        <v>NP</v>
      </c>
      <c r="B6" t="str">
        <f>'r.summary'!F28</f>
        <v>cellulose</v>
      </c>
      <c r="C6">
        <f>AVERAGE('r.summary'!I28:I31)</f>
        <v>0.61724973845131803</v>
      </c>
      <c r="D6">
        <f>STDEV('r.summary'!I28:I31)/SQRT(4)</f>
        <v>6.6193374533476901E-2</v>
      </c>
      <c r="E6">
        <f>AVERAGE('r.summary'!J28:J31)</f>
        <v>7.0966431098692079E-2</v>
      </c>
      <c r="F6">
        <f>STDEV('r.summary'!J28:J31)/SQRT(4)</f>
        <v>7.0966431098692079E-2</v>
      </c>
    </row>
    <row r="7" spans="1:6" x14ac:dyDescent="0.25">
      <c r="A7" t="str">
        <f>'r.summary'!B32</f>
        <v>P</v>
      </c>
      <c r="B7" t="str">
        <f>'r.summary'!F32</f>
        <v>cellulose</v>
      </c>
      <c r="C7">
        <f>AVERAGE('r.summary'!I32:I35)</f>
        <v>0.73640940881304906</v>
      </c>
      <c r="D7">
        <f>STDEV('r.summary'!I32:I35)/SQRT(4)</f>
        <v>0.12799867323222236</v>
      </c>
      <c r="E7">
        <f>AVERAGE('r.summary'!J32:J35)</f>
        <v>0.32605791263114975</v>
      </c>
      <c r="F7">
        <f>STDEV('r.summary'!J32:J35)/SQRT(4)</f>
        <v>0.21874748576736702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Deployment Data</vt:lpstr>
      <vt:lpstr>NDS Arrays</vt:lpstr>
      <vt:lpstr>r.summary</vt:lpstr>
      <vt:lpstr>nrr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2018-07-26T19:20:55Z</dcterms:modified>
  <cp:category/>
  <cp:contentStatus/>
</cp:coreProperties>
</file>