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0" windowWidth="25605" windowHeight="16005" activeTab="2"/>
  </bookViews>
  <sheets>
    <sheet name="Deployment Data" sheetId="2" r:id="rId1"/>
    <sheet name="NDS Arrays" sheetId="1" r:id="rId2"/>
    <sheet name="r.summary" sheetId="3" r:id="rId3"/>
  </sheets>
  <definedNames>
    <definedName name="_xlnm._FilterDatabase" localSheetId="1" hidden="1">'NDS Arrays'!$C$3:$C$42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3" l="1"/>
  <c r="H39" i="3"/>
  <c r="F32" i="3"/>
  <c r="H32" i="3"/>
  <c r="F29" i="3"/>
  <c r="H29" i="3"/>
  <c r="F28" i="3"/>
  <c r="H28" i="3"/>
  <c r="F13" i="3"/>
  <c r="H13" i="3"/>
  <c r="F41" i="3"/>
  <c r="H41" i="3"/>
  <c r="F40" i="3"/>
  <c r="H40" i="3"/>
  <c r="F34" i="3"/>
  <c r="H34" i="3"/>
  <c r="F26" i="3"/>
  <c r="H26" i="3"/>
  <c r="F6" i="3"/>
  <c r="H6" i="3"/>
  <c r="F10" i="3"/>
  <c r="H10" i="3"/>
  <c r="F19" i="3"/>
  <c r="H19" i="3"/>
  <c r="F23" i="3"/>
  <c r="H23" i="3"/>
  <c r="F24" i="3"/>
  <c r="H24" i="3"/>
  <c r="F3" i="3"/>
  <c r="H3" i="3"/>
  <c r="F12" i="3"/>
  <c r="F14" i="3"/>
  <c r="F15" i="3"/>
  <c r="F16" i="3"/>
  <c r="H12" i="3"/>
  <c r="G4" i="3"/>
  <c r="I4" i="3"/>
  <c r="G9" i="3"/>
  <c r="I9" i="3"/>
  <c r="G15" i="3"/>
  <c r="I15" i="3"/>
  <c r="G36" i="3"/>
  <c r="I36" i="3"/>
  <c r="G2" i="3"/>
  <c r="I2" i="3"/>
  <c r="G8" i="3"/>
  <c r="I8" i="3"/>
  <c r="G27" i="3"/>
  <c r="I27" i="3"/>
  <c r="G30" i="3"/>
  <c r="I30" i="3"/>
  <c r="G35" i="3"/>
  <c r="I35" i="3"/>
  <c r="G7" i="3"/>
  <c r="I7" i="3"/>
  <c r="G14" i="3"/>
  <c r="I14" i="3"/>
  <c r="G25" i="3"/>
  <c r="I25" i="3"/>
  <c r="G37" i="3"/>
  <c r="I37" i="3"/>
  <c r="G38" i="3"/>
  <c r="I38" i="3"/>
  <c r="G11" i="3"/>
  <c r="I11" i="3"/>
  <c r="G3" i="3"/>
  <c r="G5" i="3"/>
  <c r="G6" i="3"/>
  <c r="G10" i="3"/>
  <c r="G12" i="3"/>
  <c r="G13" i="3"/>
  <c r="G16" i="3"/>
  <c r="G17" i="3"/>
  <c r="G18" i="3"/>
  <c r="G19" i="3"/>
  <c r="G20" i="3"/>
  <c r="G21" i="3"/>
  <c r="G22" i="3"/>
  <c r="G23" i="3"/>
  <c r="G24" i="3"/>
  <c r="G26" i="3"/>
  <c r="G28" i="3"/>
  <c r="G29" i="3"/>
  <c r="G31" i="3"/>
  <c r="G32" i="3"/>
  <c r="G33" i="3"/>
  <c r="G34" i="3"/>
  <c r="G39" i="3"/>
  <c r="G40" i="3"/>
  <c r="G41" i="3"/>
  <c r="F4" i="3"/>
  <c r="F5" i="3"/>
  <c r="F7" i="3"/>
  <c r="F8" i="3"/>
  <c r="F9" i="3"/>
  <c r="F11" i="3"/>
  <c r="F17" i="3"/>
  <c r="F18" i="3"/>
  <c r="F20" i="3"/>
  <c r="F21" i="3"/>
  <c r="F22" i="3"/>
  <c r="F25" i="3"/>
  <c r="F27" i="3"/>
  <c r="F30" i="3"/>
  <c r="F31" i="3"/>
  <c r="F33" i="3"/>
  <c r="F35" i="3"/>
  <c r="F36" i="3"/>
  <c r="F37" i="3"/>
  <c r="F38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2" i="3"/>
  <c r="A41" i="3"/>
  <c r="B41" i="3"/>
  <c r="A3" i="3"/>
  <c r="B3" i="3"/>
  <c r="A4" i="3"/>
  <c r="B4" i="3"/>
  <c r="A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A13" i="3"/>
  <c r="B13" i="3"/>
  <c r="A14" i="3"/>
  <c r="B14" i="3"/>
  <c r="A15" i="3"/>
  <c r="B15" i="3"/>
  <c r="A16" i="3"/>
  <c r="A17" i="3"/>
  <c r="A18" i="3"/>
  <c r="A19" i="3"/>
  <c r="B19" i="3"/>
  <c r="A20" i="3"/>
  <c r="A21" i="3"/>
  <c r="A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A32" i="3"/>
  <c r="B32" i="3"/>
  <c r="A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B2" i="3"/>
  <c r="A2" i="3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3" i="1"/>
  <c r="AB43" i="1"/>
  <c r="X43" i="1"/>
  <c r="Y43" i="1"/>
  <c r="Z43" i="1"/>
  <c r="AA43" i="1"/>
  <c r="X44" i="1"/>
  <c r="Y44" i="1"/>
  <c r="Z44" i="1"/>
  <c r="AA44" i="1"/>
  <c r="X45" i="1"/>
  <c r="Y45" i="1"/>
  <c r="Z45" i="1"/>
  <c r="AA45" i="1"/>
  <c r="X46" i="1"/>
  <c r="Y46" i="1"/>
  <c r="Z46" i="1"/>
  <c r="AA46" i="1"/>
  <c r="X47" i="1"/>
  <c r="Y47" i="1"/>
  <c r="Z47" i="1"/>
  <c r="AA47" i="1"/>
  <c r="Z42" i="1"/>
  <c r="X42" i="1"/>
  <c r="Y42" i="1"/>
  <c r="AA42" i="1"/>
  <c r="AC42" i="1"/>
  <c r="AD42" i="1"/>
  <c r="AE42" i="1"/>
  <c r="AF42" i="1"/>
  <c r="AH42" i="1"/>
  <c r="AG42" i="1"/>
  <c r="Z41" i="1"/>
  <c r="X41" i="1"/>
  <c r="Y41" i="1"/>
  <c r="AA41" i="1"/>
  <c r="AC41" i="1"/>
  <c r="AD41" i="1"/>
  <c r="AE41" i="1"/>
  <c r="AF41" i="1"/>
  <c r="AH41" i="1"/>
  <c r="AG41" i="1"/>
  <c r="Z40" i="1"/>
  <c r="X40" i="1"/>
  <c r="Y40" i="1"/>
  <c r="AA40" i="1"/>
  <c r="AC40" i="1"/>
  <c r="AD40" i="1"/>
  <c r="AE40" i="1"/>
  <c r="AF40" i="1"/>
  <c r="AH40" i="1"/>
  <c r="AG40" i="1"/>
  <c r="Z39" i="1"/>
  <c r="X39" i="1"/>
  <c r="Y39" i="1"/>
  <c r="AA39" i="1"/>
  <c r="AC39" i="1"/>
  <c r="AD39" i="1"/>
  <c r="AE39" i="1"/>
  <c r="AF39" i="1"/>
  <c r="AH39" i="1"/>
  <c r="AG39" i="1"/>
  <c r="Z38" i="1"/>
  <c r="X38" i="1"/>
  <c r="Y38" i="1"/>
  <c r="AA38" i="1"/>
  <c r="AC38" i="1"/>
  <c r="AD38" i="1"/>
  <c r="AE38" i="1"/>
  <c r="AF38" i="1"/>
  <c r="AH38" i="1"/>
  <c r="AG38" i="1"/>
  <c r="Z37" i="1"/>
  <c r="X37" i="1"/>
  <c r="Y37" i="1"/>
  <c r="AA37" i="1"/>
  <c r="AC37" i="1"/>
  <c r="AD37" i="1"/>
  <c r="AE37" i="1"/>
  <c r="AF37" i="1"/>
  <c r="AH37" i="1"/>
  <c r="AG37" i="1"/>
  <c r="Z36" i="1"/>
  <c r="X36" i="1"/>
  <c r="Y36" i="1"/>
  <c r="AA36" i="1"/>
  <c r="AC36" i="1"/>
  <c r="AD36" i="1"/>
  <c r="AE36" i="1"/>
  <c r="AF36" i="1"/>
  <c r="AH36" i="1"/>
  <c r="AG36" i="1"/>
  <c r="Z35" i="1"/>
  <c r="X35" i="1"/>
  <c r="Y35" i="1"/>
  <c r="AA35" i="1"/>
  <c r="AC35" i="1"/>
  <c r="AD35" i="1"/>
  <c r="AE35" i="1"/>
  <c r="AF35" i="1"/>
  <c r="AH35" i="1"/>
  <c r="AG35" i="1"/>
  <c r="Z34" i="1"/>
  <c r="X34" i="1"/>
  <c r="Y34" i="1"/>
  <c r="AA34" i="1"/>
  <c r="AC34" i="1"/>
  <c r="AD34" i="1"/>
  <c r="AE34" i="1"/>
  <c r="AF34" i="1"/>
  <c r="AH34" i="1"/>
  <c r="AG34" i="1"/>
  <c r="Z33" i="1"/>
  <c r="X33" i="1"/>
  <c r="Y33" i="1"/>
  <c r="AA33" i="1"/>
  <c r="AC33" i="1"/>
  <c r="AD33" i="1"/>
  <c r="AE33" i="1"/>
  <c r="AF33" i="1"/>
  <c r="AH33" i="1"/>
  <c r="AG33" i="1"/>
  <c r="Z32" i="1"/>
  <c r="X32" i="1"/>
  <c r="Y32" i="1"/>
  <c r="AA32" i="1"/>
  <c r="AC32" i="1"/>
  <c r="AD32" i="1"/>
  <c r="AE32" i="1"/>
  <c r="AF32" i="1"/>
  <c r="AH32" i="1"/>
  <c r="AG32" i="1"/>
  <c r="Z31" i="1"/>
  <c r="X31" i="1"/>
  <c r="Y31" i="1"/>
  <c r="AA31" i="1"/>
  <c r="AC31" i="1"/>
  <c r="AD31" i="1"/>
  <c r="AE31" i="1"/>
  <c r="AF31" i="1"/>
  <c r="AH31" i="1"/>
  <c r="AG31" i="1"/>
  <c r="Z30" i="1"/>
  <c r="X30" i="1"/>
  <c r="Y30" i="1"/>
  <c r="AA30" i="1"/>
  <c r="AC30" i="1"/>
  <c r="AD30" i="1"/>
  <c r="AE30" i="1"/>
  <c r="AF30" i="1"/>
  <c r="AH30" i="1"/>
  <c r="AG30" i="1"/>
  <c r="Z29" i="1"/>
  <c r="X29" i="1"/>
  <c r="Y29" i="1"/>
  <c r="AA29" i="1"/>
  <c r="AC29" i="1"/>
  <c r="AD29" i="1"/>
  <c r="AE29" i="1"/>
  <c r="AF29" i="1"/>
  <c r="AH29" i="1"/>
  <c r="AG29" i="1"/>
  <c r="Z28" i="1"/>
  <c r="X28" i="1"/>
  <c r="Y28" i="1"/>
  <c r="AA28" i="1"/>
  <c r="AC28" i="1"/>
  <c r="AD28" i="1"/>
  <c r="AE28" i="1"/>
  <c r="AF28" i="1"/>
  <c r="AH28" i="1"/>
  <c r="AG28" i="1"/>
  <c r="Z27" i="1"/>
  <c r="X27" i="1"/>
  <c r="Y27" i="1"/>
  <c r="AA27" i="1"/>
  <c r="AC27" i="1"/>
  <c r="AD27" i="1"/>
  <c r="AE27" i="1"/>
  <c r="AF27" i="1"/>
  <c r="AH27" i="1"/>
  <c r="AG27" i="1"/>
  <c r="Z26" i="1"/>
  <c r="X26" i="1"/>
  <c r="Y26" i="1"/>
  <c r="AA26" i="1"/>
  <c r="AC26" i="1"/>
  <c r="AD26" i="1"/>
  <c r="AE26" i="1"/>
  <c r="AF26" i="1"/>
  <c r="AH26" i="1"/>
  <c r="AG26" i="1"/>
  <c r="Z25" i="1"/>
  <c r="X25" i="1"/>
  <c r="Y25" i="1"/>
  <c r="AA25" i="1"/>
  <c r="AC25" i="1"/>
  <c r="AD25" i="1"/>
  <c r="AE25" i="1"/>
  <c r="AF25" i="1"/>
  <c r="AH25" i="1"/>
  <c r="AG25" i="1"/>
  <c r="Z24" i="1"/>
  <c r="X24" i="1"/>
  <c r="Y24" i="1"/>
  <c r="AA24" i="1"/>
  <c r="AC24" i="1"/>
  <c r="AD24" i="1"/>
  <c r="AE24" i="1"/>
  <c r="AF24" i="1"/>
  <c r="AH24" i="1"/>
  <c r="AG24" i="1"/>
  <c r="Z23" i="1"/>
  <c r="X23" i="1"/>
  <c r="Y23" i="1"/>
  <c r="AA23" i="1"/>
  <c r="AC23" i="1"/>
  <c r="AD23" i="1"/>
  <c r="AE23" i="1"/>
  <c r="AF23" i="1"/>
  <c r="AH23" i="1"/>
  <c r="AG23" i="1"/>
  <c r="Z22" i="1"/>
  <c r="X22" i="1"/>
  <c r="Y22" i="1"/>
  <c r="AA22" i="1"/>
  <c r="AC22" i="1"/>
  <c r="AD22" i="1"/>
  <c r="AE22" i="1"/>
  <c r="AF22" i="1"/>
  <c r="AH22" i="1"/>
  <c r="AG22" i="1"/>
  <c r="Z21" i="1"/>
  <c r="X21" i="1"/>
  <c r="Y21" i="1"/>
  <c r="AA21" i="1"/>
  <c r="AC21" i="1"/>
  <c r="AD21" i="1"/>
  <c r="AE21" i="1"/>
  <c r="AF21" i="1"/>
  <c r="AH21" i="1"/>
  <c r="AG21" i="1"/>
  <c r="Z20" i="1"/>
  <c r="X20" i="1"/>
  <c r="Y20" i="1"/>
  <c r="AA20" i="1"/>
  <c r="AC20" i="1"/>
  <c r="AD20" i="1"/>
  <c r="AE20" i="1"/>
  <c r="AF20" i="1"/>
  <c r="AH20" i="1"/>
  <c r="AG20" i="1"/>
  <c r="Z19" i="1"/>
  <c r="X19" i="1"/>
  <c r="Y19" i="1"/>
  <c r="AA19" i="1"/>
  <c r="AC19" i="1"/>
  <c r="AD19" i="1"/>
  <c r="AE19" i="1"/>
  <c r="AF19" i="1"/>
  <c r="AH19" i="1"/>
  <c r="AG19" i="1"/>
  <c r="Z18" i="1"/>
  <c r="X18" i="1"/>
  <c r="Y18" i="1"/>
  <c r="AA18" i="1"/>
  <c r="AC18" i="1"/>
  <c r="AD18" i="1"/>
  <c r="AE18" i="1"/>
  <c r="AF18" i="1"/>
  <c r="AH18" i="1"/>
  <c r="AG18" i="1"/>
  <c r="Z17" i="1"/>
  <c r="X17" i="1"/>
  <c r="Y17" i="1"/>
  <c r="AA17" i="1"/>
  <c r="AC17" i="1"/>
  <c r="AD17" i="1"/>
  <c r="AE17" i="1"/>
  <c r="AF17" i="1"/>
  <c r="AH17" i="1"/>
  <c r="AG17" i="1"/>
  <c r="Z16" i="1"/>
  <c r="X16" i="1"/>
  <c r="Y16" i="1"/>
  <c r="AA16" i="1"/>
  <c r="AC16" i="1"/>
  <c r="AD16" i="1"/>
  <c r="AE16" i="1"/>
  <c r="AF16" i="1"/>
  <c r="AH16" i="1"/>
  <c r="AG16" i="1"/>
  <c r="Z15" i="1"/>
  <c r="X15" i="1"/>
  <c r="Y15" i="1"/>
  <c r="AA15" i="1"/>
  <c r="AC15" i="1"/>
  <c r="AD15" i="1"/>
  <c r="AE15" i="1"/>
  <c r="AF15" i="1"/>
  <c r="AH15" i="1"/>
  <c r="AG15" i="1"/>
  <c r="Z14" i="1"/>
  <c r="X14" i="1"/>
  <c r="Y14" i="1"/>
  <c r="AA14" i="1"/>
  <c r="AC14" i="1"/>
  <c r="AD14" i="1"/>
  <c r="AE14" i="1"/>
  <c r="AF14" i="1"/>
  <c r="AH14" i="1"/>
  <c r="AG14" i="1"/>
  <c r="Z13" i="1"/>
  <c r="X13" i="1"/>
  <c r="Y13" i="1"/>
  <c r="AA13" i="1"/>
  <c r="AC13" i="1"/>
  <c r="AD13" i="1"/>
  <c r="AE13" i="1"/>
  <c r="AF13" i="1"/>
  <c r="AH13" i="1"/>
  <c r="AG13" i="1"/>
  <c r="Z12" i="1"/>
  <c r="X12" i="1"/>
  <c r="Y12" i="1"/>
  <c r="AA12" i="1"/>
  <c r="AC12" i="1"/>
  <c r="AD12" i="1"/>
  <c r="AE12" i="1"/>
  <c r="AF12" i="1"/>
  <c r="AH12" i="1"/>
  <c r="AG12" i="1"/>
  <c r="Z11" i="1"/>
  <c r="X11" i="1"/>
  <c r="Y11" i="1"/>
  <c r="AA11" i="1"/>
  <c r="AC11" i="1"/>
  <c r="AD11" i="1"/>
  <c r="AE11" i="1"/>
  <c r="AF11" i="1"/>
  <c r="AH11" i="1"/>
  <c r="AG11" i="1"/>
  <c r="Z10" i="1"/>
  <c r="X10" i="1"/>
  <c r="Y10" i="1"/>
  <c r="AA10" i="1"/>
  <c r="AC10" i="1"/>
  <c r="AD10" i="1"/>
  <c r="AE10" i="1"/>
  <c r="AF10" i="1"/>
  <c r="AH10" i="1"/>
  <c r="AG10" i="1"/>
  <c r="Z9" i="1"/>
  <c r="X9" i="1"/>
  <c r="Y9" i="1"/>
  <c r="AA9" i="1"/>
  <c r="AC9" i="1"/>
  <c r="AD9" i="1"/>
  <c r="AE9" i="1"/>
  <c r="AF9" i="1"/>
  <c r="AH9" i="1"/>
  <c r="AG9" i="1"/>
  <c r="Z8" i="1"/>
  <c r="X8" i="1"/>
  <c r="Y8" i="1"/>
  <c r="AA8" i="1"/>
  <c r="AC8" i="1"/>
  <c r="AD8" i="1"/>
  <c r="AE8" i="1"/>
  <c r="AF8" i="1"/>
  <c r="AH8" i="1"/>
  <c r="AG8" i="1"/>
  <c r="Z7" i="1"/>
  <c r="X7" i="1"/>
  <c r="Y7" i="1"/>
  <c r="AA7" i="1"/>
  <c r="AC7" i="1"/>
  <c r="AD7" i="1"/>
  <c r="AE7" i="1"/>
  <c r="AF7" i="1"/>
  <c r="AH7" i="1"/>
  <c r="AG7" i="1"/>
  <c r="Z6" i="1"/>
  <c r="X6" i="1"/>
  <c r="Y6" i="1"/>
  <c r="AA6" i="1"/>
  <c r="AC6" i="1"/>
  <c r="AD6" i="1"/>
  <c r="AE6" i="1"/>
  <c r="AF6" i="1"/>
  <c r="AH6" i="1"/>
  <c r="AG6" i="1"/>
  <c r="Z5" i="1"/>
  <c r="X5" i="1"/>
  <c r="Y5" i="1"/>
  <c r="AA5" i="1"/>
  <c r="AC5" i="1"/>
  <c r="AD5" i="1"/>
  <c r="AE5" i="1"/>
  <c r="AF5" i="1"/>
  <c r="AH5" i="1"/>
  <c r="AG5" i="1"/>
  <c r="Z4" i="1"/>
  <c r="X4" i="1"/>
  <c r="Y4" i="1"/>
  <c r="AA4" i="1"/>
  <c r="AC4" i="1"/>
  <c r="AD4" i="1"/>
  <c r="AE4" i="1"/>
  <c r="AF4" i="1"/>
  <c r="AH4" i="1"/>
  <c r="AG4" i="1"/>
  <c r="Z3" i="1"/>
  <c r="X3" i="1"/>
  <c r="Y3" i="1"/>
  <c r="AA3" i="1"/>
  <c r="AC3" i="1"/>
  <c r="AD3" i="1"/>
  <c r="AE3" i="1"/>
  <c r="AF3" i="1"/>
  <c r="AH3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3" i="1"/>
  <c r="N43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" i="1"/>
  <c r="K4" i="1"/>
  <c r="L4" i="1"/>
  <c r="M4" i="1"/>
  <c r="O4" i="1"/>
  <c r="P4" i="1"/>
  <c r="Q4" i="1"/>
  <c r="J5" i="1"/>
  <c r="K5" i="1"/>
  <c r="L5" i="1"/>
  <c r="M5" i="1"/>
  <c r="O5" i="1"/>
  <c r="P5" i="1"/>
  <c r="Q5" i="1"/>
  <c r="J6" i="1"/>
  <c r="K6" i="1"/>
  <c r="L6" i="1"/>
  <c r="M6" i="1"/>
  <c r="O6" i="1"/>
  <c r="P6" i="1"/>
  <c r="Q6" i="1"/>
  <c r="J7" i="1"/>
  <c r="K7" i="1"/>
  <c r="L7" i="1"/>
  <c r="M7" i="1"/>
  <c r="O7" i="1"/>
  <c r="P7" i="1"/>
  <c r="Q7" i="1"/>
  <c r="J8" i="1"/>
  <c r="K8" i="1"/>
  <c r="L8" i="1"/>
  <c r="M8" i="1"/>
  <c r="O8" i="1"/>
  <c r="P8" i="1"/>
  <c r="Q8" i="1"/>
  <c r="J9" i="1"/>
  <c r="K9" i="1"/>
  <c r="L9" i="1"/>
  <c r="M9" i="1"/>
  <c r="O9" i="1"/>
  <c r="P9" i="1"/>
  <c r="Q9" i="1"/>
  <c r="J10" i="1"/>
  <c r="K10" i="1"/>
  <c r="L10" i="1"/>
  <c r="M10" i="1"/>
  <c r="O10" i="1"/>
  <c r="P10" i="1"/>
  <c r="Q10" i="1"/>
  <c r="J11" i="1"/>
  <c r="K11" i="1"/>
  <c r="L11" i="1"/>
  <c r="M11" i="1"/>
  <c r="O11" i="1"/>
  <c r="P11" i="1"/>
  <c r="Q11" i="1"/>
  <c r="J12" i="1"/>
  <c r="K12" i="1"/>
  <c r="L12" i="1"/>
  <c r="M12" i="1"/>
  <c r="O12" i="1"/>
  <c r="P12" i="1"/>
  <c r="Q12" i="1"/>
  <c r="J13" i="1"/>
  <c r="K13" i="1"/>
  <c r="L13" i="1"/>
  <c r="M13" i="1"/>
  <c r="O13" i="1"/>
  <c r="P13" i="1"/>
  <c r="Q13" i="1"/>
  <c r="J14" i="1"/>
  <c r="K14" i="1"/>
  <c r="L14" i="1"/>
  <c r="M14" i="1"/>
  <c r="O14" i="1"/>
  <c r="P14" i="1"/>
  <c r="Q14" i="1"/>
  <c r="J15" i="1"/>
  <c r="K15" i="1"/>
  <c r="L15" i="1"/>
  <c r="M15" i="1"/>
  <c r="O15" i="1"/>
  <c r="P15" i="1"/>
  <c r="Q15" i="1"/>
  <c r="J16" i="1"/>
  <c r="K16" i="1"/>
  <c r="L16" i="1"/>
  <c r="M16" i="1"/>
  <c r="O16" i="1"/>
  <c r="P16" i="1"/>
  <c r="Q16" i="1"/>
  <c r="J17" i="1"/>
  <c r="K17" i="1"/>
  <c r="L17" i="1"/>
  <c r="M17" i="1"/>
  <c r="O17" i="1"/>
  <c r="P17" i="1"/>
  <c r="Q17" i="1"/>
  <c r="J18" i="1"/>
  <c r="K18" i="1"/>
  <c r="L18" i="1"/>
  <c r="M18" i="1"/>
  <c r="O18" i="1"/>
  <c r="P18" i="1"/>
  <c r="Q18" i="1"/>
  <c r="J19" i="1"/>
  <c r="K19" i="1"/>
  <c r="L19" i="1"/>
  <c r="M19" i="1"/>
  <c r="O19" i="1"/>
  <c r="P19" i="1"/>
  <c r="Q19" i="1"/>
  <c r="J20" i="1"/>
  <c r="K20" i="1"/>
  <c r="L20" i="1"/>
  <c r="M20" i="1"/>
  <c r="O20" i="1"/>
  <c r="P20" i="1"/>
  <c r="Q20" i="1"/>
  <c r="J21" i="1"/>
  <c r="K21" i="1"/>
  <c r="L21" i="1"/>
  <c r="M21" i="1"/>
  <c r="O21" i="1"/>
  <c r="P21" i="1"/>
  <c r="Q21" i="1"/>
  <c r="J22" i="1"/>
  <c r="K22" i="1"/>
  <c r="L22" i="1"/>
  <c r="M22" i="1"/>
  <c r="O22" i="1"/>
  <c r="P22" i="1"/>
  <c r="Q22" i="1"/>
  <c r="J23" i="1"/>
  <c r="K23" i="1"/>
  <c r="L23" i="1"/>
  <c r="M23" i="1"/>
  <c r="O23" i="1"/>
  <c r="P23" i="1"/>
  <c r="Q23" i="1"/>
  <c r="J24" i="1"/>
  <c r="K24" i="1"/>
  <c r="L24" i="1"/>
  <c r="M24" i="1"/>
  <c r="O24" i="1"/>
  <c r="P24" i="1"/>
  <c r="Q24" i="1"/>
  <c r="J25" i="1"/>
  <c r="K25" i="1"/>
  <c r="L25" i="1"/>
  <c r="M25" i="1"/>
  <c r="O25" i="1"/>
  <c r="P25" i="1"/>
  <c r="Q25" i="1"/>
  <c r="J26" i="1"/>
  <c r="K26" i="1"/>
  <c r="L26" i="1"/>
  <c r="M26" i="1"/>
  <c r="O26" i="1"/>
  <c r="P26" i="1"/>
  <c r="Q26" i="1"/>
  <c r="J27" i="1"/>
  <c r="K27" i="1"/>
  <c r="L27" i="1"/>
  <c r="M27" i="1"/>
  <c r="O27" i="1"/>
  <c r="P27" i="1"/>
  <c r="Q27" i="1"/>
  <c r="J28" i="1"/>
  <c r="K28" i="1"/>
  <c r="L28" i="1"/>
  <c r="M28" i="1"/>
  <c r="O28" i="1"/>
  <c r="P28" i="1"/>
  <c r="Q28" i="1"/>
  <c r="J29" i="1"/>
  <c r="K29" i="1"/>
  <c r="L29" i="1"/>
  <c r="M29" i="1"/>
  <c r="O29" i="1"/>
  <c r="P29" i="1"/>
  <c r="Q29" i="1"/>
  <c r="J30" i="1"/>
  <c r="K30" i="1"/>
  <c r="L30" i="1"/>
  <c r="M30" i="1"/>
  <c r="O30" i="1"/>
  <c r="P30" i="1"/>
  <c r="Q30" i="1"/>
  <c r="J31" i="1"/>
  <c r="K31" i="1"/>
  <c r="L31" i="1"/>
  <c r="M31" i="1"/>
  <c r="O31" i="1"/>
  <c r="P31" i="1"/>
  <c r="Q31" i="1"/>
  <c r="J32" i="1"/>
  <c r="K32" i="1"/>
  <c r="L32" i="1"/>
  <c r="M32" i="1"/>
  <c r="O32" i="1"/>
  <c r="P32" i="1"/>
  <c r="Q32" i="1"/>
  <c r="J33" i="1"/>
  <c r="K33" i="1"/>
  <c r="L33" i="1"/>
  <c r="M33" i="1"/>
  <c r="O33" i="1"/>
  <c r="P33" i="1"/>
  <c r="Q33" i="1"/>
  <c r="J34" i="1"/>
  <c r="K34" i="1"/>
  <c r="L34" i="1"/>
  <c r="M34" i="1"/>
  <c r="O34" i="1"/>
  <c r="P34" i="1"/>
  <c r="Q34" i="1"/>
  <c r="J35" i="1"/>
  <c r="K35" i="1"/>
  <c r="L35" i="1"/>
  <c r="M35" i="1"/>
  <c r="O35" i="1"/>
  <c r="P35" i="1"/>
  <c r="Q35" i="1"/>
  <c r="J36" i="1"/>
  <c r="K36" i="1"/>
  <c r="L36" i="1"/>
  <c r="M36" i="1"/>
  <c r="O36" i="1"/>
  <c r="P36" i="1"/>
  <c r="Q36" i="1"/>
  <c r="J37" i="1"/>
  <c r="K37" i="1"/>
  <c r="L37" i="1"/>
  <c r="M37" i="1"/>
  <c r="O37" i="1"/>
  <c r="P37" i="1"/>
  <c r="Q37" i="1"/>
  <c r="J38" i="1"/>
  <c r="K38" i="1"/>
  <c r="L38" i="1"/>
  <c r="M38" i="1"/>
  <c r="O38" i="1"/>
  <c r="P38" i="1"/>
  <c r="Q38" i="1"/>
  <c r="J39" i="1"/>
  <c r="K39" i="1"/>
  <c r="L39" i="1"/>
  <c r="M39" i="1"/>
  <c r="O39" i="1"/>
  <c r="P39" i="1"/>
  <c r="Q39" i="1"/>
  <c r="J40" i="1"/>
  <c r="K40" i="1"/>
  <c r="L40" i="1"/>
  <c r="M40" i="1"/>
  <c r="O40" i="1"/>
  <c r="P40" i="1"/>
  <c r="Q40" i="1"/>
  <c r="J41" i="1"/>
  <c r="K41" i="1"/>
  <c r="L41" i="1"/>
  <c r="M41" i="1"/>
  <c r="O41" i="1"/>
  <c r="P41" i="1"/>
  <c r="Q41" i="1"/>
  <c r="J42" i="1"/>
  <c r="K42" i="1"/>
  <c r="L42" i="1"/>
  <c r="M42" i="1"/>
  <c r="O42" i="1"/>
  <c r="P42" i="1"/>
  <c r="Q42" i="1"/>
  <c r="L3" i="1"/>
  <c r="J3" i="1"/>
  <c r="K3" i="1"/>
  <c r="M3" i="1"/>
  <c r="O3" i="1"/>
  <c r="P3" i="1"/>
  <c r="Q3" i="1"/>
</calcChain>
</file>

<file path=xl/sharedStrings.xml><?xml version="1.0" encoding="utf-8"?>
<sst xmlns="http://schemas.openxmlformats.org/spreadsheetml/2006/main" count="187" uniqueCount="85">
  <si>
    <t>NDS ID</t>
  </si>
  <si>
    <t xml:space="preserve">Nutrient </t>
  </si>
  <si>
    <t>P</t>
  </si>
  <si>
    <t>N</t>
  </si>
  <si>
    <t>Top</t>
  </si>
  <si>
    <t>NPP</t>
  </si>
  <si>
    <t>CR</t>
  </si>
  <si>
    <t>start time</t>
  </si>
  <si>
    <t>end time</t>
  </si>
  <si>
    <t>Total Time (h)</t>
  </si>
  <si>
    <t>Change in O2 (ug/h)</t>
  </si>
  <si>
    <t>diam (cm)</t>
  </si>
  <si>
    <t>area (cm2)</t>
  </si>
  <si>
    <r>
      <t>NPP (</t>
    </r>
    <r>
      <rPr>
        <b/>
        <sz val="11"/>
        <color indexed="8"/>
        <rFont val="Symbol"/>
        <family val="1"/>
        <charset val="2"/>
      </rPr>
      <t>m</t>
    </r>
    <r>
      <rPr>
        <b/>
        <sz val="11"/>
        <color indexed="8"/>
        <rFont val="Calibri"/>
        <family val="2"/>
      </rPr>
      <t>g O2 cm-2 h-1)</t>
    </r>
  </si>
  <si>
    <t>start O2 (mg/L)</t>
  </si>
  <si>
    <t>end O2 (mg/L)</t>
  </si>
  <si>
    <t>Start Temp (°C)</t>
  </si>
  <si>
    <t>End Temp (°C)</t>
  </si>
  <si>
    <t>Total Time (hms)</t>
  </si>
  <si>
    <t>Change in O2 (ug)</t>
  </si>
  <si>
    <t>Blank Corrected Change in O2 (ug/h)</t>
  </si>
  <si>
    <r>
      <t>CR (</t>
    </r>
    <r>
      <rPr>
        <b/>
        <sz val="11"/>
        <color indexed="8"/>
        <rFont val="Symbol"/>
        <family val="1"/>
        <charset val="2"/>
      </rPr>
      <t>m</t>
    </r>
    <r>
      <rPr>
        <b/>
        <sz val="11"/>
        <color indexed="8"/>
        <rFont val="Calibri"/>
        <family val="2"/>
      </rPr>
      <t>g O2 cm-2 h-1)</t>
    </r>
  </si>
  <si>
    <r>
      <t>GPP (</t>
    </r>
    <r>
      <rPr>
        <b/>
        <sz val="11"/>
        <color indexed="8"/>
        <rFont val="Symbol"/>
        <family val="1"/>
        <charset val="2"/>
      </rPr>
      <t>m</t>
    </r>
    <r>
      <rPr>
        <b/>
        <sz val="11"/>
        <color indexed="8"/>
        <rFont val="Calibri"/>
        <family val="2"/>
      </rPr>
      <t>g O2 cm-2 h-1)</t>
    </r>
  </si>
  <si>
    <t>Corrected CR</t>
  </si>
  <si>
    <t>Corrected GPP</t>
  </si>
  <si>
    <t>nutrient</t>
  </si>
  <si>
    <t>top</t>
  </si>
  <si>
    <t>cr.area</t>
  </si>
  <si>
    <t>gpp.area</t>
  </si>
  <si>
    <t>nds.id</t>
  </si>
  <si>
    <t>Install Date</t>
  </si>
  <si>
    <t>Retrieval Date</t>
  </si>
  <si>
    <t>bars A-H are in high light treament installed upstream</t>
  </si>
  <si>
    <t>bars J-Q are in low light treatment installed downstream</t>
  </si>
  <si>
    <t>Deployment Length</t>
  </si>
  <si>
    <t>Lab Run</t>
  </si>
  <si>
    <t>13 days</t>
  </si>
  <si>
    <t>cr.nrr</t>
  </si>
  <si>
    <t>gpp.nrr</t>
  </si>
  <si>
    <t>sponge</t>
  </si>
  <si>
    <t>N+P</t>
  </si>
  <si>
    <t>glass</t>
  </si>
  <si>
    <t>F1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</si>
  <si>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</si>
  <si>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</si>
  <si>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</si>
  <si>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</si>
  <si>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</si>
  <si>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</si>
  <si>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</si>
  <si>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</si>
  <si>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</si>
  <si>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</si>
  <si>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</si>
  <si>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</si>
  <si>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</si>
  <si>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</si>
  <si>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</si>
  <si>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H1</t>
  </si>
  <si>
    <t>H2</t>
  </si>
  <si>
    <t>H3</t>
  </si>
  <si>
    <t>H4</t>
  </si>
  <si>
    <t>H5</t>
  </si>
  <si>
    <t>H6</t>
  </si>
  <si>
    <t>H7</t>
  </si>
  <si>
    <t>H8</t>
  </si>
  <si>
    <t>I1</t>
  </si>
  <si>
    <t>I2</t>
  </si>
  <si>
    <t>I3</t>
  </si>
  <si>
    <t>I4</t>
  </si>
  <si>
    <t>I5</t>
  </si>
  <si>
    <t>I6</t>
  </si>
  <si>
    <t>I7</t>
  </si>
  <si>
    <t>I8</t>
  </si>
  <si>
    <t>J1</t>
  </si>
  <si>
    <t>J2</t>
  </si>
  <si>
    <t>J3</t>
  </si>
  <si>
    <t>J4</t>
  </si>
  <si>
    <t>J5</t>
  </si>
  <si>
    <t>J6</t>
  </si>
  <si>
    <t>J7</t>
  </si>
  <si>
    <t>J8</t>
  </si>
  <si>
    <t>c</t>
  </si>
  <si>
    <t>Control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</si>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</sst>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2" fontId="2" fillId="0" borderId="0" xfId="0" applyNumberFormat="1" applyFont="1"/>
    <xf numFmtId="0" fontId="2" fillId="0" borderId="0" xfId="0" applyFont="1" applyFill="1"/>
    <xf numFmtId="2" fontId="1" fillId="0" borderId="0" xfId="0" applyNumberFormat="1" applyFont="1" applyFill="1"/>
    <xf numFmtId="21" fontId="0" fillId="0" borderId="0" xfId="0" applyNumberFormat="1"/>
    <xf numFmtId="2" fontId="0" fillId="0" borderId="0" xfId="0" applyNumberFormat="1"/>
    <xf numFmtId="0" fontId="0" fillId="0" borderId="0" xfId="0" applyFill="1"/>
    <xf numFmtId="46" fontId="0" fillId="0" borderId="0" xfId="0" applyNumberFormat="1"/>
    <xf numFmtId="21" fontId="0" fillId="0" borderId="0" xfId="0" applyNumberFormat="1" applyFill="1"/>
    <xf numFmtId="15" fontId="0" fillId="0" borderId="0" xfId="0" applyNumberFormat="1"/>
    <xf numFmtId="20" fontId="0" fillId="0" borderId="0" xfId="0" applyNumberFormat="1"/>
    <xf numFmtId="2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defaultColWidth="8.85546875" defaultRowHeight="15" x14ac:dyDescent="0.25"/>
  <sheetData>
    <row r="1" spans="1:3" x14ac:dyDescent="0.25">
      <c r="A1" t="s">
        <v>32</v>
      </c>
    </row>
    <row r="2" spans="1:3" x14ac:dyDescent="0.25">
      <c r="A2" t="s">
        <v>33</v>
      </c>
    </row>
    <row r="4" spans="1:3" x14ac:dyDescent="0.25">
      <c r="A4" t="s">
        <v>30</v>
      </c>
      <c r="B4" s="12">
        <v>42195</v>
      </c>
      <c r="C4" s="13">
        <v>0.4375</v>
      </c>
    </row>
    <row r="5" spans="1:3" x14ac:dyDescent="0.25">
      <c r="A5" t="s">
        <v>31</v>
      </c>
      <c r="B5" s="12">
        <v>42208</v>
      </c>
      <c r="C5" s="13">
        <v>0.39583333333333331</v>
      </c>
    </row>
    <row r="6" spans="1:3" x14ac:dyDescent="0.25">
      <c r="A6" t="s">
        <v>34</v>
      </c>
      <c r="C6" t="s">
        <v>36</v>
      </c>
    </row>
    <row r="7" spans="1:3" x14ac:dyDescent="0.25">
      <c r="A7" t="s">
        <v>35</v>
      </c>
      <c r="B7" s="12">
        <v>42209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4"/>
  <sheetViews>
    <sheetView zoomScaleNormal="100" zoomScalePageLayoutView="80" workbookViewId="0">
      <pane xSplit="3" ySplit="2" topLeftCell="AE3" activePane="bottomRight" state="frozen"/>
      <selection pane="topRight" activeCell="F1" sqref="F1"/>
      <selection pane="bottomLeft" activeCell="A3" sqref="A3"/>
      <selection pane="bottomRight" activeCell="A47" sqref="A47"/>
    </sheetView>
  </sheetViews>
  <sheetFormatPr defaultColWidth="8.85546875" defaultRowHeight="15" x14ac:dyDescent="0.25"/>
  <cols>
    <col min="3" max="3" width="8.85546875" customWidth="1"/>
    <col min="4" max="4" width="9.42578125" bestFit="1" customWidth="1"/>
    <col min="5" max="5" width="14.42578125" style="9" bestFit="1" customWidth="1"/>
    <col min="6" max="6" width="14.28515625" style="9" bestFit="1" customWidth="1"/>
    <col min="8" max="8" width="13.42578125" style="9" bestFit="1" customWidth="1"/>
    <col min="9" max="9" width="13.7109375" style="9" bestFit="1" customWidth="1"/>
    <col min="10" max="10" width="16" bestFit="1" customWidth="1"/>
    <col min="11" max="11" width="13.42578125" bestFit="1" customWidth="1"/>
    <col min="12" max="12" width="18.85546875" bestFit="1" customWidth="1"/>
    <col min="13" max="13" width="18.85546875" customWidth="1"/>
    <col min="14" max="14" width="33.85546875" bestFit="1" customWidth="1"/>
    <col min="15" max="15" width="9.85546875" bestFit="1" customWidth="1"/>
    <col min="16" max="16" width="10.28515625" bestFit="1" customWidth="1"/>
    <col min="17" max="17" width="20" bestFit="1" customWidth="1"/>
    <col min="18" max="18" width="9.42578125" bestFit="1" customWidth="1"/>
    <col min="19" max="19" width="14.42578125" bestFit="1" customWidth="1"/>
    <col min="20" max="20" width="14.28515625" bestFit="1" customWidth="1"/>
    <col min="21" max="21" width="9" bestFit="1" customWidth="1"/>
    <col min="22" max="22" width="13.42578125" bestFit="1" customWidth="1"/>
    <col min="23" max="23" width="13.7109375" bestFit="1" customWidth="1"/>
    <col min="24" max="24" width="16" bestFit="1" customWidth="1"/>
    <col min="25" max="25" width="13.42578125" bestFit="1" customWidth="1"/>
    <col min="26" max="26" width="16.7109375" bestFit="1" customWidth="1"/>
    <col min="27" max="27" width="18.85546875" bestFit="1" customWidth="1"/>
    <col min="28" max="28" width="33.85546875" bestFit="1" customWidth="1"/>
    <col min="29" max="29" width="9.85546875" bestFit="1" customWidth="1"/>
    <col min="30" max="30" width="10.28515625" bestFit="1" customWidth="1"/>
    <col min="31" max="32" width="20" bestFit="1" customWidth="1"/>
    <col min="33" max="33" width="12.42578125" bestFit="1" customWidth="1"/>
    <col min="34" max="34" width="14" bestFit="1" customWidth="1"/>
  </cols>
  <sheetData>
    <row r="1" spans="1:44" x14ac:dyDescent="0.25">
      <c r="D1" s="2" t="s">
        <v>5</v>
      </c>
      <c r="E1" s="3"/>
      <c r="F1" s="2"/>
      <c r="G1" s="2"/>
      <c r="H1" s="2"/>
      <c r="I1" s="4"/>
      <c r="J1" s="2"/>
      <c r="K1" s="2"/>
      <c r="L1" s="2"/>
      <c r="M1" s="2"/>
      <c r="N1" s="2"/>
      <c r="O1" s="2"/>
      <c r="P1" s="2"/>
      <c r="Q1" s="2"/>
      <c r="R1" s="2" t="s">
        <v>6</v>
      </c>
      <c r="S1" s="2"/>
      <c r="T1" s="2"/>
      <c r="U1" s="2"/>
      <c r="V1" s="3"/>
      <c r="W1" s="3"/>
      <c r="X1" s="2"/>
    </row>
    <row r="2" spans="1:44" x14ac:dyDescent="0.25">
      <c r="A2" s="1" t="s">
        <v>0</v>
      </c>
      <c r="B2" s="1" t="s">
        <v>1</v>
      </c>
      <c r="C2" s="1" t="s">
        <v>4</v>
      </c>
      <c r="D2" s="2" t="s">
        <v>7</v>
      </c>
      <c r="E2" s="3" t="s">
        <v>16</v>
      </c>
      <c r="F2" s="2" t="s">
        <v>14</v>
      </c>
      <c r="G2" s="2" t="s">
        <v>8</v>
      </c>
      <c r="H2" s="3" t="s">
        <v>17</v>
      </c>
      <c r="I2" s="4" t="s">
        <v>15</v>
      </c>
      <c r="J2" s="2" t="s">
        <v>18</v>
      </c>
      <c r="K2" s="2" t="s">
        <v>9</v>
      </c>
      <c r="L2" s="2" t="s">
        <v>19</v>
      </c>
      <c r="M2" s="2" t="s">
        <v>10</v>
      </c>
      <c r="N2" s="2" t="s">
        <v>20</v>
      </c>
      <c r="O2" s="5" t="s">
        <v>11</v>
      </c>
      <c r="P2" s="5" t="s">
        <v>12</v>
      </c>
      <c r="Q2" s="6" t="s">
        <v>13</v>
      </c>
      <c r="R2" s="2" t="s">
        <v>7</v>
      </c>
      <c r="S2" s="3" t="s">
        <v>16</v>
      </c>
      <c r="T2" s="2" t="s">
        <v>14</v>
      </c>
      <c r="U2" s="2" t="s">
        <v>8</v>
      </c>
      <c r="V2" s="3" t="s">
        <v>17</v>
      </c>
      <c r="W2" s="4" t="s">
        <v>15</v>
      </c>
      <c r="X2" s="2" t="s">
        <v>18</v>
      </c>
      <c r="Y2" s="2" t="s">
        <v>9</v>
      </c>
      <c r="Z2" s="2" t="s">
        <v>19</v>
      </c>
      <c r="AA2" s="2" t="s">
        <v>10</v>
      </c>
      <c r="AB2" s="2" t="s">
        <v>20</v>
      </c>
      <c r="AC2" s="5" t="s">
        <v>11</v>
      </c>
      <c r="AD2" s="5" t="s">
        <v>12</v>
      </c>
      <c r="AE2" s="6" t="s">
        <v>21</v>
      </c>
      <c r="AF2" s="6" t="s">
        <v>22</v>
      </c>
      <c r="AG2" s="5" t="s">
        <v>23</v>
      </c>
      <c r="AH2" s="5" t="s">
        <v>24</v>
      </c>
    </row>
    <row r="3" spans="1:44" x14ac:dyDescent="0.25">
      <c r="A3" t="s">
        <v>42</v>
      </c>
      <c r="B3" t="s">
        <v>2</v>
      </c>
      <c r="C3" t="s">
        <v>41</v>
      </c>
      <c r="D3" s="7">
        <v>0.44305555555555554</v>
      </c>
      <c r="E3" s="9">
        <v>26.9</v>
      </c>
      <c r="F3" s="9">
        <v>8.58</v>
      </c>
      <c r="G3" s="7">
        <v>0.57291666666666663</v>
      </c>
      <c r="H3" s="9">
        <v>27.9</v>
      </c>
      <c r="I3" s="9">
        <v>9.7199999999999989</v>
      </c>
      <c r="J3" s="7">
        <f>G3-D3</f>
        <v>0.12986111111111109</v>
      </c>
      <c r="K3" s="8">
        <f>(J3*24)</f>
        <v>3.1166666666666663</v>
      </c>
      <c r="L3">
        <f>((I3*0.055)-(F3*0.055))*1000</f>
        <v>62.699999999999974</v>
      </c>
      <c r="M3">
        <f>L3/K3</f>
        <v>20.117647058823525</v>
      </c>
      <c r="N3" s="9">
        <f>M3-$N$43</f>
        <v>19.807655232184484</v>
      </c>
      <c r="O3">
        <f>(7/8)*2.54</f>
        <v>2.2225000000000001</v>
      </c>
      <c r="P3">
        <f>PI()*(O3/2)^2</f>
        <v>3.8794791368402177</v>
      </c>
      <c r="Q3">
        <f>N3/P3</f>
        <v>5.1057511932690911</v>
      </c>
      <c r="R3" s="7">
        <v>7.2916666666666671E-2</v>
      </c>
      <c r="S3" s="9">
        <v>31</v>
      </c>
      <c r="T3" s="9">
        <v>8.65</v>
      </c>
      <c r="U3" s="11">
        <v>0.20972222222222223</v>
      </c>
      <c r="V3" s="9">
        <v>26.9</v>
      </c>
      <c r="W3" s="9">
        <v>7.63</v>
      </c>
      <c r="X3" s="7">
        <f t="shared" ref="X3" si="0">U3-R3</f>
        <v>0.13680555555555557</v>
      </c>
      <c r="Y3" s="8">
        <f t="shared" ref="Y3" si="1">(X3*24)</f>
        <v>3.2833333333333337</v>
      </c>
      <c r="Z3">
        <f t="shared" ref="Z3" si="2">((W3*0.055)-(T3*0.055))*1000</f>
        <v>-56.09999999999998</v>
      </c>
      <c r="AA3">
        <f t="shared" ref="AA3" si="3">Z3/Y3</f>
        <v>-17.086294416243646</v>
      </c>
      <c r="AB3" s="9">
        <f>AA3-$AB$43</f>
        <v>3.4238445716394637</v>
      </c>
      <c r="AC3">
        <f t="shared" ref="AC3:AC42" si="4">(7/8)*2.54</f>
        <v>2.2225000000000001</v>
      </c>
      <c r="AD3">
        <f t="shared" ref="AD3" si="5">PI()*(AC3/2)^2</f>
        <v>3.8794791368402177</v>
      </c>
      <c r="AE3">
        <f t="shared" ref="AE3" si="6">AB3/AD3</f>
        <v>0.88255264453571414</v>
      </c>
      <c r="AF3">
        <f t="shared" ref="AF3" si="7">Q3+ABS(AE3)</f>
        <v>5.9883038378048052</v>
      </c>
      <c r="AG3">
        <f t="shared" ref="AG3" si="8">IF(AE3&gt;0,0,AE3)</f>
        <v>0</v>
      </c>
      <c r="AH3">
        <f t="shared" ref="AH3" si="9">IF(AF3&lt;0,0,AF3)</f>
        <v>5.9883038378048052</v>
      </c>
    </row>
    <row r="4" spans="1:44" x14ac:dyDescent="0.25">
      <c r="A4" t="s">
        <v>43</v>
      </c>
      <c r="B4" t="s">
        <v>3</v>
      </c>
      <c r="C4" t="s">
        <v>39</v>
      </c>
      <c r="D4" s="7">
        <v>0.44305555555555554</v>
      </c>
      <c r="E4" s="9">
        <v>26.9</v>
      </c>
      <c r="F4" s="9">
        <v>8.58</v>
      </c>
      <c r="G4" s="7">
        <v>0.57361111111111118</v>
      </c>
      <c r="H4" s="9">
        <v>28.1</v>
      </c>
      <c r="I4" s="9">
        <v>4.79</v>
      </c>
      <c r="J4" s="7">
        <f t="shared" ref="J4:J42" si="10">G4-D4</f>
        <v>0.13055555555555565</v>
      </c>
      <c r="K4" s="8">
        <f t="shared" ref="K4:K47" si="11">(J4*24)</f>
        <v>3.1333333333333355</v>
      </c>
      <c r="L4">
        <f t="shared" ref="L4:L42" si="12">((I4*0.055)-(F4*0.055))*1000</f>
        <v>-208.44999999999996</v>
      </c>
      <c r="M4">
        <f t="shared" ref="M4:M42" si="13">L4/K4</f>
        <v>-66.52659574468079</v>
      </c>
      <c r="N4" s="9">
        <f t="shared" ref="N4:N42" si="14">M4-$N$43</f>
        <v>-66.836587571319825</v>
      </c>
      <c r="O4">
        <f t="shared" ref="O4:O42" si="15">(7/8)*2.54</f>
        <v>2.2225000000000001</v>
      </c>
      <c r="P4">
        <f t="shared" ref="P4:P42" si="16">PI()*(O4/2)^2</f>
        <v>3.8794791368402177</v>
      </c>
      <c r="Q4">
        <f t="shared" ref="Q4:Q42" si="17">N4/P4</f>
        <v>-17.228237403477134</v>
      </c>
      <c r="R4" s="7">
        <v>7.3611111111111113E-2</v>
      </c>
      <c r="S4">
        <v>31.2</v>
      </c>
      <c r="T4" s="9">
        <v>8.6199999999999992</v>
      </c>
      <c r="U4" s="7">
        <v>0.21041666666666667</v>
      </c>
      <c r="V4">
        <v>27.2</v>
      </c>
      <c r="W4">
        <v>3.85</v>
      </c>
      <c r="X4" s="7">
        <f t="shared" ref="X4:X42" si="18">U4-R4</f>
        <v>0.13680555555555557</v>
      </c>
      <c r="Y4" s="8">
        <f t="shared" ref="Y4:Y42" si="19">(X4*24)</f>
        <v>3.2833333333333337</v>
      </c>
      <c r="Z4">
        <f t="shared" ref="Z4:Z42" si="20">((W4*0.055)-(T4*0.055))*1000</f>
        <v>-262.34999999999997</v>
      </c>
      <c r="AA4">
        <f t="shared" ref="AA4:AA42" si="21">Z4/Y4</f>
        <v>-79.903553299492373</v>
      </c>
      <c r="AB4" s="9">
        <f t="shared" ref="AB4:AB42" si="22">AA4-$AB$43</f>
        <v>-59.393414311609263</v>
      </c>
      <c r="AC4">
        <f t="shared" si="4"/>
        <v>2.2225000000000001</v>
      </c>
      <c r="AD4">
        <f t="shared" ref="AD4:AD42" si="23">PI()*(AC4/2)^2</f>
        <v>3.8794791368402177</v>
      </c>
      <c r="AE4">
        <f t="shared" ref="AE4:AE42" si="24">AB4/AD4</f>
        <v>-15.309636220903711</v>
      </c>
      <c r="AF4">
        <f t="shared" ref="AF4:AF42" si="25">Q4+ABS(AE4)</f>
        <v>-1.9186011825734237</v>
      </c>
      <c r="AG4">
        <f t="shared" ref="AG4:AG42" si="26">IF(AE4&gt;0,0,AE4)</f>
        <v>-15.309636220903711</v>
      </c>
      <c r="AH4">
        <f t="shared" ref="AH4:AH42" si="27">IF(AF4&lt;0,0,AF4)</f>
        <v>0</v>
      </c>
    </row>
    <row r="5" spans="1:44" x14ac:dyDescent="0.25">
      <c r="A5" t="s">
        <v>44</v>
      </c>
      <c r="B5" t="s">
        <v>2</v>
      </c>
      <c r="C5" t="s">
        <v>41</v>
      </c>
      <c r="D5" s="7">
        <v>0.44375000000000003</v>
      </c>
      <c r="E5" s="9">
        <v>26.9</v>
      </c>
      <c r="F5" s="9">
        <v>8.58</v>
      </c>
      <c r="G5" s="7">
        <v>0.57430555555555551</v>
      </c>
      <c r="H5" s="9">
        <v>28.2</v>
      </c>
      <c r="I5" s="9">
        <v>9.59</v>
      </c>
      <c r="J5" s="7">
        <f t="shared" si="10"/>
        <v>0.13055555555555548</v>
      </c>
      <c r="K5" s="8">
        <f t="shared" si="11"/>
        <v>3.1333333333333315</v>
      </c>
      <c r="L5">
        <f t="shared" si="12"/>
        <v>55.54999999999999</v>
      </c>
      <c r="M5">
        <f t="shared" si="13"/>
        <v>17.728723404255327</v>
      </c>
      <c r="N5" s="9">
        <f t="shared" si="14"/>
        <v>17.418731577616285</v>
      </c>
      <c r="O5">
        <f t="shared" si="15"/>
        <v>2.2225000000000001</v>
      </c>
      <c r="P5">
        <f t="shared" si="16"/>
        <v>3.8794791368402177</v>
      </c>
      <c r="Q5">
        <f t="shared" si="17"/>
        <v>4.4899665556143704</v>
      </c>
      <c r="R5" s="7">
        <v>7.4305555555555555E-2</v>
      </c>
      <c r="S5">
        <v>31.1</v>
      </c>
      <c r="T5" s="9">
        <v>8.59</v>
      </c>
      <c r="U5" s="7">
        <v>0.21111111111111111</v>
      </c>
      <c r="V5">
        <v>27.4</v>
      </c>
      <c r="W5">
        <v>7.21</v>
      </c>
      <c r="X5" s="7">
        <f t="shared" si="18"/>
        <v>0.13680555555555557</v>
      </c>
      <c r="Y5" s="8">
        <f t="shared" si="19"/>
        <v>3.2833333333333337</v>
      </c>
      <c r="Z5">
        <f t="shared" si="20"/>
        <v>-75.899999999999963</v>
      </c>
      <c r="AA5">
        <f t="shared" si="21"/>
        <v>-23.116751269035518</v>
      </c>
      <c r="AB5" s="9">
        <f t="shared" si="22"/>
        <v>-2.6066122811524082</v>
      </c>
      <c r="AC5">
        <f t="shared" si="4"/>
        <v>2.2225000000000001</v>
      </c>
      <c r="AD5">
        <f t="shared" si="23"/>
        <v>3.8794791368402177</v>
      </c>
      <c r="AE5">
        <f t="shared" si="24"/>
        <v>-0.67189748654646919</v>
      </c>
      <c r="AF5">
        <f t="shared" si="25"/>
        <v>5.1618640421608397</v>
      </c>
      <c r="AG5">
        <f t="shared" si="26"/>
        <v>-0.67189748654646919</v>
      </c>
      <c r="AH5">
        <f t="shared" si="27"/>
        <v>5.1618640421608397</v>
      </c>
    </row>
    <row r="6" spans="1:44" x14ac:dyDescent="0.25">
      <c r="A6" t="s">
        <v>45</v>
      </c>
      <c r="B6" t="s">
        <v>82</v>
      </c>
      <c r="C6" t="s">
        <v>41</v>
      </c>
      <c r="D6" s="7">
        <v>0.44375000000000003</v>
      </c>
      <c r="E6" s="9">
        <v>26.9</v>
      </c>
      <c r="F6" s="9">
        <v>8.56</v>
      </c>
      <c r="G6" s="11">
        <v>0.57500000000000007</v>
      </c>
      <c r="H6" s="9">
        <v>28.3</v>
      </c>
      <c r="I6" s="9">
        <v>8.9</v>
      </c>
      <c r="J6" s="7">
        <f t="shared" si="10"/>
        <v>0.13125000000000003</v>
      </c>
      <c r="K6" s="8">
        <f t="shared" si="11"/>
        <v>3.1500000000000008</v>
      </c>
      <c r="L6">
        <f t="shared" si="12"/>
        <v>18.699999999999996</v>
      </c>
      <c r="M6">
        <f t="shared" si="13"/>
        <v>5.9365079365079341</v>
      </c>
      <c r="N6" s="9">
        <f t="shared" si="14"/>
        <v>5.6265161098688932</v>
      </c>
      <c r="O6">
        <f t="shared" si="15"/>
        <v>2.2225000000000001</v>
      </c>
      <c r="P6">
        <f t="shared" si="16"/>
        <v>3.8794791368402177</v>
      </c>
      <c r="Q6">
        <f t="shared" si="17"/>
        <v>1.4503277144703537</v>
      </c>
      <c r="R6" s="11">
        <v>7.4999999999999997E-2</v>
      </c>
      <c r="S6" s="9">
        <v>30.5</v>
      </c>
      <c r="T6" s="9">
        <v>8.58</v>
      </c>
      <c r="U6" s="11">
        <v>0.21111111111111111</v>
      </c>
      <c r="V6" s="9">
        <v>27.4</v>
      </c>
      <c r="W6" s="9">
        <v>6.98</v>
      </c>
      <c r="X6" s="7">
        <f t="shared" si="18"/>
        <v>0.13611111111111113</v>
      </c>
      <c r="Y6" s="8">
        <f t="shared" si="19"/>
        <v>3.2666666666666671</v>
      </c>
      <c r="Z6">
        <f t="shared" si="20"/>
        <v>-87.999999999999972</v>
      </c>
      <c r="AA6">
        <f t="shared" si="21"/>
        <v>-26.938775510204071</v>
      </c>
      <c r="AB6" s="9">
        <f t="shared" si="22"/>
        <v>-6.4286365223209607</v>
      </c>
      <c r="AC6">
        <f t="shared" si="4"/>
        <v>2.2225000000000001</v>
      </c>
      <c r="AD6">
        <f t="shared" si="23"/>
        <v>3.8794791368402177</v>
      </c>
      <c r="AE6">
        <f t="shared" si="24"/>
        <v>-1.6570875356110295</v>
      </c>
      <c r="AF6">
        <f t="shared" si="25"/>
        <v>3.1074152500813832</v>
      </c>
      <c r="AG6">
        <f t="shared" si="26"/>
        <v>-1.6570875356110295</v>
      </c>
      <c r="AH6">
        <f t="shared" si="27"/>
        <v>3.1074152500813832</v>
      </c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x14ac:dyDescent="0.25">
      <c r="A7" t="s">
        <v>46</v>
      </c>
      <c r="B7" t="s">
        <v>40</v>
      </c>
      <c r="C7" t="s">
        <v>39</v>
      </c>
      <c r="D7" s="7">
        <v>0.44375000000000003</v>
      </c>
      <c r="E7" s="9">
        <v>27</v>
      </c>
      <c r="F7" s="9">
        <v>8.5399999999999991</v>
      </c>
      <c r="G7" s="11">
        <v>0.5756944444444444</v>
      </c>
      <c r="H7" s="9">
        <v>28.3</v>
      </c>
      <c r="I7" s="9">
        <v>4.8999999999999995</v>
      </c>
      <c r="J7" s="7">
        <f t="shared" si="10"/>
        <v>0.13194444444444436</v>
      </c>
      <c r="K7" s="8">
        <f t="shared" si="11"/>
        <v>3.1666666666666647</v>
      </c>
      <c r="L7">
        <f t="shared" si="12"/>
        <v>-200.2</v>
      </c>
      <c r="M7">
        <f t="shared" si="13"/>
        <v>-63.221052631578985</v>
      </c>
      <c r="N7" s="9">
        <f t="shared" si="14"/>
        <v>-63.531044458218027</v>
      </c>
      <c r="O7">
        <f t="shared" si="15"/>
        <v>2.2225000000000001</v>
      </c>
      <c r="P7">
        <f t="shared" si="16"/>
        <v>3.8794791368402177</v>
      </c>
      <c r="Q7">
        <f t="shared" si="17"/>
        <v>-16.376178919204907</v>
      </c>
      <c r="R7" s="11">
        <v>7.5694444444444439E-2</v>
      </c>
      <c r="S7" s="9">
        <v>30.7</v>
      </c>
      <c r="T7" s="9">
        <v>8.58</v>
      </c>
      <c r="U7" s="11">
        <v>0.21249999999999999</v>
      </c>
      <c r="V7" s="9">
        <v>27.4</v>
      </c>
      <c r="W7" s="9">
        <v>3.65</v>
      </c>
      <c r="X7" s="7">
        <f t="shared" si="18"/>
        <v>0.13680555555555557</v>
      </c>
      <c r="Y7" s="8">
        <f t="shared" si="19"/>
        <v>3.2833333333333337</v>
      </c>
      <c r="Z7">
        <f t="shared" si="20"/>
        <v>-271.14999999999998</v>
      </c>
      <c r="AA7">
        <f t="shared" si="21"/>
        <v>-82.583756345177648</v>
      </c>
      <c r="AB7" s="9">
        <f t="shared" si="22"/>
        <v>-62.073617357294538</v>
      </c>
      <c r="AC7">
        <f t="shared" si="4"/>
        <v>2.2225000000000001</v>
      </c>
      <c r="AD7">
        <f t="shared" si="23"/>
        <v>3.8794791368402177</v>
      </c>
      <c r="AE7">
        <f t="shared" si="24"/>
        <v>-16.000502945829126</v>
      </c>
      <c r="AF7">
        <f t="shared" si="25"/>
        <v>-0.37567597337578107</v>
      </c>
      <c r="AG7">
        <f t="shared" si="26"/>
        <v>-16.000502945829126</v>
      </c>
      <c r="AH7">
        <f t="shared" si="27"/>
        <v>0</v>
      </c>
      <c r="AI7" s="9"/>
      <c r="AJ7" s="9"/>
      <c r="AK7" s="9"/>
      <c r="AL7" s="9"/>
      <c r="AM7" s="9"/>
      <c r="AN7" s="9"/>
      <c r="AO7" s="9"/>
      <c r="AP7" s="9"/>
      <c r="AQ7" s="9"/>
      <c r="AR7" s="9"/>
    </row>
    <row r="8" spans="1:44" x14ac:dyDescent="0.25">
      <c r="A8" t="s">
        <v>47</v>
      </c>
      <c r="B8" t="s">
        <v>40</v>
      </c>
      <c r="C8" t="s">
        <v>41</v>
      </c>
      <c r="D8" s="7">
        <v>0.44444444444444442</v>
      </c>
      <c r="E8" s="9">
        <v>27.1</v>
      </c>
      <c r="F8" s="9">
        <v>8.5299999999999994</v>
      </c>
      <c r="G8" s="11">
        <v>0.5756944444444444</v>
      </c>
      <c r="H8" s="9">
        <v>28.3</v>
      </c>
      <c r="I8" s="9">
        <v>9.25</v>
      </c>
      <c r="J8" s="7">
        <f t="shared" si="10"/>
        <v>0.13124999999999998</v>
      </c>
      <c r="K8" s="8">
        <f t="shared" si="11"/>
        <v>3.1499999999999995</v>
      </c>
      <c r="L8">
        <f t="shared" si="12"/>
        <v>39.60000000000008</v>
      </c>
      <c r="M8">
        <f t="shared" si="13"/>
        <v>12.5714285714286</v>
      </c>
      <c r="N8" s="9">
        <f t="shared" si="14"/>
        <v>12.26143674478956</v>
      </c>
      <c r="O8">
        <f t="shared" si="15"/>
        <v>2.2225000000000001</v>
      </c>
      <c r="P8">
        <f t="shared" si="16"/>
        <v>3.8794791368402177</v>
      </c>
      <c r="Q8">
        <f t="shared" si="17"/>
        <v>3.1605883966104611</v>
      </c>
      <c r="R8" s="11">
        <v>7.5694444444444439E-2</v>
      </c>
      <c r="S8" s="9">
        <v>30.5</v>
      </c>
      <c r="T8" s="9">
        <v>8.57</v>
      </c>
      <c r="U8" s="11">
        <v>0.21249999999999999</v>
      </c>
      <c r="V8" s="9">
        <v>27.3</v>
      </c>
      <c r="W8" s="9">
        <v>7.21</v>
      </c>
      <c r="X8" s="7">
        <f t="shared" si="18"/>
        <v>0.13680555555555557</v>
      </c>
      <c r="Y8" s="8">
        <f t="shared" si="19"/>
        <v>3.2833333333333337</v>
      </c>
      <c r="Z8">
        <f t="shared" si="20"/>
        <v>-74.799999999999983</v>
      </c>
      <c r="AA8">
        <f t="shared" si="21"/>
        <v>-22.781725888324864</v>
      </c>
      <c r="AB8" s="9">
        <f t="shared" si="22"/>
        <v>-2.2715869004417542</v>
      </c>
      <c r="AC8">
        <f t="shared" si="4"/>
        <v>2.2225000000000001</v>
      </c>
      <c r="AD8">
        <f t="shared" si="23"/>
        <v>3.8794791368402177</v>
      </c>
      <c r="AE8">
        <f t="shared" si="24"/>
        <v>-0.58553914593079381</v>
      </c>
      <c r="AF8">
        <f t="shared" si="25"/>
        <v>3.746127542541255</v>
      </c>
      <c r="AG8">
        <f t="shared" si="26"/>
        <v>-0.58553914593079381</v>
      </c>
      <c r="AH8">
        <f t="shared" si="27"/>
        <v>3.746127542541255</v>
      </c>
      <c r="AI8" s="9"/>
      <c r="AJ8" s="9"/>
      <c r="AK8" s="9"/>
      <c r="AL8" s="9"/>
      <c r="AM8" s="9"/>
      <c r="AN8" s="9"/>
      <c r="AO8" s="9"/>
      <c r="AP8" s="9"/>
      <c r="AQ8" s="9"/>
      <c r="AR8" s="9"/>
    </row>
    <row r="9" spans="1:44" x14ac:dyDescent="0.25">
      <c r="A9" t="s">
        <v>48</v>
      </c>
      <c r="B9" t="s">
        <v>40</v>
      </c>
      <c r="C9" t="s">
        <v>41</v>
      </c>
      <c r="D9" s="7">
        <v>0.44444444444444442</v>
      </c>
      <c r="E9" s="9">
        <v>27.1</v>
      </c>
      <c r="F9" s="9">
        <v>8.5299999999999994</v>
      </c>
      <c r="G9" s="11">
        <v>0.57638888888888895</v>
      </c>
      <c r="H9" s="9">
        <v>28.4</v>
      </c>
      <c r="I9" s="9">
        <v>9.5</v>
      </c>
      <c r="J9" s="7">
        <f t="shared" si="10"/>
        <v>0.13194444444444453</v>
      </c>
      <c r="K9" s="8">
        <f t="shared" si="11"/>
        <v>3.1666666666666687</v>
      </c>
      <c r="L9">
        <f t="shared" si="12"/>
        <v>53.350000000000009</v>
      </c>
      <c r="M9">
        <f t="shared" si="13"/>
        <v>16.847368421052622</v>
      </c>
      <c r="N9" s="9">
        <f t="shared" si="14"/>
        <v>16.53737659441358</v>
      </c>
      <c r="O9">
        <f t="shared" si="15"/>
        <v>2.2225000000000001</v>
      </c>
      <c r="P9">
        <f t="shared" si="16"/>
        <v>3.8794791368402177</v>
      </c>
      <c r="Q9">
        <f t="shared" si="17"/>
        <v>4.2627827115686063</v>
      </c>
      <c r="R9" s="11">
        <v>7.6388888888888895E-2</v>
      </c>
      <c r="S9" s="9">
        <v>30.4</v>
      </c>
      <c r="T9" s="9">
        <v>8.56</v>
      </c>
      <c r="U9" s="11">
        <v>0.21249999999999999</v>
      </c>
      <c r="V9" s="9">
        <v>27.5</v>
      </c>
      <c r="W9" s="9">
        <v>7.23</v>
      </c>
      <c r="X9" s="7">
        <f t="shared" si="18"/>
        <v>0.1361111111111111</v>
      </c>
      <c r="Y9" s="8">
        <f t="shared" si="19"/>
        <v>3.2666666666666666</v>
      </c>
      <c r="Z9">
        <f t="shared" si="20"/>
        <v>-73.150000000000048</v>
      </c>
      <c r="AA9">
        <f t="shared" si="21"/>
        <v>-22.392857142857157</v>
      </c>
      <c r="AB9" s="9">
        <f t="shared" si="22"/>
        <v>-1.8827181549740466</v>
      </c>
      <c r="AC9">
        <f t="shared" si="4"/>
        <v>2.2225000000000001</v>
      </c>
      <c r="AD9">
        <f t="shared" si="23"/>
        <v>3.8794791368402177</v>
      </c>
      <c r="AE9">
        <f t="shared" si="24"/>
        <v>-0.48530178628760318</v>
      </c>
      <c r="AF9">
        <f t="shared" si="25"/>
        <v>4.7480844978562091</v>
      </c>
      <c r="AG9">
        <f t="shared" si="26"/>
        <v>-0.48530178628760318</v>
      </c>
      <c r="AH9">
        <f t="shared" si="27"/>
        <v>4.7480844978562091</v>
      </c>
      <c r="AI9" s="9"/>
      <c r="AJ9" s="9"/>
      <c r="AK9" s="9"/>
      <c r="AL9" s="9"/>
      <c r="AM9" s="9"/>
      <c r="AN9" s="9"/>
      <c r="AO9" s="9"/>
      <c r="AP9" s="9"/>
      <c r="AQ9" s="9"/>
      <c r="AR9" s="9"/>
    </row>
    <row r="10" spans="1:44" x14ac:dyDescent="0.25">
      <c r="A10" t="s">
        <v>49</v>
      </c>
      <c r="B10" t="s">
        <v>2</v>
      </c>
      <c r="C10" t="s">
        <v>41</v>
      </c>
      <c r="D10" s="7">
        <v>0.44513888888888892</v>
      </c>
      <c r="E10" s="9">
        <v>27.1</v>
      </c>
      <c r="F10" s="9">
        <v>8.5299999999999994</v>
      </c>
      <c r="G10" s="11">
        <v>0.57638888888888895</v>
      </c>
      <c r="H10" s="9">
        <v>28.4</v>
      </c>
      <c r="I10" s="9">
        <v>9.44</v>
      </c>
      <c r="J10" s="7">
        <f t="shared" si="10"/>
        <v>0.13125000000000003</v>
      </c>
      <c r="K10" s="8">
        <f t="shared" si="11"/>
        <v>3.1500000000000008</v>
      </c>
      <c r="L10">
        <f t="shared" si="12"/>
        <v>50.05000000000004</v>
      </c>
      <c r="M10">
        <f t="shared" si="13"/>
        <v>15.888888888888898</v>
      </c>
      <c r="N10" s="9">
        <f t="shared" si="14"/>
        <v>15.578897062249858</v>
      </c>
      <c r="O10">
        <f t="shared" si="15"/>
        <v>2.2225000000000001</v>
      </c>
      <c r="P10">
        <f t="shared" si="16"/>
        <v>3.8794791368402177</v>
      </c>
      <c r="Q10">
        <f t="shared" si="17"/>
        <v>4.0157187376805057</v>
      </c>
      <c r="R10" s="11">
        <v>7.6388888888888895E-2</v>
      </c>
      <c r="S10" s="9">
        <v>32.200000000000003</v>
      </c>
      <c r="T10" s="9">
        <v>8.56</v>
      </c>
      <c r="U10" s="11">
        <v>0.21319444444444444</v>
      </c>
      <c r="V10" s="9">
        <v>27.5</v>
      </c>
      <c r="W10" s="9">
        <v>7.42</v>
      </c>
      <c r="X10" s="7">
        <f t="shared" si="18"/>
        <v>0.13680555555555554</v>
      </c>
      <c r="Y10" s="8">
        <f t="shared" si="19"/>
        <v>3.2833333333333332</v>
      </c>
      <c r="Z10">
        <f t="shared" si="20"/>
        <v>-62.700000000000031</v>
      </c>
      <c r="AA10">
        <f t="shared" si="21"/>
        <v>-19.096446700507624</v>
      </c>
      <c r="AB10" s="9">
        <f t="shared" si="22"/>
        <v>1.4136922873754862</v>
      </c>
      <c r="AC10">
        <f t="shared" si="4"/>
        <v>2.2225000000000001</v>
      </c>
      <c r="AD10">
        <f t="shared" si="23"/>
        <v>3.8794791368402177</v>
      </c>
      <c r="AE10">
        <f t="shared" si="24"/>
        <v>0.36440260084164783</v>
      </c>
      <c r="AF10">
        <f t="shared" si="25"/>
        <v>4.3801213385221534</v>
      </c>
      <c r="AG10">
        <f t="shared" si="26"/>
        <v>0</v>
      </c>
      <c r="AH10">
        <f t="shared" si="27"/>
        <v>4.3801213385221534</v>
      </c>
      <c r="AI10" s="9"/>
      <c r="AJ10" s="9"/>
      <c r="AK10" s="9"/>
      <c r="AL10" s="9"/>
      <c r="AM10" s="9"/>
      <c r="AN10" s="9"/>
      <c r="AO10" s="9"/>
      <c r="AP10" s="9"/>
      <c r="AQ10" s="9"/>
      <c r="AR10" s="9"/>
    </row>
    <row r="11" spans="1:44" x14ac:dyDescent="0.25">
      <c r="A11" t="s">
        <v>50</v>
      </c>
      <c r="B11" t="s">
        <v>3</v>
      </c>
      <c r="C11" t="s">
        <v>39</v>
      </c>
      <c r="D11" s="7">
        <v>0.4458333333333333</v>
      </c>
      <c r="E11" s="9">
        <v>27.2</v>
      </c>
      <c r="F11" s="9">
        <v>8.52</v>
      </c>
      <c r="G11" s="11">
        <v>0.57708333333333328</v>
      </c>
      <c r="H11" s="9">
        <v>28.5</v>
      </c>
      <c r="I11" s="9">
        <v>4.5199999999999996</v>
      </c>
      <c r="J11" s="7">
        <f t="shared" si="10"/>
        <v>0.13124999999999998</v>
      </c>
      <c r="K11" s="8">
        <f t="shared" si="11"/>
        <v>3.1499999999999995</v>
      </c>
      <c r="L11">
        <f t="shared" si="12"/>
        <v>-219.99999999999997</v>
      </c>
      <c r="M11">
        <f t="shared" si="13"/>
        <v>-69.841269841269849</v>
      </c>
      <c r="N11" s="9">
        <f t="shared" si="14"/>
        <v>-70.151261667908884</v>
      </c>
      <c r="O11">
        <f t="shared" si="15"/>
        <v>2.2225000000000001</v>
      </c>
      <c r="P11">
        <f t="shared" si="16"/>
        <v>3.8794791368402177</v>
      </c>
      <c r="Q11">
        <f t="shared" si="17"/>
        <v>-18.082649549971833</v>
      </c>
      <c r="R11" s="11">
        <v>7.7083333333333337E-2</v>
      </c>
      <c r="S11" s="9">
        <v>32.5</v>
      </c>
      <c r="T11" s="9">
        <v>8.5500000000000007</v>
      </c>
      <c r="U11" s="11">
        <v>0.21388888888888891</v>
      </c>
      <c r="V11" s="9">
        <v>27.6</v>
      </c>
      <c r="W11" s="9">
        <v>3.2</v>
      </c>
      <c r="X11" s="7">
        <f t="shared" si="18"/>
        <v>0.13680555555555557</v>
      </c>
      <c r="Y11" s="8">
        <f t="shared" si="19"/>
        <v>3.2833333333333337</v>
      </c>
      <c r="Z11">
        <f t="shared" si="20"/>
        <v>-294.25</v>
      </c>
      <c r="AA11">
        <f t="shared" si="21"/>
        <v>-89.619289340101517</v>
      </c>
      <c r="AB11" s="9">
        <f t="shared" si="22"/>
        <v>-69.109150352218407</v>
      </c>
      <c r="AC11">
        <f t="shared" si="4"/>
        <v>2.2225000000000001</v>
      </c>
      <c r="AD11">
        <f t="shared" si="23"/>
        <v>3.8794791368402177</v>
      </c>
      <c r="AE11">
        <f t="shared" si="24"/>
        <v>-17.814028098758346</v>
      </c>
      <c r="AF11">
        <f t="shared" si="25"/>
        <v>-0.26862145121348746</v>
      </c>
      <c r="AG11">
        <f t="shared" si="26"/>
        <v>-17.814028098758346</v>
      </c>
      <c r="AH11">
        <f t="shared" si="27"/>
        <v>0</v>
      </c>
      <c r="AI11" s="9"/>
      <c r="AJ11" s="9"/>
      <c r="AK11" s="9"/>
      <c r="AL11" s="9"/>
      <c r="AM11" s="9"/>
      <c r="AN11" s="9"/>
      <c r="AO11" s="9"/>
      <c r="AP11" s="9"/>
      <c r="AQ11" s="9"/>
      <c r="AR11" s="9"/>
    </row>
    <row r="12" spans="1:44" x14ac:dyDescent="0.25">
      <c r="A12" t="s">
        <v>51</v>
      </c>
      <c r="B12" t="s">
        <v>3</v>
      </c>
      <c r="C12" t="s">
        <v>41</v>
      </c>
      <c r="D12" s="7">
        <v>0.4458333333333333</v>
      </c>
      <c r="E12" s="9">
        <v>27.2</v>
      </c>
      <c r="F12" s="9">
        <v>8.52</v>
      </c>
      <c r="G12" s="11">
        <v>0.57777777777777783</v>
      </c>
      <c r="H12" s="9">
        <v>28.5</v>
      </c>
      <c r="I12" s="9">
        <v>9.81</v>
      </c>
      <c r="J12" s="7">
        <f t="shared" si="10"/>
        <v>0.13194444444444453</v>
      </c>
      <c r="K12" s="8">
        <f t="shared" si="11"/>
        <v>3.1666666666666687</v>
      </c>
      <c r="L12">
        <f t="shared" si="12"/>
        <v>70.950000000000131</v>
      </c>
      <c r="M12">
        <f t="shared" si="13"/>
        <v>22.405263157894762</v>
      </c>
      <c r="N12" s="9">
        <f t="shared" si="14"/>
        <v>22.09527133125572</v>
      </c>
      <c r="O12">
        <f t="shared" si="15"/>
        <v>2.2225000000000001</v>
      </c>
      <c r="P12">
        <f t="shared" si="16"/>
        <v>3.8794791368402177</v>
      </c>
      <c r="Q12">
        <f t="shared" si="17"/>
        <v>5.6954221306244772</v>
      </c>
      <c r="R12" s="11">
        <v>7.7777777777777779E-2</v>
      </c>
      <c r="S12" s="9">
        <v>31.7</v>
      </c>
      <c r="T12" s="9">
        <v>8.5299999999999994</v>
      </c>
      <c r="U12" s="11">
        <v>0.21458333333333335</v>
      </c>
      <c r="V12" s="9">
        <v>27.5</v>
      </c>
      <c r="W12" s="9">
        <v>6.88</v>
      </c>
      <c r="X12" s="7">
        <f t="shared" si="18"/>
        <v>0.13680555555555557</v>
      </c>
      <c r="Y12" s="8">
        <f t="shared" si="19"/>
        <v>3.2833333333333337</v>
      </c>
      <c r="Z12">
        <f t="shared" si="20"/>
        <v>-90.749999999999943</v>
      </c>
      <c r="AA12">
        <f t="shared" si="21"/>
        <v>-27.639593908629422</v>
      </c>
      <c r="AB12" s="9">
        <f t="shared" si="22"/>
        <v>-7.129454920746312</v>
      </c>
      <c r="AC12">
        <f t="shared" si="4"/>
        <v>2.2225000000000001</v>
      </c>
      <c r="AD12">
        <f t="shared" si="23"/>
        <v>3.8794791368402177</v>
      </c>
      <c r="AE12">
        <f t="shared" si="24"/>
        <v>-1.8377350848581067</v>
      </c>
      <c r="AF12">
        <f t="shared" si="25"/>
        <v>7.5331572154825839</v>
      </c>
      <c r="AG12">
        <f t="shared" si="26"/>
        <v>-1.8377350848581067</v>
      </c>
      <c r="AH12">
        <f t="shared" si="27"/>
        <v>7.5331572154825839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</row>
    <row r="13" spans="1:44" x14ac:dyDescent="0.25">
      <c r="A13" t="s">
        <v>52</v>
      </c>
      <c r="B13" t="s">
        <v>82</v>
      </c>
      <c r="C13" t="s">
        <v>39</v>
      </c>
      <c r="D13" s="7">
        <v>0.4458333333333333</v>
      </c>
      <c r="E13" s="9">
        <v>27.2</v>
      </c>
      <c r="F13" s="9">
        <v>8.52</v>
      </c>
      <c r="G13" s="11">
        <v>0.57847222222222217</v>
      </c>
      <c r="H13" s="9">
        <v>28.5</v>
      </c>
      <c r="I13" s="9">
        <v>8.9499999999999993</v>
      </c>
      <c r="J13" s="7">
        <f t="shared" si="10"/>
        <v>0.13263888888888886</v>
      </c>
      <c r="K13" s="8">
        <f t="shared" si="11"/>
        <v>3.1833333333333327</v>
      </c>
      <c r="L13">
        <f t="shared" si="12"/>
        <v>23.650000000000006</v>
      </c>
      <c r="M13">
        <f t="shared" si="13"/>
        <v>7.4293193717277521</v>
      </c>
      <c r="N13" s="9">
        <f t="shared" si="14"/>
        <v>7.1193275450887112</v>
      </c>
      <c r="O13">
        <f t="shared" si="15"/>
        <v>2.2225000000000001</v>
      </c>
      <c r="P13">
        <f t="shared" si="16"/>
        <v>3.8794791368402177</v>
      </c>
      <c r="Q13">
        <f t="shared" si="17"/>
        <v>1.8351245860513392</v>
      </c>
      <c r="R13" s="11">
        <v>7.8472222222222221E-2</v>
      </c>
      <c r="S13" s="9">
        <v>30.6</v>
      </c>
      <c r="T13" s="9">
        <v>8.5299999999999994</v>
      </c>
      <c r="U13" s="11">
        <v>0.21458333333333335</v>
      </c>
      <c r="V13" s="9">
        <v>27.5</v>
      </c>
      <c r="W13" s="9">
        <v>5.73</v>
      </c>
      <c r="X13" s="7">
        <f t="shared" si="18"/>
        <v>0.13611111111111113</v>
      </c>
      <c r="Y13" s="8">
        <f t="shared" si="19"/>
        <v>3.2666666666666671</v>
      </c>
      <c r="Z13">
        <f t="shared" si="20"/>
        <v>-153.99999999999991</v>
      </c>
      <c r="AA13">
        <f t="shared" si="21"/>
        <v>-47.14285714285711</v>
      </c>
      <c r="AB13" s="9">
        <f t="shared" si="22"/>
        <v>-26.632718154974</v>
      </c>
      <c r="AC13">
        <f t="shared" si="4"/>
        <v>2.2225000000000001</v>
      </c>
      <c r="AD13">
        <f t="shared" si="23"/>
        <v>3.8794791368402177</v>
      </c>
      <c r="AE13">
        <f t="shared" si="24"/>
        <v>-6.8650241992707253</v>
      </c>
      <c r="AF13">
        <f t="shared" si="25"/>
        <v>8.7001487853220638</v>
      </c>
      <c r="AG13">
        <f t="shared" si="26"/>
        <v>-6.8650241992707253</v>
      </c>
      <c r="AH13">
        <f t="shared" si="27"/>
        <v>8.7001487853220638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</row>
    <row r="14" spans="1:44" x14ac:dyDescent="0.25">
      <c r="A14" t="s">
        <v>53</v>
      </c>
      <c r="B14" t="s">
        <v>2</v>
      </c>
      <c r="C14" t="s">
        <v>39</v>
      </c>
      <c r="D14" s="7">
        <v>0.4465277777777778</v>
      </c>
      <c r="E14" s="9">
        <v>27.2</v>
      </c>
      <c r="F14" s="9">
        <v>8.5</v>
      </c>
      <c r="G14" s="11">
        <v>0.57916666666666672</v>
      </c>
      <c r="H14" s="9">
        <v>28.5</v>
      </c>
      <c r="I14" s="9">
        <v>9.51</v>
      </c>
      <c r="J14" s="7">
        <f t="shared" si="10"/>
        <v>0.13263888888888892</v>
      </c>
      <c r="K14" s="8">
        <f t="shared" si="11"/>
        <v>3.183333333333334</v>
      </c>
      <c r="L14">
        <f t="shared" si="12"/>
        <v>55.54999999999999</v>
      </c>
      <c r="M14">
        <f t="shared" si="13"/>
        <v>17.450261780104704</v>
      </c>
      <c r="N14" s="9">
        <f t="shared" si="14"/>
        <v>17.140269953465662</v>
      </c>
      <c r="O14">
        <f t="shared" si="15"/>
        <v>2.2225000000000001</v>
      </c>
      <c r="P14">
        <f t="shared" si="16"/>
        <v>3.8794791368402177</v>
      </c>
      <c r="Q14">
        <f t="shared" si="17"/>
        <v>4.4181884600689401</v>
      </c>
      <c r="R14" s="11">
        <v>7.9166666666666663E-2</v>
      </c>
      <c r="S14" s="9">
        <v>30.6</v>
      </c>
      <c r="T14" s="9">
        <v>8.5299999999999994</v>
      </c>
      <c r="U14" s="11">
        <v>0.21527777777777779</v>
      </c>
      <c r="V14" s="9">
        <v>27.5</v>
      </c>
      <c r="W14" s="9">
        <v>5.46</v>
      </c>
      <c r="X14" s="7">
        <f t="shared" si="18"/>
        <v>0.13611111111111113</v>
      </c>
      <c r="Y14" s="8">
        <f t="shared" si="19"/>
        <v>3.2666666666666671</v>
      </c>
      <c r="Z14">
        <f t="shared" si="20"/>
        <v>-168.84999999999994</v>
      </c>
      <c r="AA14">
        <f t="shared" si="21"/>
        <v>-51.688775510204053</v>
      </c>
      <c r="AB14" s="9">
        <f t="shared" si="22"/>
        <v>-31.178636522320943</v>
      </c>
      <c r="AC14">
        <f t="shared" si="4"/>
        <v>2.2225000000000001</v>
      </c>
      <c r="AD14">
        <f t="shared" si="23"/>
        <v>3.8794791368402177</v>
      </c>
      <c r="AE14">
        <f t="shared" si="24"/>
        <v>-8.0368099485941595</v>
      </c>
      <c r="AF14">
        <f t="shared" si="25"/>
        <v>12.4549984086631</v>
      </c>
      <c r="AG14">
        <f t="shared" si="26"/>
        <v>-8.0368099485941595</v>
      </c>
      <c r="AH14">
        <f t="shared" si="27"/>
        <v>12.4549984086631</v>
      </c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spans="1:44" x14ac:dyDescent="0.25">
      <c r="A15" t="s">
        <v>54</v>
      </c>
      <c r="B15" t="s">
        <v>3</v>
      </c>
      <c r="C15" t="s">
        <v>41</v>
      </c>
      <c r="D15" s="7">
        <v>0.4465277777777778</v>
      </c>
      <c r="E15" s="9">
        <v>27.3</v>
      </c>
      <c r="F15" s="9">
        <v>8.5</v>
      </c>
      <c r="G15" s="11">
        <v>0.57986111111111105</v>
      </c>
      <c r="H15" s="9">
        <v>28.6</v>
      </c>
      <c r="I15" s="9">
        <v>9.58</v>
      </c>
      <c r="J15" s="7">
        <f t="shared" si="10"/>
        <v>0.13333333333333325</v>
      </c>
      <c r="K15" s="8">
        <f t="shared" si="11"/>
        <v>3.199999999999998</v>
      </c>
      <c r="L15">
        <f t="shared" si="12"/>
        <v>59.400000000000006</v>
      </c>
      <c r="M15">
        <f t="shared" si="13"/>
        <v>18.562500000000014</v>
      </c>
      <c r="N15" s="9">
        <f t="shared" si="14"/>
        <v>18.252508173360972</v>
      </c>
      <c r="O15">
        <f t="shared" si="15"/>
        <v>2.2225000000000001</v>
      </c>
      <c r="P15">
        <f t="shared" si="16"/>
        <v>3.8794791368402177</v>
      </c>
      <c r="Q15">
        <f t="shared" si="17"/>
        <v>4.7048862822928825</v>
      </c>
      <c r="R15" s="11">
        <v>7.9861111111111105E-2</v>
      </c>
      <c r="S15" s="9">
        <v>30.1</v>
      </c>
      <c r="T15" s="9">
        <v>8.52</v>
      </c>
      <c r="U15" s="11">
        <v>0.21527777777777779</v>
      </c>
      <c r="V15" s="9">
        <v>27.5</v>
      </c>
      <c r="W15" s="9">
        <v>6.91</v>
      </c>
      <c r="X15" s="7">
        <f t="shared" si="18"/>
        <v>0.13541666666666669</v>
      </c>
      <c r="Y15" s="8">
        <f t="shared" si="19"/>
        <v>3.2500000000000004</v>
      </c>
      <c r="Z15">
        <f t="shared" si="20"/>
        <v>-88.549999999999969</v>
      </c>
      <c r="AA15">
        <f t="shared" si="21"/>
        <v>-27.246153846153831</v>
      </c>
      <c r="AB15" s="9">
        <f t="shared" si="22"/>
        <v>-6.7360148582707211</v>
      </c>
      <c r="AC15">
        <f t="shared" si="4"/>
        <v>2.2225000000000001</v>
      </c>
      <c r="AD15">
        <f t="shared" si="23"/>
        <v>3.8794791368402177</v>
      </c>
      <c r="AE15">
        <f t="shared" si="24"/>
        <v>-1.7363193925453386</v>
      </c>
      <c r="AF15">
        <f t="shared" si="25"/>
        <v>6.4412056748382209</v>
      </c>
      <c r="AG15">
        <f t="shared" si="26"/>
        <v>-1.7363193925453386</v>
      </c>
      <c r="AH15">
        <f t="shared" si="27"/>
        <v>6.4412056748382209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</row>
    <row r="16" spans="1:44" x14ac:dyDescent="0.25">
      <c r="A16" t="s">
        <v>55</v>
      </c>
      <c r="B16" t="s">
        <v>2</v>
      </c>
      <c r="C16" t="s">
        <v>41</v>
      </c>
      <c r="D16" s="7">
        <v>0.44722222222222219</v>
      </c>
      <c r="E16" s="9">
        <v>27.3</v>
      </c>
      <c r="F16" s="9">
        <v>8.49</v>
      </c>
      <c r="G16" s="11">
        <v>0.57986111111111105</v>
      </c>
      <c r="H16" s="9">
        <v>28.6</v>
      </c>
      <c r="I16" s="9">
        <v>10.049999999999999</v>
      </c>
      <c r="J16" s="7">
        <f t="shared" si="10"/>
        <v>0.13263888888888886</v>
      </c>
      <c r="K16" s="8">
        <f t="shared" si="11"/>
        <v>3.1833333333333327</v>
      </c>
      <c r="L16">
        <f t="shared" si="12"/>
        <v>85.799999999999926</v>
      </c>
      <c r="M16">
        <f t="shared" si="13"/>
        <v>26.952879581151816</v>
      </c>
      <c r="N16" s="9">
        <f t="shared" si="14"/>
        <v>26.642887754512774</v>
      </c>
      <c r="O16">
        <f t="shared" si="15"/>
        <v>2.2225000000000001</v>
      </c>
      <c r="P16">
        <f t="shared" si="16"/>
        <v>3.8794791368402177</v>
      </c>
      <c r="Q16">
        <f t="shared" si="17"/>
        <v>6.8676455819821829</v>
      </c>
      <c r="R16" s="11">
        <v>7.9861111111111105E-2</v>
      </c>
      <c r="S16" s="9">
        <v>30.4</v>
      </c>
      <c r="T16" s="9">
        <v>8.52</v>
      </c>
      <c r="U16" s="11">
        <v>0.21597222222222223</v>
      </c>
      <c r="V16" s="9">
        <v>27.5</v>
      </c>
      <c r="W16" s="9">
        <v>6.96</v>
      </c>
      <c r="X16" s="7">
        <f t="shared" si="18"/>
        <v>0.13611111111111113</v>
      </c>
      <c r="Y16" s="8">
        <f t="shared" si="19"/>
        <v>3.2666666666666671</v>
      </c>
      <c r="Z16">
        <f t="shared" si="20"/>
        <v>-85.799999999999983</v>
      </c>
      <c r="AA16">
        <f t="shared" si="21"/>
        <v>-26.265306122448973</v>
      </c>
      <c r="AB16" s="9">
        <f t="shared" si="22"/>
        <v>-5.7551671345658626</v>
      </c>
      <c r="AC16">
        <f t="shared" si="4"/>
        <v>2.2225000000000001</v>
      </c>
      <c r="AD16">
        <f t="shared" si="23"/>
        <v>3.8794791368402177</v>
      </c>
      <c r="AE16">
        <f t="shared" si="24"/>
        <v>-1.4834896468223739</v>
      </c>
      <c r="AF16">
        <f t="shared" si="25"/>
        <v>8.3511352288045568</v>
      </c>
      <c r="AG16">
        <f t="shared" si="26"/>
        <v>-1.4834896468223739</v>
      </c>
      <c r="AH16">
        <f t="shared" si="27"/>
        <v>8.3511352288045568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spans="1:44" x14ac:dyDescent="0.25">
      <c r="A17" t="s">
        <v>56</v>
      </c>
      <c r="B17" t="s">
        <v>82</v>
      </c>
      <c r="C17" t="s">
        <v>39</v>
      </c>
      <c r="D17" s="7">
        <v>0.44722222222222219</v>
      </c>
      <c r="E17" s="9">
        <v>27.3</v>
      </c>
      <c r="F17" s="9">
        <v>8.48</v>
      </c>
      <c r="G17" s="11">
        <v>0.5805555555555556</v>
      </c>
      <c r="H17" s="9">
        <v>28.7</v>
      </c>
      <c r="I17" s="9">
        <v>8</v>
      </c>
      <c r="J17" s="7">
        <f t="shared" si="10"/>
        <v>0.13333333333333341</v>
      </c>
      <c r="K17" s="8">
        <f t="shared" si="11"/>
        <v>3.200000000000002</v>
      </c>
      <c r="L17">
        <f t="shared" si="12"/>
        <v>-26.400000000000034</v>
      </c>
      <c r="M17">
        <f t="shared" si="13"/>
        <v>-8.2500000000000053</v>
      </c>
      <c r="N17" s="9">
        <f t="shared" si="14"/>
        <v>-8.5599918266390453</v>
      </c>
      <c r="O17">
        <f t="shared" si="15"/>
        <v>2.2225000000000001</v>
      </c>
      <c r="P17">
        <f t="shared" si="16"/>
        <v>3.8794791368402177</v>
      </c>
      <c r="Q17">
        <f t="shared" si="17"/>
        <v>-2.2064796651055176</v>
      </c>
      <c r="R17" s="11">
        <v>8.0555555555555561E-2</v>
      </c>
      <c r="S17" s="9">
        <v>32.6</v>
      </c>
      <c r="T17" s="9">
        <v>8.51</v>
      </c>
      <c r="U17" s="11">
        <v>0.21666666666666667</v>
      </c>
      <c r="V17" s="9">
        <v>27.5</v>
      </c>
      <c r="W17" s="9">
        <v>6.11</v>
      </c>
      <c r="X17" s="7">
        <f t="shared" si="18"/>
        <v>0.13611111111111113</v>
      </c>
      <c r="Y17" s="8">
        <f t="shared" si="19"/>
        <v>3.2666666666666671</v>
      </c>
      <c r="Z17">
        <f t="shared" si="20"/>
        <v>-131.99999999999994</v>
      </c>
      <c r="AA17">
        <f t="shared" si="21"/>
        <v>-40.408163265306101</v>
      </c>
      <c r="AB17" s="9">
        <f t="shared" si="22"/>
        <v>-19.898024277422991</v>
      </c>
      <c r="AC17">
        <f t="shared" si="4"/>
        <v>2.2225000000000001</v>
      </c>
      <c r="AD17">
        <f t="shared" si="23"/>
        <v>3.8794791368402177</v>
      </c>
      <c r="AE17">
        <f t="shared" si="24"/>
        <v>-5.1290453113841608</v>
      </c>
      <c r="AF17">
        <f t="shared" si="25"/>
        <v>2.9225656462786431</v>
      </c>
      <c r="AG17">
        <f t="shared" si="26"/>
        <v>-5.1290453113841608</v>
      </c>
      <c r="AH17">
        <f t="shared" si="27"/>
        <v>2.9225656462786431</v>
      </c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spans="1:44" x14ac:dyDescent="0.25">
      <c r="A18" t="s">
        <v>57</v>
      </c>
      <c r="B18" t="s">
        <v>82</v>
      </c>
      <c r="C18" t="s">
        <v>41</v>
      </c>
      <c r="D18" s="7">
        <v>0.44791666666666669</v>
      </c>
      <c r="E18" s="9">
        <v>27.3</v>
      </c>
      <c r="F18" s="9">
        <v>8.4700000000000006</v>
      </c>
      <c r="G18" s="11">
        <v>0.58124999999999993</v>
      </c>
      <c r="H18" s="9">
        <v>28.7</v>
      </c>
      <c r="I18" s="9">
        <v>8.83</v>
      </c>
      <c r="J18" s="7">
        <f t="shared" si="10"/>
        <v>0.13333333333333325</v>
      </c>
      <c r="K18" s="8">
        <f t="shared" si="11"/>
        <v>3.199999999999998</v>
      </c>
      <c r="L18">
        <f t="shared" si="12"/>
        <v>19.799999999999983</v>
      </c>
      <c r="M18">
        <f t="shared" si="13"/>
        <v>6.1874999999999982</v>
      </c>
      <c r="N18" s="9">
        <f t="shared" si="14"/>
        <v>5.8775081733609573</v>
      </c>
      <c r="O18">
        <f t="shared" si="15"/>
        <v>2.2225000000000001</v>
      </c>
      <c r="P18">
        <f t="shared" si="16"/>
        <v>3.8794791368402177</v>
      </c>
      <c r="Q18">
        <f t="shared" si="17"/>
        <v>1.5150250758013115</v>
      </c>
      <c r="R18" s="11">
        <v>8.1250000000000003E-2</v>
      </c>
      <c r="S18" s="9">
        <v>31.7</v>
      </c>
      <c r="T18" s="9">
        <v>8.51</v>
      </c>
      <c r="U18" s="11">
        <v>0.21666666666666667</v>
      </c>
      <c r="V18" s="9">
        <v>27.4</v>
      </c>
      <c r="W18" s="9">
        <v>7.07</v>
      </c>
      <c r="X18" s="7">
        <f t="shared" si="18"/>
        <v>0.13541666666666669</v>
      </c>
      <c r="Y18" s="8">
        <f t="shared" si="19"/>
        <v>3.2500000000000004</v>
      </c>
      <c r="Z18">
        <f t="shared" si="20"/>
        <v>-79.199999999999932</v>
      </c>
      <c r="AA18">
        <f t="shared" si="21"/>
        <v>-24.369230769230747</v>
      </c>
      <c r="AB18" s="9">
        <f t="shared" si="22"/>
        <v>-3.8590917813476366</v>
      </c>
      <c r="AC18">
        <f t="shared" si="4"/>
        <v>2.2225000000000001</v>
      </c>
      <c r="AD18">
        <f t="shared" si="23"/>
        <v>3.8794791368402177</v>
      </c>
      <c r="AE18">
        <f t="shared" si="24"/>
        <v>-0.99474482146353638</v>
      </c>
      <c r="AF18">
        <f t="shared" si="25"/>
        <v>2.5097698972648477</v>
      </c>
      <c r="AG18">
        <f t="shared" si="26"/>
        <v>-0.99474482146353638</v>
      </c>
      <c r="AH18">
        <f t="shared" si="27"/>
        <v>2.5097698972648477</v>
      </c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spans="1:44" x14ac:dyDescent="0.25">
      <c r="A19" t="s">
        <v>58</v>
      </c>
      <c r="B19" t="s">
        <v>82</v>
      </c>
      <c r="C19" t="s">
        <v>41</v>
      </c>
      <c r="D19" s="7">
        <v>0.44791666666666669</v>
      </c>
      <c r="E19" s="9">
        <v>27.3</v>
      </c>
      <c r="F19" s="9">
        <v>8.48</v>
      </c>
      <c r="G19" s="11">
        <v>0.58124999999999993</v>
      </c>
      <c r="H19" s="9">
        <v>28.7</v>
      </c>
      <c r="I19" s="9">
        <v>9.49</v>
      </c>
      <c r="J19" s="7">
        <f t="shared" si="10"/>
        <v>0.13333333333333325</v>
      </c>
      <c r="K19" s="8">
        <f t="shared" si="11"/>
        <v>3.199999999999998</v>
      </c>
      <c r="L19">
        <f t="shared" si="12"/>
        <v>55.54999999999999</v>
      </c>
      <c r="M19">
        <f t="shared" si="13"/>
        <v>17.359375000000007</v>
      </c>
      <c r="N19" s="9">
        <f t="shared" si="14"/>
        <v>17.049383173360965</v>
      </c>
      <c r="O19">
        <f t="shared" si="15"/>
        <v>2.2225000000000001</v>
      </c>
      <c r="P19">
        <f t="shared" si="16"/>
        <v>3.8794791368402177</v>
      </c>
      <c r="Q19">
        <f t="shared" si="17"/>
        <v>4.3947608872173118</v>
      </c>
      <c r="R19" s="11">
        <v>8.1250000000000003E-2</v>
      </c>
      <c r="S19" s="9">
        <v>31.8</v>
      </c>
      <c r="T19" s="9">
        <v>8.51</v>
      </c>
      <c r="U19" s="11">
        <v>0.21736111111111112</v>
      </c>
      <c r="V19" s="9">
        <v>27.5</v>
      </c>
      <c r="W19" s="9">
        <v>7.3</v>
      </c>
      <c r="X19" s="7">
        <f t="shared" si="18"/>
        <v>0.13611111111111113</v>
      </c>
      <c r="Y19" s="8">
        <f t="shared" si="19"/>
        <v>3.2666666666666671</v>
      </c>
      <c r="Z19">
        <f t="shared" si="20"/>
        <v>-66.55</v>
      </c>
      <c r="AA19">
        <f t="shared" si="21"/>
        <v>-20.372448979591834</v>
      </c>
      <c r="AB19" s="9">
        <f t="shared" si="22"/>
        <v>0.1376900082912762</v>
      </c>
      <c r="AC19">
        <f t="shared" si="4"/>
        <v>2.2225000000000001</v>
      </c>
      <c r="AD19">
        <f t="shared" si="23"/>
        <v>3.8794791368402177</v>
      </c>
      <c r="AE19">
        <f t="shared" si="24"/>
        <v>3.5491880078371243E-2</v>
      </c>
      <c r="AF19">
        <f t="shared" si="25"/>
        <v>4.4302527672956833</v>
      </c>
      <c r="AG19">
        <f t="shared" si="26"/>
        <v>0</v>
      </c>
      <c r="AH19">
        <f t="shared" si="27"/>
        <v>4.4302527672956833</v>
      </c>
      <c r="AI19" s="9"/>
      <c r="AJ19" s="9"/>
      <c r="AK19" s="9"/>
      <c r="AL19" s="9"/>
      <c r="AM19" s="9"/>
      <c r="AN19" s="9"/>
      <c r="AO19" s="9"/>
      <c r="AP19" s="9"/>
      <c r="AQ19" s="9"/>
      <c r="AR19" s="9"/>
    </row>
    <row r="20" spans="1:44" x14ac:dyDescent="0.25">
      <c r="A20" t="s">
        <v>59</v>
      </c>
      <c r="B20" t="s">
        <v>3</v>
      </c>
      <c r="C20" t="s">
        <v>39</v>
      </c>
      <c r="D20" s="7">
        <v>0.44791666666666669</v>
      </c>
      <c r="E20" s="9">
        <v>27.3</v>
      </c>
      <c r="F20" s="9">
        <v>8.48</v>
      </c>
      <c r="G20" s="11">
        <v>0.58124999999999993</v>
      </c>
      <c r="H20" s="9">
        <v>28.7</v>
      </c>
      <c r="I20" s="9">
        <v>5.72</v>
      </c>
      <c r="J20" s="7">
        <f t="shared" si="10"/>
        <v>0.13333333333333325</v>
      </c>
      <c r="K20" s="8">
        <f t="shared" si="11"/>
        <v>3.199999999999998</v>
      </c>
      <c r="L20">
        <f t="shared" si="12"/>
        <v>-151.80000000000004</v>
      </c>
      <c r="M20">
        <f t="shared" si="13"/>
        <v>-47.437500000000043</v>
      </c>
      <c r="N20" s="9">
        <f t="shared" si="14"/>
        <v>-47.747491826639084</v>
      </c>
      <c r="O20">
        <f t="shared" si="15"/>
        <v>2.2225000000000001</v>
      </c>
      <c r="P20">
        <f t="shared" si="16"/>
        <v>3.8794791368402177</v>
      </c>
      <c r="Q20">
        <f t="shared" si="17"/>
        <v>-12.30770681899549</v>
      </c>
      <c r="R20" s="11">
        <v>8.1250000000000003E-2</v>
      </c>
      <c r="S20" s="9">
        <v>31.2</v>
      </c>
      <c r="T20" s="9">
        <v>8.51</v>
      </c>
      <c r="U20" s="11">
        <v>0.21736111111111112</v>
      </c>
      <c r="V20" s="9">
        <v>27.5</v>
      </c>
      <c r="W20" s="9">
        <v>3.93</v>
      </c>
      <c r="X20" s="7">
        <f t="shared" si="18"/>
        <v>0.13611111111111113</v>
      </c>
      <c r="Y20" s="8">
        <f t="shared" si="19"/>
        <v>3.2666666666666671</v>
      </c>
      <c r="Z20">
        <f t="shared" si="20"/>
        <v>-251.89999999999995</v>
      </c>
      <c r="AA20">
        <f t="shared" si="21"/>
        <v>-77.112244897959158</v>
      </c>
      <c r="AB20" s="9">
        <f t="shared" si="22"/>
        <v>-56.602105910076048</v>
      </c>
      <c r="AC20">
        <f t="shared" si="4"/>
        <v>2.2225000000000001</v>
      </c>
      <c r="AD20">
        <f t="shared" si="23"/>
        <v>3.8794791368402177</v>
      </c>
      <c r="AE20">
        <f t="shared" si="24"/>
        <v>-14.59013025036595</v>
      </c>
      <c r="AF20">
        <f t="shared" si="25"/>
        <v>2.2824234313704608</v>
      </c>
      <c r="AG20">
        <f t="shared" si="26"/>
        <v>-14.59013025036595</v>
      </c>
      <c r="AH20">
        <f t="shared" si="27"/>
        <v>2.2824234313704608</v>
      </c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spans="1:44" x14ac:dyDescent="0.25">
      <c r="A21" t="s">
        <v>60</v>
      </c>
      <c r="B21" t="s">
        <v>82</v>
      </c>
      <c r="C21" t="s">
        <v>41</v>
      </c>
      <c r="D21" s="7">
        <v>0.44861111111111113</v>
      </c>
      <c r="E21" s="9">
        <v>27.4</v>
      </c>
      <c r="F21" s="9">
        <v>8.48</v>
      </c>
      <c r="G21" s="11">
        <v>0.58194444444444449</v>
      </c>
      <c r="H21" s="9">
        <v>28.8</v>
      </c>
      <c r="I21" s="9">
        <v>9.0399999999999991</v>
      </c>
      <c r="J21" s="7">
        <f t="shared" si="10"/>
        <v>0.13333333333333336</v>
      </c>
      <c r="K21" s="8">
        <f t="shared" si="11"/>
        <v>3.2000000000000006</v>
      </c>
      <c r="L21">
        <f t="shared" si="12"/>
        <v>30.79999999999994</v>
      </c>
      <c r="M21">
        <f t="shared" si="13"/>
        <v>9.6249999999999787</v>
      </c>
      <c r="N21" s="9">
        <f t="shared" si="14"/>
        <v>9.3150081733609369</v>
      </c>
      <c r="O21">
        <f t="shared" si="15"/>
        <v>2.2225000000000001</v>
      </c>
      <c r="P21">
        <f t="shared" si="16"/>
        <v>3.8794791368402177</v>
      </c>
      <c r="Q21">
        <f t="shared" si="17"/>
        <v>2.4010976331600746</v>
      </c>
      <c r="R21" s="11">
        <v>8.1944444444444445E-2</v>
      </c>
      <c r="S21" s="9">
        <v>30.7</v>
      </c>
      <c r="T21" s="9">
        <v>8.5</v>
      </c>
      <c r="U21" s="11">
        <v>0.21875</v>
      </c>
      <c r="V21" s="9">
        <v>27.5</v>
      </c>
      <c r="W21" s="9">
        <v>6.82</v>
      </c>
      <c r="X21" s="7">
        <f t="shared" si="18"/>
        <v>0.13680555555555557</v>
      </c>
      <c r="Y21" s="8">
        <f t="shared" si="19"/>
        <v>3.2833333333333337</v>
      </c>
      <c r="Z21">
        <f t="shared" si="20"/>
        <v>-92.399999999999977</v>
      </c>
      <c r="AA21">
        <f t="shared" si="21"/>
        <v>-28.142131979695421</v>
      </c>
      <c r="AB21" s="9">
        <f t="shared" si="22"/>
        <v>-7.6319929918123108</v>
      </c>
      <c r="AC21">
        <f t="shared" si="4"/>
        <v>2.2225000000000001</v>
      </c>
      <c r="AD21">
        <f t="shared" si="23"/>
        <v>3.8794791368402177</v>
      </c>
      <c r="AE21">
        <f t="shared" si="24"/>
        <v>-1.9672725957816244</v>
      </c>
      <c r="AF21">
        <f t="shared" si="25"/>
        <v>4.368370228941699</v>
      </c>
      <c r="AG21">
        <f t="shared" si="26"/>
        <v>-1.9672725957816244</v>
      </c>
      <c r="AH21">
        <f t="shared" si="27"/>
        <v>4.368370228941699</v>
      </c>
      <c r="AI21" s="9"/>
      <c r="AJ21" s="9"/>
      <c r="AK21" s="9"/>
      <c r="AL21" s="9"/>
      <c r="AM21" s="9"/>
      <c r="AN21" s="9"/>
      <c r="AO21" s="9"/>
      <c r="AP21" s="9"/>
      <c r="AQ21" s="9"/>
      <c r="AR21" s="9"/>
    </row>
    <row r="22" spans="1:44" x14ac:dyDescent="0.25">
      <c r="A22" t="s">
        <v>61</v>
      </c>
      <c r="B22" t="s">
        <v>82</v>
      </c>
      <c r="C22" t="s">
        <v>41</v>
      </c>
      <c r="D22" s="7">
        <v>0.44861111111111113</v>
      </c>
      <c r="E22" s="9">
        <v>27.4</v>
      </c>
      <c r="F22" s="9">
        <v>8.4700000000000006</v>
      </c>
      <c r="G22" s="11">
        <v>0.58263888888888882</v>
      </c>
      <c r="H22" s="9">
        <v>28.8</v>
      </c>
      <c r="I22" s="9">
        <v>9.01</v>
      </c>
      <c r="J22" s="7">
        <f t="shared" si="10"/>
        <v>0.13402777777777769</v>
      </c>
      <c r="K22" s="8">
        <f t="shared" si="11"/>
        <v>3.2166666666666646</v>
      </c>
      <c r="L22">
        <f t="shared" si="12"/>
        <v>29.69999999999995</v>
      </c>
      <c r="M22">
        <f t="shared" si="13"/>
        <v>9.2331606217616482</v>
      </c>
      <c r="N22" s="9">
        <f t="shared" si="14"/>
        <v>8.9231687951226064</v>
      </c>
      <c r="O22">
        <f t="shared" si="15"/>
        <v>2.2225000000000001</v>
      </c>
      <c r="P22">
        <f t="shared" si="16"/>
        <v>3.8794791368402177</v>
      </c>
      <c r="Q22">
        <f t="shared" si="17"/>
        <v>2.3000945437202183</v>
      </c>
      <c r="R22" s="11">
        <v>8.2638888888888887E-2</v>
      </c>
      <c r="S22" s="9">
        <v>30.1</v>
      </c>
      <c r="T22" s="9">
        <v>8.5</v>
      </c>
      <c r="U22" s="11">
        <v>0.21875</v>
      </c>
      <c r="V22" s="9">
        <v>27.5</v>
      </c>
      <c r="W22" s="9">
        <v>6.74</v>
      </c>
      <c r="X22" s="7">
        <f t="shared" si="18"/>
        <v>0.13611111111111113</v>
      </c>
      <c r="Y22" s="8">
        <f t="shared" si="19"/>
        <v>3.2666666666666671</v>
      </c>
      <c r="Z22">
        <f t="shared" si="20"/>
        <v>-96.8</v>
      </c>
      <c r="AA22">
        <f t="shared" si="21"/>
        <v>-29.632653061224485</v>
      </c>
      <c r="AB22" s="9">
        <f t="shared" si="22"/>
        <v>-9.1225140733413745</v>
      </c>
      <c r="AC22">
        <f t="shared" si="4"/>
        <v>2.2225000000000001</v>
      </c>
      <c r="AD22">
        <f t="shared" si="23"/>
        <v>3.8794791368402177</v>
      </c>
      <c r="AE22">
        <f t="shared" si="24"/>
        <v>-2.351479090765658</v>
      </c>
      <c r="AF22">
        <f t="shared" si="25"/>
        <v>4.6515736344858762</v>
      </c>
      <c r="AG22">
        <f t="shared" si="26"/>
        <v>-2.351479090765658</v>
      </c>
      <c r="AH22">
        <f t="shared" si="27"/>
        <v>4.6515736344858762</v>
      </c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spans="1:44" x14ac:dyDescent="0.25">
      <c r="A23" t="s">
        <v>62</v>
      </c>
      <c r="B23" t="s">
        <v>82</v>
      </c>
      <c r="C23" t="s">
        <v>39</v>
      </c>
      <c r="D23" s="7">
        <v>0.44861111111111113</v>
      </c>
      <c r="E23" s="9">
        <v>27.4</v>
      </c>
      <c r="F23" s="9">
        <v>8.4700000000000006</v>
      </c>
      <c r="G23" s="11">
        <v>0.58402777777777781</v>
      </c>
      <c r="H23" s="9">
        <v>28.8</v>
      </c>
      <c r="I23" s="9">
        <v>8.02</v>
      </c>
      <c r="J23" s="7">
        <f t="shared" si="10"/>
        <v>0.13541666666666669</v>
      </c>
      <c r="K23" s="8">
        <f t="shared" si="11"/>
        <v>3.2500000000000004</v>
      </c>
      <c r="L23">
        <f t="shared" si="12"/>
        <v>-24.75000000000005</v>
      </c>
      <c r="M23">
        <f t="shared" si="13"/>
        <v>-7.6153846153846301</v>
      </c>
      <c r="N23" s="9">
        <f t="shared" si="14"/>
        <v>-7.925376442023671</v>
      </c>
      <c r="O23">
        <f t="shared" si="15"/>
        <v>2.2225000000000001</v>
      </c>
      <c r="P23">
        <f t="shared" si="16"/>
        <v>3.8794791368402177</v>
      </c>
      <c r="Q23">
        <f t="shared" si="17"/>
        <v>-2.0428970391315935</v>
      </c>
      <c r="R23" s="11">
        <v>8.4027777777777771E-2</v>
      </c>
      <c r="S23" s="9">
        <v>33.5</v>
      </c>
      <c r="T23" s="9">
        <v>8.49</v>
      </c>
      <c r="U23" s="11">
        <v>0.21944444444444444</v>
      </c>
      <c r="V23" s="9">
        <v>27.4</v>
      </c>
      <c r="W23" s="9">
        <v>5.73</v>
      </c>
      <c r="X23" s="7">
        <f t="shared" si="18"/>
        <v>0.13541666666666669</v>
      </c>
      <c r="Y23" s="8">
        <f t="shared" si="19"/>
        <v>3.2500000000000004</v>
      </c>
      <c r="Z23">
        <f t="shared" si="20"/>
        <v>-151.79999999999998</v>
      </c>
      <c r="AA23">
        <f t="shared" si="21"/>
        <v>-46.707692307692298</v>
      </c>
      <c r="AB23" s="9">
        <f t="shared" si="22"/>
        <v>-26.197553319809188</v>
      </c>
      <c r="AC23">
        <f t="shared" si="4"/>
        <v>2.2225000000000001</v>
      </c>
      <c r="AD23">
        <f t="shared" si="23"/>
        <v>3.8794791368402177</v>
      </c>
      <c r="AE23">
        <f t="shared" si="24"/>
        <v>-6.7528532557457535</v>
      </c>
      <c r="AF23">
        <f t="shared" si="25"/>
        <v>4.7099562166141595</v>
      </c>
      <c r="AG23">
        <f t="shared" si="26"/>
        <v>-6.7528532557457535</v>
      </c>
      <c r="AH23">
        <f t="shared" si="27"/>
        <v>4.7099562166141595</v>
      </c>
      <c r="AI23" s="9"/>
      <c r="AJ23" s="9"/>
      <c r="AK23" s="9"/>
      <c r="AL23" s="9"/>
      <c r="AM23" s="9"/>
      <c r="AN23" s="9"/>
      <c r="AO23" s="9"/>
      <c r="AP23" s="9"/>
      <c r="AQ23" s="9"/>
      <c r="AR23" s="9"/>
    </row>
    <row r="24" spans="1:44" x14ac:dyDescent="0.25">
      <c r="A24" t="s">
        <v>63</v>
      </c>
      <c r="B24" t="s">
        <v>3</v>
      </c>
      <c r="C24" t="s">
        <v>39</v>
      </c>
      <c r="D24" s="7">
        <v>0.44861111111111113</v>
      </c>
      <c r="E24" s="9">
        <v>27.4</v>
      </c>
      <c r="F24" s="9">
        <v>8.4600000000000009</v>
      </c>
      <c r="G24" s="11">
        <v>0.58402777777777781</v>
      </c>
      <c r="H24" s="9">
        <v>28.9</v>
      </c>
      <c r="I24" s="9">
        <v>4.92</v>
      </c>
      <c r="J24" s="7">
        <f t="shared" si="10"/>
        <v>0.13541666666666669</v>
      </c>
      <c r="K24" s="8">
        <f t="shared" si="11"/>
        <v>3.2500000000000004</v>
      </c>
      <c r="L24">
        <f t="shared" si="12"/>
        <v>-194.70000000000005</v>
      </c>
      <c r="M24">
        <f t="shared" si="13"/>
        <v>-59.907692307692315</v>
      </c>
      <c r="N24" s="9">
        <f t="shared" si="14"/>
        <v>-60.217684134331357</v>
      </c>
      <c r="O24">
        <f t="shared" si="15"/>
        <v>2.2225000000000001</v>
      </c>
      <c r="P24">
        <f t="shared" si="16"/>
        <v>3.8794791368402177</v>
      </c>
      <c r="Q24">
        <f t="shared" si="17"/>
        <v>-15.522105419383136</v>
      </c>
      <c r="R24" s="11">
        <v>8.4027777777777771E-2</v>
      </c>
      <c r="S24" s="9">
        <v>32.4</v>
      </c>
      <c r="T24" s="9">
        <v>8.49</v>
      </c>
      <c r="U24" s="11">
        <v>0.21944444444444444</v>
      </c>
      <c r="V24" s="9">
        <v>27.5</v>
      </c>
      <c r="W24" s="9">
        <v>3.5</v>
      </c>
      <c r="X24" s="7">
        <f t="shared" si="18"/>
        <v>0.13541666666666669</v>
      </c>
      <c r="Y24" s="8">
        <f t="shared" si="19"/>
        <v>3.2500000000000004</v>
      </c>
      <c r="Z24">
        <f t="shared" si="20"/>
        <v>-274.45000000000005</v>
      </c>
      <c r="AA24">
        <f t="shared" si="21"/>
        <v>-84.446153846153848</v>
      </c>
      <c r="AB24" s="9">
        <f t="shared" si="22"/>
        <v>-63.936014858270738</v>
      </c>
      <c r="AC24">
        <f t="shared" si="4"/>
        <v>2.2225000000000001</v>
      </c>
      <c r="AD24">
        <f t="shared" si="23"/>
        <v>3.8794791368402177</v>
      </c>
      <c r="AE24">
        <f t="shared" si="24"/>
        <v>-16.480566746995251</v>
      </c>
      <c r="AF24">
        <f t="shared" si="25"/>
        <v>0.958461327612115</v>
      </c>
      <c r="AG24">
        <f t="shared" si="26"/>
        <v>-16.480566746995251</v>
      </c>
      <c r="AH24">
        <f t="shared" si="27"/>
        <v>0.958461327612115</v>
      </c>
      <c r="AI24" s="9"/>
      <c r="AJ24" s="9"/>
      <c r="AK24" s="9"/>
      <c r="AL24" s="9"/>
      <c r="AM24" s="9"/>
      <c r="AN24" s="9"/>
      <c r="AO24" s="9"/>
      <c r="AP24" s="9"/>
      <c r="AQ24" s="9"/>
      <c r="AR24" s="9"/>
    </row>
    <row r="25" spans="1:44" x14ac:dyDescent="0.25">
      <c r="A25" t="s">
        <v>64</v>
      </c>
      <c r="B25" t="s">
        <v>3</v>
      </c>
      <c r="C25" t="s">
        <v>39</v>
      </c>
      <c r="D25" s="7">
        <v>0.44930555555555557</v>
      </c>
      <c r="E25" s="9">
        <v>27.5</v>
      </c>
      <c r="F25" s="9">
        <v>8.4600000000000009</v>
      </c>
      <c r="G25" s="11">
        <v>0.58819444444444446</v>
      </c>
      <c r="H25" s="9">
        <v>28.9</v>
      </c>
      <c r="I25" s="9">
        <v>7</v>
      </c>
      <c r="J25" s="7">
        <f t="shared" si="10"/>
        <v>0.1388888888888889</v>
      </c>
      <c r="K25" s="8">
        <f t="shared" si="11"/>
        <v>3.3333333333333335</v>
      </c>
      <c r="L25">
        <f t="shared" si="12"/>
        <v>-80.30000000000004</v>
      </c>
      <c r="M25">
        <f t="shared" si="13"/>
        <v>-24.090000000000011</v>
      </c>
      <c r="N25" s="9">
        <f t="shared" si="14"/>
        <v>-24.399991826639052</v>
      </c>
      <c r="O25">
        <f t="shared" si="15"/>
        <v>2.2225000000000001</v>
      </c>
      <c r="P25">
        <f t="shared" si="16"/>
        <v>3.8794791368402177</v>
      </c>
      <c r="Q25">
        <f t="shared" si="17"/>
        <v>-6.2895020094147247</v>
      </c>
      <c r="R25" s="11">
        <v>8.819444444444445E-2</v>
      </c>
      <c r="S25" s="9">
        <v>32.4</v>
      </c>
      <c r="T25" s="9">
        <v>8.48</v>
      </c>
      <c r="U25" s="11">
        <v>0.22013888888888888</v>
      </c>
      <c r="V25" s="9">
        <v>27.4</v>
      </c>
      <c r="W25" s="9">
        <v>4</v>
      </c>
      <c r="X25" s="7">
        <f t="shared" si="18"/>
        <v>0.13194444444444442</v>
      </c>
      <c r="Y25" s="8">
        <f t="shared" si="19"/>
        <v>3.1666666666666661</v>
      </c>
      <c r="Z25">
        <f t="shared" si="20"/>
        <v>-246.40000000000003</v>
      </c>
      <c r="AA25">
        <f t="shared" si="21"/>
        <v>-77.810526315789502</v>
      </c>
      <c r="AB25" s="9">
        <f t="shared" si="22"/>
        <v>-57.300387327906392</v>
      </c>
      <c r="AC25">
        <f t="shared" si="4"/>
        <v>2.2225000000000001</v>
      </c>
      <c r="AD25">
        <f t="shared" si="23"/>
        <v>3.8794791368402177</v>
      </c>
      <c r="AE25">
        <f t="shared" si="24"/>
        <v>-14.770123850846835</v>
      </c>
      <c r="AF25">
        <f t="shared" si="25"/>
        <v>8.4806218414321108</v>
      </c>
      <c r="AG25">
        <f t="shared" si="26"/>
        <v>-14.770123850846835</v>
      </c>
      <c r="AH25">
        <f t="shared" si="27"/>
        <v>8.4806218414321108</v>
      </c>
      <c r="AI25" s="9"/>
      <c r="AJ25" s="9"/>
      <c r="AK25" s="9"/>
      <c r="AL25" s="9"/>
      <c r="AM25" s="9"/>
      <c r="AN25" s="9"/>
      <c r="AO25" s="9"/>
      <c r="AP25" s="9"/>
      <c r="AQ25" s="9"/>
      <c r="AR25" s="9"/>
    </row>
    <row r="26" spans="1:44" x14ac:dyDescent="0.25">
      <c r="A26" t="s">
        <v>65</v>
      </c>
      <c r="B26" t="s">
        <v>3</v>
      </c>
      <c r="C26" t="s">
        <v>41</v>
      </c>
      <c r="D26" s="7">
        <v>0.44930555555555557</v>
      </c>
      <c r="E26" s="9">
        <v>27.5</v>
      </c>
      <c r="F26" s="9">
        <v>8.4600000000000009</v>
      </c>
      <c r="G26" s="11">
        <v>0.58819444444444446</v>
      </c>
      <c r="H26" s="9">
        <v>28.9</v>
      </c>
      <c r="I26" s="9">
        <v>8.75</v>
      </c>
      <c r="J26" s="7">
        <f t="shared" si="10"/>
        <v>0.1388888888888889</v>
      </c>
      <c r="K26" s="8">
        <f t="shared" si="11"/>
        <v>3.3333333333333335</v>
      </c>
      <c r="L26">
        <f t="shared" si="12"/>
        <v>15.949999999999964</v>
      </c>
      <c r="M26">
        <f t="shared" si="13"/>
        <v>4.7849999999999886</v>
      </c>
      <c r="N26" s="9">
        <f t="shared" si="14"/>
        <v>4.4750081733609477</v>
      </c>
      <c r="O26">
        <f t="shared" si="15"/>
        <v>2.2225000000000001</v>
      </c>
      <c r="P26">
        <f t="shared" si="16"/>
        <v>3.8794791368402177</v>
      </c>
      <c r="Q26">
        <f t="shared" si="17"/>
        <v>1.1535074723989314</v>
      </c>
      <c r="R26" s="11">
        <v>8.819444444444445E-2</v>
      </c>
      <c r="S26" s="9">
        <v>31.8</v>
      </c>
      <c r="T26" s="9">
        <v>8.4700000000000006</v>
      </c>
      <c r="U26" s="11">
        <v>0.22013888888888888</v>
      </c>
      <c r="V26" s="9">
        <v>27.4</v>
      </c>
      <c r="W26" s="9">
        <v>6.4</v>
      </c>
      <c r="X26" s="7">
        <f t="shared" si="18"/>
        <v>0.13194444444444442</v>
      </c>
      <c r="Y26" s="8">
        <f t="shared" si="19"/>
        <v>3.1666666666666661</v>
      </c>
      <c r="Z26">
        <f t="shared" si="20"/>
        <v>-113.85000000000001</v>
      </c>
      <c r="AA26">
        <f t="shared" si="21"/>
        <v>-35.952631578947376</v>
      </c>
      <c r="AB26" s="9">
        <f t="shared" si="22"/>
        <v>-15.442492591064266</v>
      </c>
      <c r="AC26">
        <f t="shared" si="4"/>
        <v>2.2225000000000001</v>
      </c>
      <c r="AD26">
        <f t="shared" si="23"/>
        <v>3.8794791368402177</v>
      </c>
      <c r="AE26">
        <f t="shared" si="24"/>
        <v>-3.9805582260823713</v>
      </c>
      <c r="AF26">
        <f t="shared" si="25"/>
        <v>5.1340656984813027</v>
      </c>
      <c r="AG26">
        <f t="shared" si="26"/>
        <v>-3.9805582260823713</v>
      </c>
      <c r="AH26">
        <f t="shared" si="27"/>
        <v>5.1340656984813027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</row>
    <row r="27" spans="1:44" x14ac:dyDescent="0.25">
      <c r="A27" t="s">
        <v>66</v>
      </c>
      <c r="B27" t="s">
        <v>40</v>
      </c>
      <c r="C27" t="s">
        <v>39</v>
      </c>
      <c r="D27" s="7">
        <v>0.44930555555555557</v>
      </c>
      <c r="E27" s="9">
        <v>27.5</v>
      </c>
      <c r="F27" s="9">
        <v>8.4499999999999993</v>
      </c>
      <c r="G27" s="11">
        <v>0.59236111111111112</v>
      </c>
      <c r="H27" s="9">
        <v>28.9</v>
      </c>
      <c r="I27" s="9">
        <v>5.09</v>
      </c>
      <c r="J27" s="7">
        <f t="shared" si="10"/>
        <v>0.14305555555555555</v>
      </c>
      <c r="K27" s="8">
        <f t="shared" si="11"/>
        <v>3.4333333333333331</v>
      </c>
      <c r="L27">
        <f t="shared" si="12"/>
        <v>-184.79999999999995</v>
      </c>
      <c r="M27">
        <f t="shared" si="13"/>
        <v>-53.825242718446589</v>
      </c>
      <c r="N27" s="9">
        <f t="shared" si="14"/>
        <v>-54.13523454508563</v>
      </c>
      <c r="O27">
        <f t="shared" si="15"/>
        <v>2.2225000000000001</v>
      </c>
      <c r="P27">
        <f t="shared" si="16"/>
        <v>3.8794791368402177</v>
      </c>
      <c r="Q27">
        <f t="shared" si="17"/>
        <v>-13.954253299368954</v>
      </c>
      <c r="R27" s="11">
        <v>9.2361111111111116E-2</v>
      </c>
      <c r="S27" s="9">
        <v>30.3</v>
      </c>
      <c r="T27" s="9">
        <v>8.3800000000000008</v>
      </c>
      <c r="U27" s="11">
        <v>0.22083333333333333</v>
      </c>
      <c r="V27" s="9">
        <v>27.4</v>
      </c>
      <c r="W27" s="9">
        <v>3.65</v>
      </c>
      <c r="X27" s="7">
        <f t="shared" si="18"/>
        <v>0.12847222222222221</v>
      </c>
      <c r="Y27" s="8">
        <f t="shared" si="19"/>
        <v>3.083333333333333</v>
      </c>
      <c r="Z27">
        <f t="shared" si="20"/>
        <v>-260.15000000000003</v>
      </c>
      <c r="AA27">
        <f t="shared" si="21"/>
        <v>-84.372972972972988</v>
      </c>
      <c r="AB27" s="9">
        <f t="shared" si="22"/>
        <v>-63.862833985089878</v>
      </c>
      <c r="AC27">
        <f t="shared" si="4"/>
        <v>2.2225000000000001</v>
      </c>
      <c r="AD27">
        <f t="shared" si="23"/>
        <v>3.8794791368402177</v>
      </c>
      <c r="AE27">
        <f t="shared" si="24"/>
        <v>-16.461703164900964</v>
      </c>
      <c r="AF27">
        <f t="shared" si="25"/>
        <v>2.5074498655320099</v>
      </c>
      <c r="AG27">
        <f t="shared" si="26"/>
        <v>-16.461703164900964</v>
      </c>
      <c r="AH27">
        <f t="shared" si="27"/>
        <v>2.5074498655320099</v>
      </c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spans="1:44" x14ac:dyDescent="0.25">
      <c r="A28" t="s">
        <v>67</v>
      </c>
      <c r="B28" t="s">
        <v>40</v>
      </c>
      <c r="C28" t="s">
        <v>41</v>
      </c>
      <c r="D28" s="7">
        <v>0.44930555555555557</v>
      </c>
      <c r="E28" s="9">
        <v>27.5</v>
      </c>
      <c r="F28" s="9">
        <v>8.4499999999999993</v>
      </c>
      <c r="G28" s="11">
        <v>0.59305555555555556</v>
      </c>
      <c r="H28" s="9">
        <v>28.9</v>
      </c>
      <c r="I28" s="9">
        <v>8.94</v>
      </c>
      <c r="J28" s="7">
        <f t="shared" si="10"/>
        <v>0.14374999999999999</v>
      </c>
      <c r="K28" s="8">
        <f t="shared" si="11"/>
        <v>3.4499999999999997</v>
      </c>
      <c r="L28">
        <f t="shared" si="12"/>
        <v>26.950000000000031</v>
      </c>
      <c r="M28">
        <f t="shared" si="13"/>
        <v>7.8115942028985605</v>
      </c>
      <c r="N28" s="9">
        <f t="shared" si="14"/>
        <v>7.5016023762595196</v>
      </c>
      <c r="O28">
        <f t="shared" si="15"/>
        <v>2.2225000000000001</v>
      </c>
      <c r="P28">
        <f t="shared" si="16"/>
        <v>3.8794791368402177</v>
      </c>
      <c r="Q28">
        <f t="shared" si="17"/>
        <v>1.9336622550751674</v>
      </c>
      <c r="R28" s="11">
        <v>9.3055555555555558E-2</v>
      </c>
      <c r="S28" s="9">
        <v>30.8</v>
      </c>
      <c r="T28" s="9">
        <v>8.3800000000000008</v>
      </c>
      <c r="U28" s="11">
        <v>0.22083333333333333</v>
      </c>
      <c r="V28" s="9">
        <v>27.4</v>
      </c>
      <c r="W28" s="9">
        <v>6.8</v>
      </c>
      <c r="X28" s="7">
        <f t="shared" si="18"/>
        <v>0.12777777777777777</v>
      </c>
      <c r="Y28" s="8">
        <f t="shared" si="19"/>
        <v>3.0666666666666664</v>
      </c>
      <c r="Z28">
        <f t="shared" si="20"/>
        <v>-86.900000000000034</v>
      </c>
      <c r="AA28">
        <f t="shared" si="21"/>
        <v>-28.336956521739143</v>
      </c>
      <c r="AB28" s="9">
        <f t="shared" si="22"/>
        <v>-7.8268175338560333</v>
      </c>
      <c r="AC28">
        <f t="shared" si="4"/>
        <v>2.2225000000000001</v>
      </c>
      <c r="AD28">
        <f t="shared" si="23"/>
        <v>3.8794791368402177</v>
      </c>
      <c r="AE28">
        <f t="shared" si="24"/>
        <v>-2.0174918482048776</v>
      </c>
      <c r="AF28">
        <f t="shared" si="25"/>
        <v>3.9511541032800448</v>
      </c>
      <c r="AG28">
        <f t="shared" si="26"/>
        <v>-2.0174918482048776</v>
      </c>
      <c r="AH28">
        <f t="shared" si="27"/>
        <v>3.9511541032800448</v>
      </c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spans="1:44" x14ac:dyDescent="0.25">
      <c r="A29" t="s">
        <v>68</v>
      </c>
      <c r="B29" t="s">
        <v>2</v>
      </c>
      <c r="C29" t="s">
        <v>39</v>
      </c>
      <c r="D29" s="7">
        <v>0.44930555555555557</v>
      </c>
      <c r="E29" s="9">
        <v>27.5</v>
      </c>
      <c r="F29" s="9">
        <v>8.44</v>
      </c>
      <c r="G29" s="11">
        <v>0.59305555555555556</v>
      </c>
      <c r="H29" s="9">
        <v>28.9</v>
      </c>
      <c r="I29" s="9">
        <v>8.25</v>
      </c>
      <c r="J29" s="7">
        <f t="shared" si="10"/>
        <v>0.14374999999999999</v>
      </c>
      <c r="K29" s="8">
        <f t="shared" si="11"/>
        <v>3.4499999999999997</v>
      </c>
      <c r="L29">
        <f t="shared" si="12"/>
        <v>-10.450000000000015</v>
      </c>
      <c r="M29">
        <f t="shared" si="13"/>
        <v>-3.0289855072463814</v>
      </c>
      <c r="N29" s="9">
        <f t="shared" si="14"/>
        <v>-3.3389773338854223</v>
      </c>
      <c r="O29">
        <f t="shared" si="15"/>
        <v>2.2225000000000001</v>
      </c>
      <c r="P29">
        <f t="shared" si="16"/>
        <v>3.8794791368402177</v>
      </c>
      <c r="Q29">
        <f t="shared" si="17"/>
        <v>-0.8606767084214747</v>
      </c>
      <c r="R29" s="11">
        <v>9.3055555555555558E-2</v>
      </c>
      <c r="S29" s="9">
        <v>34</v>
      </c>
      <c r="T29" s="9">
        <v>8.3800000000000008</v>
      </c>
      <c r="U29" s="11">
        <v>0.22152777777777777</v>
      </c>
      <c r="V29" s="9">
        <v>27.6</v>
      </c>
      <c r="W29" s="9">
        <v>5.67</v>
      </c>
      <c r="X29" s="7">
        <f t="shared" si="18"/>
        <v>0.12847222222222221</v>
      </c>
      <c r="Y29" s="8">
        <f t="shared" si="19"/>
        <v>3.083333333333333</v>
      </c>
      <c r="Z29">
        <f t="shared" si="20"/>
        <v>-149.05000000000001</v>
      </c>
      <c r="AA29">
        <f t="shared" si="21"/>
        <v>-48.340540540540552</v>
      </c>
      <c r="AB29" s="9">
        <f t="shared" si="22"/>
        <v>-27.830401552657442</v>
      </c>
      <c r="AC29">
        <f t="shared" si="4"/>
        <v>2.2225000000000001</v>
      </c>
      <c r="AD29">
        <f t="shared" si="23"/>
        <v>3.8794791368402177</v>
      </c>
      <c r="AE29">
        <f t="shared" si="24"/>
        <v>-7.1737469312246178</v>
      </c>
      <c r="AF29">
        <f t="shared" si="25"/>
        <v>6.3130702228031428</v>
      </c>
      <c r="AG29">
        <f t="shared" si="26"/>
        <v>-7.1737469312246178</v>
      </c>
      <c r="AH29">
        <f t="shared" si="27"/>
        <v>6.3130702228031428</v>
      </c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spans="1:44" x14ac:dyDescent="0.25">
      <c r="A30" t="s">
        <v>69</v>
      </c>
      <c r="B30" t="s">
        <v>2</v>
      </c>
      <c r="C30" s="9" t="s">
        <v>39</v>
      </c>
      <c r="D30" s="11">
        <v>0.45</v>
      </c>
      <c r="E30" s="9">
        <v>27.6</v>
      </c>
      <c r="F30" s="9">
        <v>8.44</v>
      </c>
      <c r="G30" s="11">
        <v>0.59375</v>
      </c>
      <c r="H30" s="9">
        <v>29</v>
      </c>
      <c r="I30" s="9">
        <v>8.67</v>
      </c>
      <c r="J30" s="7">
        <f t="shared" si="10"/>
        <v>0.14374999999999999</v>
      </c>
      <c r="K30" s="8">
        <f t="shared" si="11"/>
        <v>3.4499999999999997</v>
      </c>
      <c r="L30">
        <f t="shared" si="12"/>
        <v>12.649999999999995</v>
      </c>
      <c r="M30">
        <f t="shared" si="13"/>
        <v>3.6666666666666656</v>
      </c>
      <c r="N30" s="9">
        <f t="shared" si="14"/>
        <v>3.3566748400276247</v>
      </c>
      <c r="O30">
        <f t="shared" si="15"/>
        <v>2.2225000000000001</v>
      </c>
      <c r="P30">
        <f t="shared" si="16"/>
        <v>3.8794791368402177</v>
      </c>
      <c r="Q30">
        <f t="shared" si="17"/>
        <v>0.86523853373821469</v>
      </c>
      <c r="R30" s="11">
        <v>9.375E-2</v>
      </c>
      <c r="S30" s="9">
        <v>30.3</v>
      </c>
      <c r="T30" s="9">
        <v>8.3800000000000008</v>
      </c>
      <c r="U30" s="11">
        <v>0.22152777777777777</v>
      </c>
      <c r="V30" s="9">
        <v>27.7</v>
      </c>
      <c r="W30" s="9">
        <v>5.89</v>
      </c>
      <c r="X30" s="7">
        <f t="shared" si="18"/>
        <v>0.12777777777777777</v>
      </c>
      <c r="Y30" s="8">
        <f t="shared" si="19"/>
        <v>3.0666666666666664</v>
      </c>
      <c r="Z30">
        <f t="shared" si="20"/>
        <v>-136.95000000000007</v>
      </c>
      <c r="AA30">
        <f t="shared" si="21"/>
        <v>-44.6576086956522</v>
      </c>
      <c r="AB30" s="9">
        <f t="shared" si="22"/>
        <v>-24.147469707769091</v>
      </c>
      <c r="AC30">
        <f t="shared" si="4"/>
        <v>2.2225000000000001</v>
      </c>
      <c r="AD30">
        <f t="shared" si="23"/>
        <v>3.8794791368402177</v>
      </c>
      <c r="AE30">
        <f t="shared" si="24"/>
        <v>-6.2244102509691217</v>
      </c>
      <c r="AF30">
        <f t="shared" si="25"/>
        <v>7.0896487847073359</v>
      </c>
      <c r="AG30">
        <f t="shared" si="26"/>
        <v>-6.2244102509691217</v>
      </c>
      <c r="AH30">
        <f t="shared" si="27"/>
        <v>7.0896487847073359</v>
      </c>
      <c r="AI30" s="9"/>
      <c r="AJ30" s="9"/>
      <c r="AK30" s="9"/>
      <c r="AL30" s="9"/>
      <c r="AM30" s="9"/>
      <c r="AN30" s="9"/>
      <c r="AO30" s="9"/>
      <c r="AP30" s="9"/>
      <c r="AQ30" s="9"/>
      <c r="AR30" s="9"/>
    </row>
    <row r="31" spans="1:44" x14ac:dyDescent="0.25">
      <c r="A31" t="s">
        <v>70</v>
      </c>
      <c r="B31" t="s">
        <v>40</v>
      </c>
      <c r="C31" s="9" t="s">
        <v>41</v>
      </c>
      <c r="D31" s="11">
        <v>0.45</v>
      </c>
      <c r="E31" s="9">
        <v>27.6</v>
      </c>
      <c r="F31" s="9">
        <v>8.44</v>
      </c>
      <c r="G31" s="11">
        <v>0.59375</v>
      </c>
      <c r="H31" s="9">
        <v>29</v>
      </c>
      <c r="I31" s="9">
        <v>9.56</v>
      </c>
      <c r="J31" s="7">
        <f t="shared" si="10"/>
        <v>0.14374999999999999</v>
      </c>
      <c r="K31" s="8">
        <f t="shared" si="11"/>
        <v>3.4499999999999997</v>
      </c>
      <c r="L31">
        <f t="shared" si="12"/>
        <v>61.600000000000044</v>
      </c>
      <c r="M31">
        <f t="shared" si="13"/>
        <v>17.855072463768131</v>
      </c>
      <c r="N31" s="9">
        <f t="shared" si="14"/>
        <v>17.545080637129089</v>
      </c>
      <c r="O31">
        <f t="shared" si="15"/>
        <v>2.2225000000000001</v>
      </c>
      <c r="P31">
        <f t="shared" si="16"/>
        <v>3.8794791368402177</v>
      </c>
      <c r="Q31">
        <f t="shared" si="17"/>
        <v>4.5225351183147016</v>
      </c>
      <c r="R31" s="11">
        <v>9.375E-2</v>
      </c>
      <c r="S31" s="9">
        <v>32.4</v>
      </c>
      <c r="T31" s="9">
        <v>8.3800000000000008</v>
      </c>
      <c r="U31" s="11">
        <v>0.22222222222222221</v>
      </c>
      <c r="V31" s="9">
        <v>27.6</v>
      </c>
      <c r="W31" s="9">
        <v>6.99</v>
      </c>
      <c r="X31" s="7">
        <f t="shared" si="18"/>
        <v>0.12847222222222221</v>
      </c>
      <c r="Y31" s="8">
        <f t="shared" si="19"/>
        <v>3.083333333333333</v>
      </c>
      <c r="Z31">
        <f t="shared" si="20"/>
        <v>-76.450000000000017</v>
      </c>
      <c r="AA31">
        <f t="shared" si="21"/>
        <v>-24.794594594594603</v>
      </c>
      <c r="AB31" s="9">
        <f t="shared" si="22"/>
        <v>-4.2844556067114929</v>
      </c>
      <c r="AC31">
        <f t="shared" si="4"/>
        <v>2.2225000000000001</v>
      </c>
      <c r="AD31">
        <f t="shared" si="23"/>
        <v>3.8794791368402177</v>
      </c>
      <c r="AE31">
        <f t="shared" si="24"/>
        <v>-1.1043893923866086</v>
      </c>
      <c r="AF31">
        <f t="shared" si="25"/>
        <v>5.6269245107013104</v>
      </c>
      <c r="AG31">
        <f t="shared" si="26"/>
        <v>-1.1043893923866086</v>
      </c>
      <c r="AH31">
        <f t="shared" si="27"/>
        <v>5.6269245107013104</v>
      </c>
      <c r="AI31" s="9"/>
      <c r="AJ31" s="9"/>
      <c r="AK31" s="9"/>
      <c r="AL31" s="9"/>
      <c r="AM31" s="9"/>
      <c r="AN31" s="9"/>
      <c r="AO31" s="9"/>
      <c r="AP31" s="9"/>
      <c r="AQ31" s="9"/>
      <c r="AR31" s="9"/>
    </row>
    <row r="32" spans="1:44" x14ac:dyDescent="0.25">
      <c r="A32" t="s">
        <v>71</v>
      </c>
      <c r="B32" t="s">
        <v>82</v>
      </c>
      <c r="C32" s="9" t="s">
        <v>39</v>
      </c>
      <c r="D32" s="11">
        <v>0.45</v>
      </c>
      <c r="E32" s="9">
        <v>27.6</v>
      </c>
      <c r="F32" s="9">
        <v>8.42</v>
      </c>
      <c r="G32" s="11">
        <v>0.59444444444444444</v>
      </c>
      <c r="H32" s="9">
        <v>29.1</v>
      </c>
      <c r="I32" s="9">
        <v>8.58</v>
      </c>
      <c r="J32" s="7">
        <f t="shared" si="10"/>
        <v>0.14444444444444443</v>
      </c>
      <c r="K32" s="8">
        <f t="shared" si="11"/>
        <v>3.4666666666666663</v>
      </c>
      <c r="L32">
        <f t="shared" si="12"/>
        <v>8.7999999999999741</v>
      </c>
      <c r="M32">
        <f t="shared" si="13"/>
        <v>2.5384615384615312</v>
      </c>
      <c r="N32" s="9">
        <f t="shared" si="14"/>
        <v>2.2284697118224903</v>
      </c>
      <c r="O32">
        <f t="shared" si="15"/>
        <v>2.2225000000000001</v>
      </c>
      <c r="P32">
        <f t="shared" si="16"/>
        <v>3.8794791368402177</v>
      </c>
      <c r="Q32">
        <f t="shared" si="17"/>
        <v>0.57442497645123258</v>
      </c>
      <c r="R32" s="11">
        <v>9.4444444444444442E-2</v>
      </c>
      <c r="S32" s="9">
        <v>31.3</v>
      </c>
      <c r="T32" s="9">
        <v>8.3800000000000008</v>
      </c>
      <c r="U32" s="11">
        <v>0.22291666666666665</v>
      </c>
      <c r="V32" s="9">
        <v>27.5</v>
      </c>
      <c r="W32" s="9">
        <v>5.64</v>
      </c>
      <c r="X32" s="7">
        <f t="shared" si="18"/>
        <v>0.12847222222222221</v>
      </c>
      <c r="Y32" s="8">
        <f t="shared" si="19"/>
        <v>3.083333333333333</v>
      </c>
      <c r="Z32">
        <f t="shared" si="20"/>
        <v>-150.70000000000005</v>
      </c>
      <c r="AA32">
        <f t="shared" si="21"/>
        <v>-48.875675675675694</v>
      </c>
      <c r="AB32" s="9">
        <f t="shared" si="22"/>
        <v>-28.365536687792584</v>
      </c>
      <c r="AC32">
        <f t="shared" si="4"/>
        <v>2.2225000000000001</v>
      </c>
      <c r="AD32">
        <f t="shared" si="23"/>
        <v>3.8794791368402177</v>
      </c>
      <c r="AE32">
        <f t="shared" si="24"/>
        <v>-7.3116868752891202</v>
      </c>
      <c r="AF32">
        <f t="shared" si="25"/>
        <v>7.8861118517403526</v>
      </c>
      <c r="AG32">
        <f t="shared" si="26"/>
        <v>-7.3116868752891202</v>
      </c>
      <c r="AH32">
        <f t="shared" si="27"/>
        <v>7.8861118517403526</v>
      </c>
      <c r="AI32" s="9"/>
      <c r="AJ32" s="9"/>
      <c r="AK32" s="9"/>
      <c r="AL32" s="9"/>
      <c r="AM32" s="9"/>
      <c r="AN32" s="9"/>
      <c r="AO32" s="9"/>
      <c r="AP32" s="9"/>
      <c r="AQ32" s="9"/>
      <c r="AR32" s="9"/>
    </row>
    <row r="33" spans="1:44" x14ac:dyDescent="0.25">
      <c r="A33" t="s">
        <v>72</v>
      </c>
      <c r="B33" t="s">
        <v>2</v>
      </c>
      <c r="C33" s="9" t="s">
        <v>39</v>
      </c>
      <c r="D33" s="11">
        <v>0.45</v>
      </c>
      <c r="E33" s="9">
        <v>27.6</v>
      </c>
      <c r="F33" s="9">
        <v>8.42</v>
      </c>
      <c r="G33" s="11">
        <v>0.59444444444444444</v>
      </c>
      <c r="H33" s="9">
        <v>29.1</v>
      </c>
      <c r="I33" s="9">
        <v>8.51</v>
      </c>
      <c r="J33" s="7">
        <f t="shared" si="10"/>
        <v>0.14444444444444443</v>
      </c>
      <c r="K33" s="8">
        <f t="shared" si="11"/>
        <v>3.4666666666666663</v>
      </c>
      <c r="L33">
        <f t="shared" si="12"/>
        <v>4.9499999999999549</v>
      </c>
      <c r="M33">
        <f t="shared" si="13"/>
        <v>1.4278846153846025</v>
      </c>
      <c r="N33" s="9">
        <f t="shared" si="14"/>
        <v>1.1178927887455616</v>
      </c>
      <c r="O33">
        <f t="shared" si="15"/>
        <v>2.2225000000000001</v>
      </c>
      <c r="P33">
        <f t="shared" si="16"/>
        <v>3.8794791368402177</v>
      </c>
      <c r="Q33">
        <f t="shared" si="17"/>
        <v>0.28815538099685978</v>
      </c>
      <c r="R33" s="11">
        <v>9.4444444444444442E-2</v>
      </c>
      <c r="S33" s="9">
        <v>31.4</v>
      </c>
      <c r="T33" s="9">
        <v>8.3800000000000008</v>
      </c>
      <c r="U33" s="11">
        <v>0.22291666666666665</v>
      </c>
      <c r="V33" s="9">
        <v>27.5</v>
      </c>
      <c r="W33" s="9">
        <v>5.78</v>
      </c>
      <c r="X33" s="7">
        <f t="shared" si="18"/>
        <v>0.12847222222222221</v>
      </c>
      <c r="Y33" s="8">
        <f t="shared" si="19"/>
        <v>3.083333333333333</v>
      </c>
      <c r="Z33">
        <f t="shared" si="20"/>
        <v>-143.00000000000003</v>
      </c>
      <c r="AA33">
        <f t="shared" si="21"/>
        <v>-46.378378378378393</v>
      </c>
      <c r="AB33" s="9">
        <f t="shared" si="22"/>
        <v>-25.868239390495283</v>
      </c>
      <c r="AC33">
        <f t="shared" si="4"/>
        <v>2.2225000000000001</v>
      </c>
      <c r="AD33">
        <f t="shared" si="23"/>
        <v>3.8794791368402177</v>
      </c>
      <c r="AE33">
        <f t="shared" si="24"/>
        <v>-6.6679671363214519</v>
      </c>
      <c r="AF33">
        <f t="shared" si="25"/>
        <v>6.9561225173183114</v>
      </c>
      <c r="AG33">
        <f t="shared" si="26"/>
        <v>-6.6679671363214519</v>
      </c>
      <c r="AH33">
        <f t="shared" si="27"/>
        <v>6.9561225173183114</v>
      </c>
      <c r="AI33" s="9"/>
      <c r="AJ33" s="9"/>
      <c r="AK33" s="9"/>
      <c r="AL33" s="9"/>
      <c r="AM33" s="9"/>
      <c r="AN33" s="9"/>
      <c r="AO33" s="9"/>
      <c r="AP33" s="9"/>
      <c r="AQ33" s="9"/>
      <c r="AR33" s="9"/>
    </row>
    <row r="34" spans="1:44" x14ac:dyDescent="0.25">
      <c r="A34" t="s">
        <v>73</v>
      </c>
      <c r="B34" t="s">
        <v>82</v>
      </c>
      <c r="C34" s="9" t="s">
        <v>39</v>
      </c>
      <c r="D34" s="11">
        <v>0.45</v>
      </c>
      <c r="E34" s="9">
        <v>27.6</v>
      </c>
      <c r="F34" s="9">
        <v>8.42</v>
      </c>
      <c r="G34" s="11">
        <v>0.59513888888888888</v>
      </c>
      <c r="H34" s="9">
        <v>29.2</v>
      </c>
      <c r="I34" s="9">
        <v>8.4</v>
      </c>
      <c r="J34" s="7">
        <f t="shared" si="10"/>
        <v>0.14513888888888887</v>
      </c>
      <c r="K34" s="8">
        <f t="shared" si="11"/>
        <v>3.4833333333333329</v>
      </c>
      <c r="L34">
        <f t="shared" si="12"/>
        <v>-1.0999999999999899</v>
      </c>
      <c r="M34">
        <f t="shared" si="13"/>
        <v>-0.31578947368420768</v>
      </c>
      <c r="N34" s="9">
        <f t="shared" si="14"/>
        <v>-0.62578130032324863</v>
      </c>
      <c r="O34">
        <f t="shared" si="15"/>
        <v>2.2225000000000001</v>
      </c>
      <c r="P34">
        <f t="shared" si="16"/>
        <v>3.8794791368402177</v>
      </c>
      <c r="Q34">
        <f t="shared" si="17"/>
        <v>-0.16130549443628117</v>
      </c>
      <c r="R34" s="11">
        <v>9.5138888888888884E-2</v>
      </c>
      <c r="S34" s="9">
        <v>31</v>
      </c>
      <c r="T34" s="9">
        <v>8.3800000000000008</v>
      </c>
      <c r="U34" s="11">
        <v>0.22361111111111109</v>
      </c>
      <c r="V34" s="9">
        <v>27.7</v>
      </c>
      <c r="W34" s="9">
        <v>4.83</v>
      </c>
      <c r="X34" s="7">
        <f t="shared" si="18"/>
        <v>0.12847222222222221</v>
      </c>
      <c r="Y34" s="8">
        <f t="shared" si="19"/>
        <v>3.083333333333333</v>
      </c>
      <c r="Z34">
        <f t="shared" si="20"/>
        <v>-195.25000000000003</v>
      </c>
      <c r="AA34">
        <f t="shared" si="21"/>
        <v>-63.324324324324337</v>
      </c>
      <c r="AB34" s="9">
        <f t="shared" si="22"/>
        <v>-42.814185336441227</v>
      </c>
      <c r="AC34">
        <f t="shared" si="4"/>
        <v>2.2225000000000001</v>
      </c>
      <c r="AD34">
        <f t="shared" si="23"/>
        <v>3.8794791368402177</v>
      </c>
      <c r="AE34">
        <f t="shared" si="24"/>
        <v>-11.036065365030623</v>
      </c>
      <c r="AF34">
        <f t="shared" si="25"/>
        <v>10.874759870594342</v>
      </c>
      <c r="AG34">
        <f t="shared" si="26"/>
        <v>-11.036065365030623</v>
      </c>
      <c r="AH34">
        <f t="shared" si="27"/>
        <v>10.874759870594342</v>
      </c>
      <c r="AI34" s="9"/>
      <c r="AJ34" s="9"/>
      <c r="AK34" s="9"/>
      <c r="AL34" s="9"/>
      <c r="AM34" s="9"/>
      <c r="AN34" s="9"/>
      <c r="AO34" s="9"/>
      <c r="AP34" s="9"/>
      <c r="AQ34" s="9"/>
      <c r="AR34" s="9"/>
    </row>
    <row r="35" spans="1:44" x14ac:dyDescent="0.25">
      <c r="A35" t="s">
        <v>74</v>
      </c>
      <c r="B35" t="s">
        <v>40</v>
      </c>
      <c r="C35" s="9" t="s">
        <v>39</v>
      </c>
      <c r="D35" s="11">
        <v>0.45069444444444445</v>
      </c>
      <c r="E35" s="9">
        <v>27.6</v>
      </c>
      <c r="F35" s="9">
        <v>8.41</v>
      </c>
      <c r="G35" s="11">
        <v>0.59583333333333333</v>
      </c>
      <c r="H35" s="9">
        <v>29.2</v>
      </c>
      <c r="I35" s="9">
        <v>6.55</v>
      </c>
      <c r="J35" s="7">
        <f t="shared" si="10"/>
        <v>0.14513888888888887</v>
      </c>
      <c r="K35" s="8">
        <f t="shared" si="11"/>
        <v>3.4833333333333329</v>
      </c>
      <c r="L35">
        <f t="shared" si="12"/>
        <v>-102.3</v>
      </c>
      <c r="M35">
        <f t="shared" si="13"/>
        <v>-29.368421052631582</v>
      </c>
      <c r="N35" s="9">
        <f t="shared" si="14"/>
        <v>-29.678412879270624</v>
      </c>
      <c r="O35">
        <f t="shared" si="15"/>
        <v>2.2225000000000001</v>
      </c>
      <c r="P35">
        <f t="shared" si="16"/>
        <v>3.8794791368402177</v>
      </c>
      <c r="Q35">
        <f t="shared" si="17"/>
        <v>-7.6501024576828325</v>
      </c>
      <c r="R35" s="11">
        <v>9.5833333333333326E-2</v>
      </c>
      <c r="S35" s="9">
        <v>33.799999999999997</v>
      </c>
      <c r="T35" s="9">
        <v>8.3699999999999992</v>
      </c>
      <c r="U35" s="11">
        <v>0.22361111111111109</v>
      </c>
      <c r="V35" s="9">
        <v>27.8</v>
      </c>
      <c r="W35" s="9">
        <v>3.69</v>
      </c>
      <c r="X35" s="7">
        <f t="shared" si="18"/>
        <v>0.12777777777777777</v>
      </c>
      <c r="Y35" s="8">
        <f t="shared" si="19"/>
        <v>3.0666666666666664</v>
      </c>
      <c r="Z35">
        <f t="shared" si="20"/>
        <v>-257.39999999999998</v>
      </c>
      <c r="AA35">
        <f t="shared" si="21"/>
        <v>-83.934782608695656</v>
      </c>
      <c r="AB35" s="9">
        <f t="shared" si="22"/>
        <v>-63.424643620812546</v>
      </c>
      <c r="AC35">
        <f t="shared" si="4"/>
        <v>2.2225000000000001</v>
      </c>
      <c r="AD35">
        <f t="shared" si="23"/>
        <v>3.8794791368402177</v>
      </c>
      <c r="AE35">
        <f t="shared" si="24"/>
        <v>-16.348752341138002</v>
      </c>
      <c r="AF35">
        <f t="shared" si="25"/>
        <v>8.69864988345517</v>
      </c>
      <c r="AG35">
        <f t="shared" si="26"/>
        <v>-16.348752341138002</v>
      </c>
      <c r="AH35">
        <f t="shared" si="27"/>
        <v>8.69864988345517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</row>
    <row r="36" spans="1:44" x14ac:dyDescent="0.25">
      <c r="A36" t="s">
        <v>75</v>
      </c>
      <c r="B36" t="s">
        <v>40</v>
      </c>
      <c r="C36" s="9" t="s">
        <v>41</v>
      </c>
      <c r="D36" s="11">
        <v>0.45069444444444445</v>
      </c>
      <c r="E36" s="9">
        <v>27.6</v>
      </c>
      <c r="F36" s="9">
        <v>8.41</v>
      </c>
      <c r="G36" s="11">
        <v>0.59583333333333333</v>
      </c>
      <c r="H36" s="9">
        <v>29.2</v>
      </c>
      <c r="I36" s="9">
        <v>9.6</v>
      </c>
      <c r="J36" s="7">
        <f t="shared" si="10"/>
        <v>0.14513888888888887</v>
      </c>
      <c r="K36" s="8">
        <f t="shared" si="11"/>
        <v>3.4833333333333329</v>
      </c>
      <c r="L36">
        <f t="shared" si="12"/>
        <v>65.45</v>
      </c>
      <c r="M36">
        <f t="shared" si="13"/>
        <v>18.789473684210527</v>
      </c>
      <c r="N36" s="9">
        <f t="shared" si="14"/>
        <v>18.479481857571486</v>
      </c>
      <c r="O36">
        <f t="shared" si="15"/>
        <v>2.2225000000000001</v>
      </c>
      <c r="P36">
        <f t="shared" si="16"/>
        <v>3.8794791368402177</v>
      </c>
      <c r="Q36">
        <f t="shared" si="17"/>
        <v>4.7633925085682431</v>
      </c>
      <c r="R36" s="11">
        <v>9.5833333333333326E-2</v>
      </c>
      <c r="S36" s="9">
        <v>32.5</v>
      </c>
      <c r="T36" s="9">
        <v>8.3699999999999992</v>
      </c>
      <c r="U36" s="11">
        <v>0.22430555555555556</v>
      </c>
      <c r="V36" s="9">
        <v>27.7</v>
      </c>
      <c r="W36" s="9">
        <v>7.09</v>
      </c>
      <c r="X36" s="7">
        <f t="shared" si="18"/>
        <v>0.12847222222222224</v>
      </c>
      <c r="Y36" s="8">
        <f t="shared" si="19"/>
        <v>3.0833333333333339</v>
      </c>
      <c r="Z36">
        <f t="shared" si="20"/>
        <v>-70.399999999999963</v>
      </c>
      <c r="AA36">
        <f t="shared" si="21"/>
        <v>-22.832432432432416</v>
      </c>
      <c r="AB36" s="9">
        <f t="shared" si="22"/>
        <v>-2.322293444549306</v>
      </c>
      <c r="AC36">
        <f t="shared" si="4"/>
        <v>2.2225000000000001</v>
      </c>
      <c r="AD36">
        <f t="shared" si="23"/>
        <v>3.8794791368402177</v>
      </c>
      <c r="AE36">
        <f t="shared" si="24"/>
        <v>-0.5986095974834349</v>
      </c>
      <c r="AF36">
        <f t="shared" si="25"/>
        <v>5.362002106051678</v>
      </c>
      <c r="AG36">
        <f t="shared" si="26"/>
        <v>-0.5986095974834349</v>
      </c>
      <c r="AH36">
        <f t="shared" si="27"/>
        <v>5.362002106051678</v>
      </c>
      <c r="AI36" s="9"/>
      <c r="AJ36" s="9"/>
      <c r="AK36" s="9"/>
      <c r="AL36" s="9"/>
      <c r="AM36" s="9"/>
      <c r="AN36" s="9"/>
      <c r="AO36" s="9"/>
      <c r="AP36" s="9"/>
      <c r="AQ36" s="9"/>
      <c r="AR36" s="9"/>
    </row>
    <row r="37" spans="1:44" x14ac:dyDescent="0.25">
      <c r="A37" t="s">
        <v>76</v>
      </c>
      <c r="B37" t="s">
        <v>2</v>
      </c>
      <c r="C37" s="9" t="s">
        <v>41</v>
      </c>
      <c r="D37" s="11">
        <v>0.45069444444444445</v>
      </c>
      <c r="E37" s="9">
        <v>27.7</v>
      </c>
      <c r="F37" s="9">
        <v>8.4</v>
      </c>
      <c r="G37" s="11">
        <v>0.59652777777777777</v>
      </c>
      <c r="H37" s="9">
        <v>29.3</v>
      </c>
      <c r="I37" s="9">
        <v>9.94</v>
      </c>
      <c r="J37" s="7">
        <f t="shared" si="10"/>
        <v>0.14583333333333331</v>
      </c>
      <c r="K37" s="8">
        <f t="shared" si="11"/>
        <v>3.4999999999999996</v>
      </c>
      <c r="L37">
        <f t="shared" si="12"/>
        <v>84.699999999999946</v>
      </c>
      <c r="M37">
        <f t="shared" si="13"/>
        <v>24.199999999999989</v>
      </c>
      <c r="N37" s="9">
        <f t="shared" si="14"/>
        <v>23.890008173360947</v>
      </c>
      <c r="O37">
        <f t="shared" si="15"/>
        <v>2.2225000000000001</v>
      </c>
      <c r="P37">
        <f t="shared" si="16"/>
        <v>3.8794791368402177</v>
      </c>
      <c r="Q37">
        <f t="shared" si="17"/>
        <v>6.1580452763612561</v>
      </c>
      <c r="R37" s="11">
        <v>9.6527777777777768E-2</v>
      </c>
      <c r="S37" s="9">
        <v>31.9</v>
      </c>
      <c r="T37" s="9">
        <v>8.36</v>
      </c>
      <c r="U37" s="11">
        <v>0.22430555555555556</v>
      </c>
      <c r="V37" s="9">
        <v>27.4</v>
      </c>
      <c r="W37" s="9">
        <v>6.8</v>
      </c>
      <c r="X37" s="7">
        <f t="shared" si="18"/>
        <v>0.1277777777777778</v>
      </c>
      <c r="Y37" s="8">
        <f t="shared" si="19"/>
        <v>3.0666666666666673</v>
      </c>
      <c r="Z37">
        <f t="shared" si="20"/>
        <v>-85.799999999999983</v>
      </c>
      <c r="AA37">
        <f t="shared" si="21"/>
        <v>-27.978260869565204</v>
      </c>
      <c r="AB37" s="9">
        <f t="shared" si="22"/>
        <v>-7.4681218816820945</v>
      </c>
      <c r="AC37">
        <f t="shared" si="4"/>
        <v>2.2225000000000001</v>
      </c>
      <c r="AD37">
        <f t="shared" si="23"/>
        <v>3.8794791368402177</v>
      </c>
      <c r="AE37">
        <f t="shared" si="24"/>
        <v>-1.9250321030891731</v>
      </c>
      <c r="AF37">
        <f t="shared" si="25"/>
        <v>8.0830773794504296</v>
      </c>
      <c r="AG37">
        <f t="shared" si="26"/>
        <v>-1.9250321030891731</v>
      </c>
      <c r="AH37">
        <f t="shared" si="27"/>
        <v>8.0830773794504296</v>
      </c>
      <c r="AI37" s="9"/>
      <c r="AJ37" s="9"/>
      <c r="AK37" s="9"/>
      <c r="AL37" s="9"/>
      <c r="AM37" s="9"/>
      <c r="AN37" s="9"/>
      <c r="AO37" s="9"/>
      <c r="AP37" s="9"/>
      <c r="AQ37" s="9"/>
      <c r="AR37" s="9"/>
    </row>
    <row r="38" spans="1:44" x14ac:dyDescent="0.25">
      <c r="A38" t="s">
        <v>77</v>
      </c>
      <c r="B38" t="s">
        <v>3</v>
      </c>
      <c r="C38" s="9" t="s">
        <v>41</v>
      </c>
      <c r="D38" s="11">
        <v>0.45069444444444445</v>
      </c>
      <c r="E38" s="9">
        <v>27.7</v>
      </c>
      <c r="F38" s="9">
        <v>8.4</v>
      </c>
      <c r="G38" s="11">
        <v>0.59652777777777777</v>
      </c>
      <c r="H38" s="9">
        <v>29.3</v>
      </c>
      <c r="I38" s="9">
        <v>6.67</v>
      </c>
      <c r="J38" s="7">
        <f t="shared" si="10"/>
        <v>0.14583333333333331</v>
      </c>
      <c r="K38" s="8">
        <f t="shared" si="11"/>
        <v>3.4999999999999996</v>
      </c>
      <c r="L38">
        <f t="shared" si="12"/>
        <v>-95.15</v>
      </c>
      <c r="M38">
        <f t="shared" si="13"/>
        <v>-27.18571428571429</v>
      </c>
      <c r="N38" s="9">
        <f t="shared" si="14"/>
        <v>-27.495706112353332</v>
      </c>
      <c r="O38">
        <f t="shared" si="15"/>
        <v>2.2225000000000001</v>
      </c>
      <c r="P38">
        <f t="shared" si="16"/>
        <v>3.8794791368402177</v>
      </c>
      <c r="Q38">
        <f t="shared" si="17"/>
        <v>-7.0874736382132486</v>
      </c>
      <c r="R38" s="11">
        <v>9.6527777777777768E-2</v>
      </c>
      <c r="S38" s="9">
        <v>30.9</v>
      </c>
      <c r="T38" s="9">
        <v>8.35</v>
      </c>
      <c r="U38" s="11">
        <v>0.22500000000000001</v>
      </c>
      <c r="V38" s="9">
        <v>27.3</v>
      </c>
      <c r="W38" s="9">
        <v>6.91</v>
      </c>
      <c r="X38" s="7">
        <f t="shared" si="18"/>
        <v>0.12847222222222224</v>
      </c>
      <c r="Y38" s="8">
        <f t="shared" si="19"/>
        <v>3.0833333333333339</v>
      </c>
      <c r="Z38">
        <f t="shared" si="20"/>
        <v>-79.199999999999989</v>
      </c>
      <c r="AA38">
        <f t="shared" si="21"/>
        <v>-25.686486486486476</v>
      </c>
      <c r="AB38" s="9">
        <f t="shared" si="22"/>
        <v>-5.1763474986033664</v>
      </c>
      <c r="AC38">
        <f t="shared" si="4"/>
        <v>2.2225000000000001</v>
      </c>
      <c r="AD38">
        <f t="shared" si="23"/>
        <v>3.8794791368402177</v>
      </c>
      <c r="AE38">
        <f t="shared" si="24"/>
        <v>-1.3342892991607709</v>
      </c>
      <c r="AF38">
        <f t="shared" si="25"/>
        <v>-5.7531843390524777</v>
      </c>
      <c r="AG38">
        <f t="shared" si="26"/>
        <v>-1.3342892991607709</v>
      </c>
      <c r="AH38">
        <f t="shared" si="27"/>
        <v>0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</row>
    <row r="39" spans="1:44" x14ac:dyDescent="0.25">
      <c r="A39" t="s">
        <v>78</v>
      </c>
      <c r="B39" t="s">
        <v>3</v>
      </c>
      <c r="C39" s="9" t="s">
        <v>41</v>
      </c>
      <c r="D39" s="11">
        <v>0.4513888888888889</v>
      </c>
      <c r="E39" s="9">
        <v>27.7</v>
      </c>
      <c r="F39" s="9">
        <v>8.39</v>
      </c>
      <c r="G39" s="11">
        <v>0.59722222222222221</v>
      </c>
      <c r="H39" s="9">
        <v>29.3</v>
      </c>
      <c r="I39" s="9">
        <v>9.84</v>
      </c>
      <c r="J39" s="7">
        <f t="shared" si="10"/>
        <v>0.14583333333333331</v>
      </c>
      <c r="K39" s="8">
        <f t="shared" si="11"/>
        <v>3.4999999999999996</v>
      </c>
      <c r="L39">
        <f t="shared" si="12"/>
        <v>79.749999999999986</v>
      </c>
      <c r="M39">
        <f t="shared" si="13"/>
        <v>22.785714285714285</v>
      </c>
      <c r="N39" s="9">
        <f t="shared" si="14"/>
        <v>22.475722459075243</v>
      </c>
      <c r="O39">
        <f t="shared" si="15"/>
        <v>2.2225000000000001</v>
      </c>
      <c r="P39">
        <f t="shared" si="16"/>
        <v>3.8794791368402177</v>
      </c>
      <c r="Q39">
        <f t="shared" si="17"/>
        <v>5.7934897099050797</v>
      </c>
      <c r="R39" s="11">
        <v>9.7222222222222224E-2</v>
      </c>
      <c r="S39" s="9">
        <v>31</v>
      </c>
      <c r="T39" s="9">
        <v>8.35</v>
      </c>
      <c r="U39" s="11">
        <v>0.22500000000000001</v>
      </c>
      <c r="V39" s="9">
        <v>27.5</v>
      </c>
      <c r="W39" s="9">
        <v>6.34</v>
      </c>
      <c r="X39" s="7">
        <f t="shared" si="18"/>
        <v>0.12777777777777777</v>
      </c>
      <c r="Y39" s="8">
        <f t="shared" si="19"/>
        <v>3.0666666666666664</v>
      </c>
      <c r="Z39">
        <f t="shared" si="20"/>
        <v>-110.54999999999998</v>
      </c>
      <c r="AA39">
        <f t="shared" si="21"/>
        <v>-36.048913043478258</v>
      </c>
      <c r="AB39" s="9">
        <f t="shared" si="22"/>
        <v>-15.538774055595148</v>
      </c>
      <c r="AC39">
        <f t="shared" si="4"/>
        <v>2.2225000000000001</v>
      </c>
      <c r="AD39">
        <f t="shared" si="23"/>
        <v>3.8794791368402177</v>
      </c>
      <c r="AE39">
        <f t="shared" si="24"/>
        <v>-4.0053763681923717</v>
      </c>
      <c r="AF39">
        <f t="shared" si="25"/>
        <v>9.7988660780974506</v>
      </c>
      <c r="AG39">
        <f t="shared" si="26"/>
        <v>-4.0053763681923717</v>
      </c>
      <c r="AH39">
        <f t="shared" si="27"/>
        <v>9.7988660780974506</v>
      </c>
      <c r="AI39" s="9"/>
      <c r="AJ39" s="9"/>
      <c r="AK39" s="9"/>
      <c r="AL39" s="9"/>
      <c r="AM39" s="9"/>
      <c r="AN39" s="9"/>
      <c r="AO39" s="9"/>
      <c r="AP39" s="9"/>
      <c r="AQ39" s="9"/>
      <c r="AR39" s="9"/>
    </row>
    <row r="40" spans="1:44" x14ac:dyDescent="0.25">
      <c r="A40" t="s">
        <v>79</v>
      </c>
      <c r="B40" t="s">
        <v>2</v>
      </c>
      <c r="C40" s="9" t="s">
        <v>39</v>
      </c>
      <c r="D40" s="11">
        <v>0.4513888888888889</v>
      </c>
      <c r="E40" s="9">
        <v>27.7</v>
      </c>
      <c r="F40" s="9">
        <v>8.3800000000000008</v>
      </c>
      <c r="G40" s="11">
        <v>0.59791666666666665</v>
      </c>
      <c r="H40" s="9">
        <v>29.3</v>
      </c>
      <c r="I40" s="9">
        <v>10.02</v>
      </c>
      <c r="J40" s="7">
        <f t="shared" si="10"/>
        <v>0.14652777777777776</v>
      </c>
      <c r="K40" s="8">
        <f t="shared" si="11"/>
        <v>3.5166666666666662</v>
      </c>
      <c r="L40">
        <f t="shared" si="12"/>
        <v>90.2</v>
      </c>
      <c r="M40">
        <f t="shared" si="13"/>
        <v>25.649289099526072</v>
      </c>
      <c r="N40" s="9">
        <f t="shared" si="14"/>
        <v>25.33929727288703</v>
      </c>
      <c r="O40">
        <f t="shared" si="15"/>
        <v>2.2225000000000001</v>
      </c>
      <c r="P40">
        <f t="shared" si="16"/>
        <v>3.8794791368402177</v>
      </c>
      <c r="Q40">
        <f t="shared" si="17"/>
        <v>6.5316235450941331</v>
      </c>
      <c r="R40" s="11">
        <v>9.7916666666666666E-2</v>
      </c>
      <c r="S40" s="9">
        <v>30.8</v>
      </c>
      <c r="T40" s="9">
        <v>8.35</v>
      </c>
      <c r="U40" s="11">
        <v>0.21180555555555555</v>
      </c>
      <c r="V40" s="9">
        <v>27.7</v>
      </c>
      <c r="W40" s="9">
        <v>5.22</v>
      </c>
      <c r="X40" s="7">
        <f t="shared" si="18"/>
        <v>0.11388888888888889</v>
      </c>
      <c r="Y40" s="8">
        <f t="shared" si="19"/>
        <v>2.7333333333333334</v>
      </c>
      <c r="Z40">
        <f t="shared" si="20"/>
        <v>-172.15000000000003</v>
      </c>
      <c r="AA40">
        <f t="shared" si="21"/>
        <v>-62.98170731707318</v>
      </c>
      <c r="AB40" s="9">
        <f t="shared" si="22"/>
        <v>-42.47156832919007</v>
      </c>
      <c r="AC40">
        <f t="shared" si="4"/>
        <v>2.2225000000000001</v>
      </c>
      <c r="AD40">
        <f t="shared" si="23"/>
        <v>3.8794791368402177</v>
      </c>
      <c r="AE40">
        <f t="shared" si="24"/>
        <v>-10.947750156940547</v>
      </c>
      <c r="AF40">
        <f t="shared" si="25"/>
        <v>17.479373702034678</v>
      </c>
      <c r="AG40">
        <f t="shared" si="26"/>
        <v>-10.947750156940547</v>
      </c>
      <c r="AH40">
        <f t="shared" si="27"/>
        <v>17.479373702034678</v>
      </c>
      <c r="AI40" s="9"/>
      <c r="AJ40" s="9"/>
      <c r="AK40" s="9"/>
      <c r="AL40" s="9"/>
      <c r="AM40" s="9"/>
      <c r="AN40" s="9"/>
      <c r="AO40" s="9"/>
      <c r="AP40" s="9"/>
      <c r="AQ40" s="9"/>
      <c r="AR40" s="9"/>
    </row>
    <row r="41" spans="1:44" x14ac:dyDescent="0.25">
      <c r="A41" t="s">
        <v>80</v>
      </c>
      <c r="B41" t="s">
        <v>40</v>
      </c>
      <c r="C41" s="9" t="s">
        <v>39</v>
      </c>
      <c r="D41" s="11">
        <v>0.4513888888888889</v>
      </c>
      <c r="E41" s="9">
        <v>27.7</v>
      </c>
      <c r="F41" s="9">
        <v>8.3800000000000008</v>
      </c>
      <c r="G41" s="11">
        <v>0.59861111111111109</v>
      </c>
      <c r="H41" s="9">
        <v>29.3</v>
      </c>
      <c r="I41" s="9">
        <v>7.59</v>
      </c>
      <c r="J41" s="7">
        <f t="shared" si="10"/>
        <v>0.1472222222222222</v>
      </c>
      <c r="K41" s="8">
        <f t="shared" si="11"/>
        <v>3.5333333333333328</v>
      </c>
      <c r="L41">
        <f t="shared" si="12"/>
        <v>-43.450000000000045</v>
      </c>
      <c r="M41">
        <f t="shared" si="13"/>
        <v>-12.297169811320769</v>
      </c>
      <c r="N41" s="9">
        <f t="shared" si="14"/>
        <v>-12.607161637959809</v>
      </c>
      <c r="O41">
        <f t="shared" si="15"/>
        <v>2.2225000000000001</v>
      </c>
      <c r="P41">
        <f t="shared" si="16"/>
        <v>3.8794791368402177</v>
      </c>
      <c r="Q41">
        <f t="shared" si="17"/>
        <v>-3.2497047137694284</v>
      </c>
      <c r="R41" s="11">
        <v>9.8611111111111108E-2</v>
      </c>
      <c r="S41" s="9">
        <v>33.200000000000003</v>
      </c>
      <c r="T41" s="9">
        <v>8.34</v>
      </c>
      <c r="U41" s="11">
        <v>0.22638888888888889</v>
      </c>
      <c r="V41" s="9">
        <v>27.5</v>
      </c>
      <c r="W41" s="9">
        <v>4.04</v>
      </c>
      <c r="X41" s="7">
        <f t="shared" si="18"/>
        <v>0.12777777777777777</v>
      </c>
      <c r="Y41" s="8">
        <f t="shared" si="19"/>
        <v>3.0666666666666664</v>
      </c>
      <c r="Z41">
        <f t="shared" si="20"/>
        <v>-236.5</v>
      </c>
      <c r="AA41">
        <f t="shared" si="21"/>
        <v>-77.119565217391312</v>
      </c>
      <c r="AB41" s="9">
        <f t="shared" si="22"/>
        <v>-56.609426229508202</v>
      </c>
      <c r="AC41">
        <f t="shared" si="4"/>
        <v>2.2225000000000001</v>
      </c>
      <c r="AD41">
        <f t="shared" si="23"/>
        <v>3.8794791368402177</v>
      </c>
      <c r="AE41">
        <f t="shared" si="24"/>
        <v>-14.592017183939749</v>
      </c>
      <c r="AF41">
        <f t="shared" si="25"/>
        <v>11.34231247017032</v>
      </c>
      <c r="AG41">
        <f t="shared" si="26"/>
        <v>-14.592017183939749</v>
      </c>
      <c r="AH41">
        <f t="shared" si="27"/>
        <v>11.34231247017032</v>
      </c>
      <c r="AI41" s="9"/>
      <c r="AJ41" s="9"/>
      <c r="AK41" s="9"/>
      <c r="AL41" s="9"/>
      <c r="AM41" s="9"/>
      <c r="AN41" s="9"/>
      <c r="AO41" s="9"/>
      <c r="AP41" s="9"/>
      <c r="AQ41" s="9"/>
      <c r="AR41" s="9"/>
    </row>
    <row r="42" spans="1:44" x14ac:dyDescent="0.25">
      <c r="A42" t="s">
        <v>81</v>
      </c>
      <c r="B42" t="s">
        <v>40</v>
      </c>
      <c r="C42" s="9" t="s">
        <v>39</v>
      </c>
      <c r="D42" s="11">
        <v>0.4513888888888889</v>
      </c>
      <c r="E42" s="9">
        <v>27.7</v>
      </c>
      <c r="F42" s="9">
        <v>8.3699999999999992</v>
      </c>
      <c r="G42" s="11">
        <v>0.59930555555555554</v>
      </c>
      <c r="H42" s="9">
        <v>29.3</v>
      </c>
      <c r="I42" s="9">
        <v>6.17</v>
      </c>
      <c r="J42" s="7">
        <f t="shared" si="10"/>
        <v>0.14791666666666664</v>
      </c>
      <c r="K42" s="8">
        <f t="shared" si="11"/>
        <v>3.5499999999999994</v>
      </c>
      <c r="L42">
        <f t="shared" si="12"/>
        <v>-121</v>
      </c>
      <c r="M42">
        <f t="shared" si="13"/>
        <v>-34.084507042253527</v>
      </c>
      <c r="N42" s="9">
        <f t="shared" si="14"/>
        <v>-34.394498868892569</v>
      </c>
      <c r="O42">
        <f t="shared" si="15"/>
        <v>2.2225000000000001</v>
      </c>
      <c r="P42">
        <f t="shared" si="16"/>
        <v>3.8794791368402177</v>
      </c>
      <c r="Q42">
        <f t="shared" si="17"/>
        <v>-8.8657517299877568</v>
      </c>
      <c r="R42" s="11">
        <v>9.930555555555555E-2</v>
      </c>
      <c r="S42" s="9">
        <v>33.200000000000003</v>
      </c>
      <c r="T42" s="9">
        <v>8.35</v>
      </c>
      <c r="U42" s="11">
        <v>0.22638888888888889</v>
      </c>
      <c r="V42" s="9">
        <v>27.5</v>
      </c>
      <c r="W42" s="9">
        <v>4.16</v>
      </c>
      <c r="X42" s="7">
        <f t="shared" si="18"/>
        <v>0.12708333333333333</v>
      </c>
      <c r="Y42" s="8">
        <f t="shared" si="19"/>
        <v>3.05</v>
      </c>
      <c r="Z42">
        <f t="shared" si="20"/>
        <v>-230.45</v>
      </c>
      <c r="AA42">
        <f t="shared" si="21"/>
        <v>-75.557377049180332</v>
      </c>
      <c r="AB42" s="9">
        <f t="shared" si="22"/>
        <v>-55.047238061297222</v>
      </c>
      <c r="AC42">
        <f t="shared" si="4"/>
        <v>2.2225000000000001</v>
      </c>
      <c r="AD42">
        <f t="shared" si="23"/>
        <v>3.8794791368402177</v>
      </c>
      <c r="AE42">
        <f t="shared" si="24"/>
        <v>-14.189337310403076</v>
      </c>
      <c r="AF42">
        <f t="shared" si="25"/>
        <v>5.3235855804153189</v>
      </c>
      <c r="AG42">
        <f t="shared" si="26"/>
        <v>-14.189337310403076</v>
      </c>
      <c r="AH42">
        <f t="shared" si="27"/>
        <v>5.3235855804153189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</row>
    <row r="43" spans="1:44" x14ac:dyDescent="0.25">
      <c r="A43" t="s">
        <v>83</v>
      </c>
      <c r="C43" s="11"/>
      <c r="D43" s="11">
        <v>0.4513888888888889</v>
      </c>
      <c r="E43" s="9">
        <v>27.7</v>
      </c>
      <c r="F43" s="9">
        <v>8.3699999999999992</v>
      </c>
      <c r="G43" s="11">
        <v>0.6</v>
      </c>
      <c r="H43" s="9">
        <v>29.3</v>
      </c>
      <c r="I43" s="9">
        <v>8.3800000000000008</v>
      </c>
      <c r="J43" s="7">
        <f t="shared" ref="J43:J47" si="28">G43-D43</f>
        <v>0.14861111111111108</v>
      </c>
      <c r="K43" s="8">
        <f t="shared" si="11"/>
        <v>3.566666666666666</v>
      </c>
      <c r="L43">
        <f t="shared" ref="L43:L47" si="29">((I43*0.055)-(F43*0.055))*1000</f>
        <v>0.55000000000005045</v>
      </c>
      <c r="M43">
        <f t="shared" ref="M43:M47" si="30">L43/K43</f>
        <v>0.15420560747664969</v>
      </c>
      <c r="N43" s="9">
        <f>AVERAGE(M43:M47)</f>
        <v>0.3099918266390409</v>
      </c>
      <c r="O43" s="9"/>
      <c r="P43" s="9"/>
      <c r="Q43" s="9"/>
      <c r="R43" s="11">
        <v>9.9999999999999992E-2</v>
      </c>
      <c r="S43" s="9">
        <v>31.8</v>
      </c>
      <c r="T43" s="9">
        <v>8.34</v>
      </c>
      <c r="U43" s="11">
        <v>0.22708333333333333</v>
      </c>
      <c r="V43" s="9">
        <v>27.3</v>
      </c>
      <c r="W43" s="9">
        <v>7.21</v>
      </c>
      <c r="X43" s="7">
        <f t="shared" ref="X43:X47" si="31">U43-R43</f>
        <v>0.12708333333333333</v>
      </c>
      <c r="Y43" s="8">
        <f t="shared" ref="Y43:Y47" si="32">(X43*24)</f>
        <v>3.05</v>
      </c>
      <c r="Z43">
        <f t="shared" ref="Z43:Z47" si="33">((W43*0.055)-(T43*0.055))*1000</f>
        <v>-62.149999999999984</v>
      </c>
      <c r="AA43">
        <f t="shared" ref="AA43:AA47" si="34">Z43/Y43</f>
        <v>-20.377049180327866</v>
      </c>
      <c r="AB43" s="9">
        <f>AVERAGE(AA43:AA47)</f>
        <v>-20.51013898788311</v>
      </c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</row>
    <row r="44" spans="1:44" x14ac:dyDescent="0.25">
      <c r="A44" t="s">
        <v>83</v>
      </c>
      <c r="C44" s="9"/>
      <c r="D44" s="11">
        <v>0.45208333333333334</v>
      </c>
      <c r="E44" s="9">
        <v>27.8</v>
      </c>
      <c r="F44" s="9">
        <v>8.3699999999999992</v>
      </c>
      <c r="G44" s="11">
        <v>0.6</v>
      </c>
      <c r="H44" s="9">
        <v>29.4</v>
      </c>
      <c r="I44" s="9">
        <v>8.39</v>
      </c>
      <c r="J44" s="7">
        <f t="shared" si="28"/>
        <v>0.14791666666666664</v>
      </c>
      <c r="K44" s="8">
        <f t="shared" si="11"/>
        <v>3.5499999999999994</v>
      </c>
      <c r="L44">
        <f t="shared" si="29"/>
        <v>1.1000000000000454</v>
      </c>
      <c r="M44">
        <f t="shared" si="30"/>
        <v>0.30985915492959032</v>
      </c>
      <c r="N44" s="9"/>
      <c r="O44" s="9"/>
      <c r="P44" s="9"/>
      <c r="Q44" s="9"/>
      <c r="R44" s="11">
        <v>9.9999999999999992E-2</v>
      </c>
      <c r="S44" s="9">
        <v>31.6</v>
      </c>
      <c r="T44" s="9">
        <v>8.33</v>
      </c>
      <c r="U44" s="11">
        <v>0.22777777777777777</v>
      </c>
      <c r="V44" s="9">
        <v>27.4</v>
      </c>
      <c r="W44" s="9">
        <v>7.12</v>
      </c>
      <c r="X44" s="7">
        <f t="shared" si="31"/>
        <v>0.12777777777777777</v>
      </c>
      <c r="Y44" s="8">
        <f t="shared" si="32"/>
        <v>3.0666666666666664</v>
      </c>
      <c r="Z44">
        <f t="shared" si="33"/>
        <v>-66.55</v>
      </c>
      <c r="AA44">
        <f t="shared" si="34"/>
        <v>-21.701086956521738</v>
      </c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</row>
    <row r="45" spans="1:44" x14ac:dyDescent="0.25">
      <c r="A45" t="s">
        <v>83</v>
      </c>
      <c r="C45" s="9"/>
      <c r="D45" s="11">
        <v>0.45208333333333334</v>
      </c>
      <c r="E45" s="9">
        <v>27.8</v>
      </c>
      <c r="F45" s="9">
        <v>8.36</v>
      </c>
      <c r="G45" s="11">
        <v>0.60069444444444442</v>
      </c>
      <c r="H45" s="9">
        <v>29.4</v>
      </c>
      <c r="I45" s="9">
        <v>8.44</v>
      </c>
      <c r="J45" s="7">
        <f t="shared" si="28"/>
        <v>0.14861111111111108</v>
      </c>
      <c r="K45" s="8">
        <f t="shared" si="11"/>
        <v>3.566666666666666</v>
      </c>
      <c r="L45">
        <f t="shared" si="29"/>
        <v>4.4000000000000146</v>
      </c>
      <c r="M45">
        <f t="shared" si="30"/>
        <v>1.2336448598130885</v>
      </c>
      <c r="N45" s="9"/>
      <c r="O45" s="9"/>
      <c r="P45" s="9"/>
      <c r="Q45" s="9"/>
      <c r="R45" s="11">
        <v>0.10069444444444443</v>
      </c>
      <c r="S45" s="9">
        <v>31.2</v>
      </c>
      <c r="T45" s="9">
        <v>8.33</v>
      </c>
      <c r="U45" s="11">
        <v>0.22777777777777777</v>
      </c>
      <c r="V45" s="9">
        <v>27.2</v>
      </c>
      <c r="W45" s="9">
        <v>7.23</v>
      </c>
      <c r="X45" s="7">
        <f t="shared" si="31"/>
        <v>0.12708333333333333</v>
      </c>
      <c r="Y45" s="8">
        <f t="shared" si="32"/>
        <v>3.05</v>
      </c>
      <c r="Z45">
        <f t="shared" si="33"/>
        <v>-60.5</v>
      </c>
      <c r="AA45">
        <f t="shared" si="34"/>
        <v>-19.836065573770494</v>
      </c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</row>
    <row r="46" spans="1:44" x14ac:dyDescent="0.25">
      <c r="A46" t="s">
        <v>83</v>
      </c>
      <c r="C46" s="9"/>
      <c r="D46" s="11">
        <v>0.45208333333333334</v>
      </c>
      <c r="E46" s="9">
        <v>27.8</v>
      </c>
      <c r="F46" s="9">
        <v>8.36</v>
      </c>
      <c r="G46" s="11">
        <v>0.60069444444444442</v>
      </c>
      <c r="H46" s="9">
        <v>29.4</v>
      </c>
      <c r="I46" s="9">
        <v>8.44</v>
      </c>
      <c r="J46" s="7">
        <f t="shared" si="28"/>
        <v>0.14861111111111108</v>
      </c>
      <c r="K46" s="8">
        <f t="shared" si="11"/>
        <v>3.566666666666666</v>
      </c>
      <c r="L46">
        <f t="shared" si="29"/>
        <v>4.4000000000000146</v>
      </c>
      <c r="M46">
        <f t="shared" si="30"/>
        <v>1.2336448598130885</v>
      </c>
      <c r="N46" s="9"/>
      <c r="O46" s="9"/>
      <c r="P46" s="9"/>
      <c r="Q46" s="9"/>
      <c r="R46" s="11">
        <v>0.10069444444444443</v>
      </c>
      <c r="S46" s="9">
        <v>31.1</v>
      </c>
      <c r="T46" s="9">
        <v>8.33</v>
      </c>
      <c r="U46" s="11">
        <v>0.22847222222222222</v>
      </c>
      <c r="V46" s="9">
        <v>27.3</v>
      </c>
      <c r="W46" s="9">
        <v>7.13</v>
      </c>
      <c r="X46" s="7">
        <f t="shared" si="31"/>
        <v>0.12777777777777777</v>
      </c>
      <c r="Y46" s="8">
        <f t="shared" si="32"/>
        <v>3.0666666666666664</v>
      </c>
      <c r="Z46">
        <f t="shared" si="33"/>
        <v>-66</v>
      </c>
      <c r="AA46">
        <f t="shared" si="34"/>
        <v>-21.521739130434785</v>
      </c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</row>
    <row r="47" spans="1:44" x14ac:dyDescent="0.25">
      <c r="A47" t="s">
        <v>83</v>
      </c>
      <c r="C47" s="9"/>
      <c r="D47" s="11">
        <v>0.45208333333333334</v>
      </c>
      <c r="E47" s="9">
        <v>27.8</v>
      </c>
      <c r="F47" s="9">
        <v>8.36</v>
      </c>
      <c r="G47" s="11">
        <v>0.60138888888888886</v>
      </c>
      <c r="H47" s="9">
        <v>29.4</v>
      </c>
      <c r="I47" s="9">
        <v>8.27</v>
      </c>
      <c r="J47" s="7">
        <f t="shared" si="28"/>
        <v>0.14930555555555552</v>
      </c>
      <c r="K47" s="8">
        <f t="shared" si="11"/>
        <v>3.5833333333333326</v>
      </c>
      <c r="L47">
        <f t="shared" si="29"/>
        <v>-4.9500000000000099</v>
      </c>
      <c r="M47">
        <f t="shared" si="30"/>
        <v>-1.3813953488372124</v>
      </c>
      <c r="N47" s="9"/>
      <c r="O47" s="9"/>
      <c r="P47" s="9"/>
      <c r="Q47" s="9"/>
      <c r="R47" s="11">
        <v>0.1013888888888889</v>
      </c>
      <c r="S47" s="9">
        <v>31.7</v>
      </c>
      <c r="T47" s="9">
        <v>8.33</v>
      </c>
      <c r="U47" s="11">
        <v>0.22847222222222222</v>
      </c>
      <c r="V47" s="9">
        <v>27.3</v>
      </c>
      <c r="W47" s="9">
        <v>7.27</v>
      </c>
      <c r="X47" s="7">
        <f t="shared" si="31"/>
        <v>0.12708333333333333</v>
      </c>
      <c r="Y47" s="8">
        <f t="shared" si="32"/>
        <v>3.05</v>
      </c>
      <c r="Z47">
        <f t="shared" si="33"/>
        <v>-58.300000000000018</v>
      </c>
      <c r="AA47">
        <f t="shared" si="34"/>
        <v>-19.114754098360663</v>
      </c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</row>
    <row r="48" spans="1:44" x14ac:dyDescent="0.25">
      <c r="C48" s="9"/>
      <c r="D48" s="11"/>
      <c r="G48" s="11"/>
      <c r="J48" s="11"/>
      <c r="K48" s="14"/>
      <c r="L48" s="9"/>
      <c r="M48" s="9"/>
      <c r="N48" s="9"/>
      <c r="O48" s="9"/>
      <c r="P48" s="9"/>
      <c r="Q48" s="9"/>
      <c r="R48" s="11"/>
      <c r="S48" s="9"/>
      <c r="T48" s="9"/>
      <c r="U48" s="11"/>
      <c r="V48" s="9"/>
      <c r="W48" s="9"/>
      <c r="X48" s="11"/>
      <c r="Y48" s="14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3:44" x14ac:dyDescent="0.25">
      <c r="C49" s="9"/>
      <c r="D49" s="11"/>
      <c r="G49" s="11"/>
      <c r="J49" s="11"/>
      <c r="K49" s="14"/>
      <c r="L49" s="9"/>
      <c r="M49" s="9"/>
      <c r="N49" s="9"/>
      <c r="O49" s="9"/>
      <c r="P49" s="9"/>
      <c r="Q49" s="9"/>
      <c r="R49" s="11"/>
      <c r="S49" s="9"/>
      <c r="T49" s="9"/>
      <c r="U49" s="11"/>
      <c r="V49" s="9"/>
      <c r="W49" s="9"/>
      <c r="X49" s="11"/>
      <c r="Y49" s="14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3:44" x14ac:dyDescent="0.25">
      <c r="C50" s="9"/>
      <c r="D50" s="11"/>
      <c r="G50" s="11"/>
      <c r="J50" s="11"/>
      <c r="K50" s="14"/>
      <c r="L50" s="9"/>
      <c r="M50" s="9"/>
      <c r="N50" s="9"/>
      <c r="O50" s="9"/>
      <c r="P50" s="9"/>
      <c r="Q50" s="9"/>
      <c r="R50" s="11"/>
      <c r="S50" s="9"/>
      <c r="T50" s="9"/>
      <c r="U50" s="11"/>
      <c r="V50" s="9"/>
      <c r="W50" s="9"/>
      <c r="X50" s="11"/>
      <c r="Y50" s="14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3:44" x14ac:dyDescent="0.25">
      <c r="C51" s="9"/>
      <c r="D51" s="11"/>
      <c r="G51" s="11"/>
      <c r="J51" s="11"/>
      <c r="K51" s="14"/>
      <c r="L51" s="9"/>
      <c r="M51" s="9"/>
      <c r="N51" s="9"/>
      <c r="O51" s="9"/>
      <c r="P51" s="9"/>
      <c r="Q51" s="9"/>
      <c r="R51" s="11"/>
      <c r="S51" s="9"/>
      <c r="T51" s="9"/>
      <c r="U51" s="11"/>
      <c r="V51" s="9"/>
      <c r="W51" s="9"/>
      <c r="X51" s="11"/>
      <c r="Y51" s="14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3:44" x14ac:dyDescent="0.25">
      <c r="C52" s="9"/>
      <c r="D52" s="11"/>
      <c r="G52" s="11"/>
      <c r="H52" s="15"/>
      <c r="J52" s="11"/>
      <c r="K52" s="14"/>
      <c r="L52" s="9"/>
      <c r="M52" s="9"/>
      <c r="N52" s="9"/>
      <c r="O52" s="9"/>
      <c r="P52" s="9"/>
      <c r="Q52" s="9"/>
      <c r="R52" s="11"/>
      <c r="S52" s="9"/>
      <c r="T52" s="9"/>
      <c r="U52" s="11"/>
      <c r="V52" s="9"/>
      <c r="W52" s="9"/>
      <c r="X52" s="11"/>
      <c r="Y52" s="14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3:44" x14ac:dyDescent="0.25">
      <c r="C53" s="9"/>
      <c r="D53" s="11"/>
      <c r="G53" s="11"/>
      <c r="J53" s="11"/>
      <c r="K53" s="14"/>
      <c r="L53" s="9"/>
      <c r="M53" s="9"/>
      <c r="N53" s="9"/>
      <c r="O53" s="9"/>
      <c r="P53" s="9"/>
      <c r="Q53" s="9"/>
      <c r="R53" s="11"/>
      <c r="S53" s="9"/>
      <c r="T53" s="9"/>
      <c r="U53" s="11"/>
      <c r="V53" s="9"/>
      <c r="W53" s="9"/>
      <c r="X53" s="11"/>
      <c r="Y53" s="14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3:44" x14ac:dyDescent="0.25">
      <c r="C54" s="9"/>
      <c r="D54" s="11"/>
      <c r="G54" s="11"/>
      <c r="J54" s="11"/>
      <c r="K54" s="14"/>
      <c r="L54" s="9"/>
      <c r="M54" s="9"/>
      <c r="N54" s="9"/>
      <c r="O54" s="9"/>
      <c r="P54" s="9"/>
      <c r="Q54" s="9"/>
      <c r="R54" s="11"/>
      <c r="S54" s="9"/>
      <c r="T54" s="9"/>
      <c r="U54" s="11"/>
      <c r="V54" s="9"/>
      <c r="W54" s="9"/>
      <c r="X54" s="11"/>
      <c r="Y54" s="14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3:44" x14ac:dyDescent="0.25">
      <c r="C55" s="9"/>
      <c r="D55" s="11"/>
      <c r="G55" s="11"/>
      <c r="J55" s="11"/>
      <c r="K55" s="14"/>
      <c r="L55" s="9"/>
      <c r="M55" s="9"/>
      <c r="N55" s="9"/>
      <c r="O55" s="9"/>
      <c r="P55" s="9"/>
      <c r="Q55" s="9"/>
      <c r="R55" s="11"/>
      <c r="S55" s="9"/>
      <c r="T55" s="9"/>
      <c r="U55" s="11"/>
      <c r="V55" s="9"/>
      <c r="W55" s="9"/>
      <c r="X55" s="11"/>
      <c r="Y55" s="14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3:44" x14ac:dyDescent="0.25">
      <c r="C56" s="9"/>
      <c r="D56" s="11"/>
      <c r="G56" s="11"/>
      <c r="J56" s="11"/>
      <c r="K56" s="14"/>
      <c r="L56" s="9"/>
      <c r="M56" s="9"/>
      <c r="N56" s="9"/>
      <c r="O56" s="9"/>
      <c r="P56" s="9"/>
      <c r="Q56" s="9"/>
      <c r="R56" s="11"/>
      <c r="S56" s="9"/>
      <c r="T56" s="9"/>
      <c r="U56" s="11"/>
      <c r="V56" s="9"/>
      <c r="W56" s="9"/>
      <c r="X56" s="11"/>
      <c r="Y56" s="14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3:44" x14ac:dyDescent="0.25">
      <c r="C57" s="9"/>
      <c r="D57" s="11"/>
      <c r="G57" s="11"/>
      <c r="J57" s="11"/>
      <c r="K57" s="14"/>
      <c r="L57" s="9"/>
      <c r="M57" s="9"/>
      <c r="N57" s="9"/>
      <c r="O57" s="9"/>
      <c r="P57" s="9"/>
      <c r="Q57" s="9"/>
      <c r="R57" s="11"/>
      <c r="S57" s="9"/>
      <c r="T57" s="9"/>
      <c r="U57" s="11"/>
      <c r="V57" s="9"/>
      <c r="W57" s="9"/>
      <c r="X57" s="11"/>
      <c r="Y57" s="14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3:44" x14ac:dyDescent="0.25">
      <c r="C58" s="9"/>
      <c r="D58" s="11"/>
      <c r="G58" s="11"/>
      <c r="J58" s="11"/>
      <c r="K58" s="14"/>
      <c r="L58" s="9"/>
      <c r="M58" s="9"/>
      <c r="N58" s="9"/>
      <c r="O58" s="9"/>
      <c r="P58" s="9"/>
      <c r="Q58" s="9"/>
      <c r="R58" s="11"/>
      <c r="S58" s="9"/>
      <c r="T58" s="9"/>
      <c r="U58" s="11"/>
      <c r="V58" s="9"/>
      <c r="W58" s="9"/>
      <c r="X58" s="11"/>
      <c r="Y58" s="14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3:44" x14ac:dyDescent="0.25">
      <c r="C59" s="9"/>
      <c r="D59" s="11"/>
      <c r="G59" s="11"/>
      <c r="J59" s="11"/>
      <c r="K59" s="14"/>
      <c r="L59" s="9"/>
      <c r="M59" s="9"/>
      <c r="N59" s="9"/>
      <c r="O59" s="9"/>
      <c r="P59" s="9"/>
      <c r="Q59" s="9"/>
      <c r="R59" s="11"/>
      <c r="S59" s="9"/>
      <c r="T59" s="9"/>
      <c r="U59" s="11"/>
      <c r="V59" s="9"/>
      <c r="W59" s="9"/>
      <c r="X59" s="11"/>
      <c r="Y59" s="14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3:44" x14ac:dyDescent="0.25">
      <c r="C60" s="9"/>
      <c r="D60" s="11"/>
      <c r="G60" s="11"/>
      <c r="J60" s="11"/>
      <c r="K60" s="14"/>
      <c r="L60" s="9"/>
      <c r="M60" s="9"/>
      <c r="N60" s="9"/>
      <c r="O60" s="9"/>
      <c r="P60" s="9"/>
      <c r="Q60" s="9"/>
      <c r="R60" s="11"/>
      <c r="S60" s="9"/>
      <c r="T60" s="9"/>
      <c r="U60" s="11"/>
      <c r="V60" s="9"/>
      <c r="W60" s="9"/>
      <c r="X60" s="11"/>
      <c r="Y60" s="14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3:44" x14ac:dyDescent="0.25">
      <c r="C61" s="9"/>
      <c r="D61" s="11"/>
      <c r="G61" s="11"/>
      <c r="J61" s="11"/>
      <c r="K61" s="14"/>
      <c r="L61" s="9"/>
      <c r="M61" s="9"/>
      <c r="N61" s="9"/>
      <c r="O61" s="9"/>
      <c r="P61" s="9"/>
      <c r="Q61" s="9"/>
      <c r="R61" s="11"/>
      <c r="S61" s="9"/>
      <c r="T61" s="9"/>
      <c r="U61" s="11"/>
      <c r="V61" s="9"/>
      <c r="W61" s="9"/>
      <c r="X61" s="11"/>
      <c r="Y61" s="14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3:44" x14ac:dyDescent="0.25">
      <c r="C62" s="9"/>
      <c r="D62" s="11"/>
      <c r="G62" s="11"/>
      <c r="J62" s="11"/>
      <c r="K62" s="14"/>
      <c r="L62" s="9"/>
      <c r="M62" s="9"/>
      <c r="N62" s="9"/>
      <c r="O62" s="9"/>
      <c r="P62" s="9"/>
      <c r="Q62" s="9"/>
      <c r="R62" s="11"/>
      <c r="S62" s="9"/>
      <c r="T62" s="9"/>
      <c r="U62" s="11"/>
      <c r="V62" s="9"/>
      <c r="W62" s="9"/>
      <c r="X62" s="11"/>
      <c r="Y62" s="14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3:44" x14ac:dyDescent="0.25">
      <c r="C63" s="9"/>
      <c r="D63" s="11"/>
      <c r="G63" s="11"/>
      <c r="J63" s="11"/>
      <c r="K63" s="14"/>
      <c r="L63" s="9"/>
      <c r="M63" s="9"/>
      <c r="N63" s="9"/>
      <c r="O63" s="9"/>
      <c r="P63" s="9"/>
      <c r="Q63" s="9"/>
      <c r="R63" s="11"/>
      <c r="S63" s="9"/>
      <c r="T63" s="9"/>
      <c r="U63" s="11"/>
      <c r="V63" s="9"/>
      <c r="W63" s="9"/>
      <c r="X63" s="11"/>
      <c r="Y63" s="14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3:44" x14ac:dyDescent="0.25">
      <c r="D64" s="7"/>
      <c r="G64" s="11"/>
      <c r="J64" s="11"/>
      <c r="K64" s="14"/>
      <c r="L64" s="9"/>
      <c r="M64" s="9"/>
      <c r="N64" s="9"/>
      <c r="O64" s="9"/>
      <c r="P64" s="9"/>
      <c r="Q64" s="9"/>
      <c r="R64" s="11"/>
      <c r="S64" s="9"/>
      <c r="T64" s="9"/>
      <c r="U64" s="11"/>
      <c r="V64" s="9"/>
      <c r="W64" s="9"/>
      <c r="X64" s="11"/>
      <c r="Y64" s="14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4:44" x14ac:dyDescent="0.25">
      <c r="D65" s="7"/>
      <c r="G65" s="11"/>
      <c r="J65" s="11"/>
      <c r="K65" s="14"/>
      <c r="L65" s="9"/>
      <c r="M65" s="9"/>
      <c r="N65" s="9"/>
      <c r="O65" s="9"/>
      <c r="P65" s="9"/>
      <c r="Q65" s="9"/>
      <c r="R65" s="11"/>
      <c r="S65" s="9"/>
      <c r="T65" s="9"/>
      <c r="U65" s="11"/>
      <c r="V65" s="9"/>
      <c r="W65" s="9"/>
      <c r="X65" s="11"/>
      <c r="Y65" s="14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</row>
    <row r="66" spans="4:44" x14ac:dyDescent="0.25">
      <c r="D66" s="7"/>
      <c r="G66" s="11"/>
      <c r="J66" s="11"/>
      <c r="K66" s="14"/>
      <c r="L66" s="9"/>
      <c r="M66" s="9"/>
      <c r="N66" s="9"/>
      <c r="O66" s="9"/>
      <c r="P66" s="9"/>
      <c r="Q66" s="9"/>
      <c r="R66" s="11"/>
      <c r="S66" s="9"/>
      <c r="T66" s="9"/>
      <c r="U66" s="11"/>
      <c r="V66" s="9"/>
      <c r="W66" s="9"/>
      <c r="X66" s="11"/>
      <c r="Y66" s="14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</row>
    <row r="67" spans="4:44" x14ac:dyDescent="0.25">
      <c r="D67" s="7"/>
      <c r="G67" s="11"/>
      <c r="J67" s="11"/>
      <c r="K67" s="14"/>
      <c r="L67" s="9"/>
      <c r="M67" s="9"/>
      <c r="N67" s="9"/>
      <c r="O67" s="9"/>
      <c r="P67" s="9"/>
      <c r="Q67" s="9"/>
      <c r="R67" s="11"/>
      <c r="S67" s="9"/>
      <c r="T67" s="9"/>
      <c r="U67" s="11"/>
      <c r="V67" s="9"/>
      <c r="W67" s="9"/>
      <c r="X67" s="11"/>
      <c r="Y67" s="14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</row>
    <row r="68" spans="4:44" x14ac:dyDescent="0.25">
      <c r="D68" s="7"/>
      <c r="G68" s="11"/>
      <c r="J68" s="11"/>
      <c r="K68" s="14"/>
      <c r="L68" s="9"/>
      <c r="M68" s="9"/>
      <c r="N68" s="9"/>
      <c r="O68" s="9"/>
      <c r="P68" s="9"/>
      <c r="Q68" s="9"/>
      <c r="R68" s="11"/>
      <c r="S68" s="9"/>
      <c r="T68" s="9"/>
      <c r="U68" s="11"/>
      <c r="V68" s="9"/>
      <c r="W68" s="9"/>
      <c r="X68" s="11"/>
      <c r="Y68" s="14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</row>
    <row r="69" spans="4:44" x14ac:dyDescent="0.25">
      <c r="D69" s="7"/>
      <c r="G69" s="11"/>
      <c r="J69" s="11"/>
      <c r="K69" s="14"/>
      <c r="L69" s="9"/>
      <c r="M69" s="9"/>
      <c r="N69" s="9"/>
      <c r="O69" s="9"/>
      <c r="P69" s="9"/>
      <c r="Q69" s="9"/>
      <c r="R69" s="11"/>
      <c r="S69" s="9"/>
      <c r="T69" s="9"/>
      <c r="U69" s="11"/>
      <c r="V69" s="9"/>
      <c r="W69" s="9"/>
      <c r="X69" s="11"/>
      <c r="Y69" s="14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</row>
    <row r="70" spans="4:44" x14ac:dyDescent="0.25">
      <c r="D70" s="7"/>
      <c r="E70"/>
      <c r="F70"/>
      <c r="G70" s="7"/>
      <c r="H70"/>
      <c r="J70" s="7"/>
      <c r="K70" s="8"/>
      <c r="R70" s="7"/>
      <c r="U70" s="7"/>
      <c r="X70" s="7"/>
      <c r="Y70" s="8"/>
    </row>
    <row r="71" spans="4:44" x14ac:dyDescent="0.25">
      <c r="D71" s="7"/>
      <c r="E71"/>
      <c r="F71"/>
      <c r="G71" s="7"/>
      <c r="H71"/>
      <c r="J71" s="7"/>
      <c r="K71" s="8"/>
      <c r="R71" s="7"/>
      <c r="U71" s="7"/>
      <c r="X71" s="7"/>
      <c r="Y71" s="8"/>
    </row>
    <row r="72" spans="4:44" x14ac:dyDescent="0.25">
      <c r="D72" s="7"/>
      <c r="E72"/>
      <c r="F72"/>
      <c r="G72" s="7"/>
      <c r="H72"/>
      <c r="J72" s="7"/>
      <c r="K72" s="8"/>
      <c r="R72" s="7"/>
      <c r="U72" s="7"/>
      <c r="X72" s="7"/>
      <c r="Y72" s="8"/>
    </row>
    <row r="73" spans="4:44" x14ac:dyDescent="0.25">
      <c r="D73" s="7"/>
      <c r="G73" s="7"/>
      <c r="J73" s="7"/>
      <c r="K73" s="8"/>
      <c r="R73" s="7"/>
      <c r="S73" s="9"/>
      <c r="T73" s="9"/>
      <c r="U73" s="11"/>
      <c r="V73" s="9"/>
      <c r="W73" s="9"/>
      <c r="X73" s="7"/>
      <c r="Y73" s="8"/>
    </row>
    <row r="74" spans="4:44" x14ac:dyDescent="0.25">
      <c r="D74" s="7"/>
      <c r="E74"/>
      <c r="F74"/>
      <c r="G74" s="7"/>
      <c r="H74"/>
      <c r="J74" s="7"/>
      <c r="K74" s="8"/>
      <c r="R74" s="7"/>
      <c r="U74" s="7"/>
      <c r="X74" s="7"/>
      <c r="Y74" s="8"/>
    </row>
    <row r="75" spans="4:44" x14ac:dyDescent="0.25">
      <c r="D75" s="7"/>
      <c r="E75"/>
      <c r="F75"/>
      <c r="G75" s="7"/>
      <c r="H75"/>
      <c r="J75" s="7"/>
      <c r="K75" s="8"/>
      <c r="R75" s="7"/>
      <c r="U75" s="7"/>
      <c r="X75" s="7"/>
      <c r="Y75" s="8"/>
    </row>
    <row r="76" spans="4:44" x14ac:dyDescent="0.25">
      <c r="D76" s="7"/>
      <c r="E76"/>
      <c r="F76"/>
      <c r="G76" s="7"/>
      <c r="H76"/>
      <c r="J76" s="7"/>
      <c r="K76" s="8"/>
      <c r="R76" s="7"/>
      <c r="U76" s="7"/>
      <c r="X76" s="7"/>
      <c r="Y76" s="8"/>
    </row>
    <row r="77" spans="4:44" x14ac:dyDescent="0.25">
      <c r="D77" s="7"/>
      <c r="E77"/>
      <c r="F77"/>
      <c r="G77" s="7"/>
      <c r="H77"/>
      <c r="J77" s="7"/>
      <c r="K77" s="8"/>
      <c r="R77" s="7"/>
      <c r="U77" s="7"/>
      <c r="X77" s="7"/>
      <c r="Y77" s="8"/>
    </row>
    <row r="78" spans="4:44" x14ac:dyDescent="0.25">
      <c r="D78" s="7"/>
      <c r="E78"/>
      <c r="F78"/>
      <c r="G78" s="7"/>
      <c r="H78"/>
      <c r="J78" s="7"/>
      <c r="K78" s="8"/>
      <c r="R78" s="7"/>
      <c r="U78" s="7"/>
      <c r="X78" s="7"/>
      <c r="Y78" s="8"/>
    </row>
    <row r="79" spans="4:44" x14ac:dyDescent="0.25">
      <c r="D79" s="7"/>
      <c r="E79"/>
      <c r="F79"/>
      <c r="G79" s="7"/>
      <c r="H79"/>
      <c r="J79" s="7"/>
      <c r="K79" s="8"/>
      <c r="R79" s="7"/>
      <c r="U79" s="7"/>
      <c r="X79" s="7"/>
      <c r="Y79" s="8"/>
    </row>
    <row r="80" spans="4:44" x14ac:dyDescent="0.25">
      <c r="D80" s="7"/>
      <c r="E80"/>
      <c r="F80"/>
      <c r="G80" s="7"/>
      <c r="H80"/>
      <c r="J80" s="7"/>
      <c r="K80" s="8"/>
      <c r="R80" s="7"/>
      <c r="U80" s="7"/>
      <c r="X80" s="7"/>
      <c r="Y80" s="8"/>
    </row>
    <row r="81" spans="4:25" x14ac:dyDescent="0.25">
      <c r="D81" s="7"/>
      <c r="E81"/>
      <c r="F81"/>
      <c r="G81" s="7"/>
      <c r="H81"/>
      <c r="J81" s="7"/>
      <c r="K81" s="8"/>
      <c r="R81" s="7"/>
      <c r="U81" s="7"/>
      <c r="X81" s="7"/>
      <c r="Y81" s="8"/>
    </row>
    <row r="82" spans="4:25" x14ac:dyDescent="0.25">
      <c r="D82" s="7"/>
      <c r="E82"/>
      <c r="F82"/>
      <c r="G82" s="7"/>
      <c r="H82"/>
      <c r="J82" s="7"/>
      <c r="K82" s="8"/>
      <c r="R82" s="7"/>
      <c r="U82" s="7"/>
      <c r="X82" s="7"/>
      <c r="Y82" s="8"/>
    </row>
    <row r="83" spans="4:25" x14ac:dyDescent="0.25">
      <c r="D83" s="7"/>
      <c r="G83" s="7"/>
      <c r="J83" s="7"/>
      <c r="K83" s="8"/>
      <c r="R83" s="7"/>
      <c r="S83" s="9"/>
      <c r="T83" s="9"/>
      <c r="U83" s="11"/>
      <c r="V83" s="9"/>
      <c r="W83" s="9"/>
      <c r="X83" s="7"/>
      <c r="Y83" s="8"/>
    </row>
    <row r="84" spans="4:25" x14ac:dyDescent="0.25">
      <c r="D84" s="7"/>
      <c r="G84" s="7"/>
      <c r="J84" s="7"/>
      <c r="K84" s="8"/>
      <c r="R84" s="7"/>
      <c r="S84" s="9"/>
      <c r="T84" s="9"/>
      <c r="U84" s="11"/>
      <c r="V84" s="9"/>
      <c r="W84" s="9"/>
      <c r="X84" s="7"/>
      <c r="Y84" s="8"/>
    </row>
    <row r="85" spans="4:25" x14ac:dyDescent="0.25">
      <c r="D85" s="7"/>
      <c r="G85" s="7"/>
      <c r="J85" s="7"/>
      <c r="K85" s="8"/>
      <c r="R85" s="7"/>
      <c r="S85" s="9"/>
      <c r="T85" s="9"/>
      <c r="U85" s="11"/>
      <c r="V85" s="9"/>
      <c r="W85" s="9"/>
      <c r="X85" s="7"/>
      <c r="Y85" s="8"/>
    </row>
    <row r="86" spans="4:25" x14ac:dyDescent="0.25">
      <c r="D86" s="7"/>
      <c r="G86" s="7"/>
      <c r="J86" s="7"/>
      <c r="K86" s="8"/>
      <c r="R86" s="7"/>
      <c r="S86" s="9"/>
      <c r="T86" s="9"/>
      <c r="U86" s="11"/>
      <c r="V86" s="9"/>
      <c r="W86" s="9"/>
      <c r="X86" s="7"/>
      <c r="Y86" s="8"/>
    </row>
    <row r="87" spans="4:25" x14ac:dyDescent="0.25">
      <c r="D87" s="7"/>
      <c r="G87" s="7"/>
      <c r="J87" s="7"/>
      <c r="K87" s="8"/>
      <c r="R87" s="7"/>
      <c r="S87" s="9"/>
      <c r="T87" s="9"/>
      <c r="U87" s="11"/>
      <c r="V87" s="9"/>
      <c r="W87" s="9"/>
      <c r="X87" s="7"/>
      <c r="Y87" s="8"/>
    </row>
    <row r="88" spans="4:25" x14ac:dyDescent="0.25">
      <c r="D88" s="7"/>
      <c r="G88" s="7"/>
      <c r="J88" s="7"/>
      <c r="K88" s="8"/>
      <c r="R88" s="7"/>
      <c r="S88" s="9"/>
      <c r="T88" s="9"/>
      <c r="U88" s="11"/>
      <c r="V88" s="9"/>
      <c r="W88" s="9"/>
      <c r="X88" s="7"/>
      <c r="Y88" s="8"/>
    </row>
    <row r="89" spans="4:25" x14ac:dyDescent="0.25">
      <c r="D89" s="7"/>
      <c r="G89" s="7"/>
      <c r="J89" s="7"/>
      <c r="K89" s="8"/>
      <c r="R89" s="7"/>
      <c r="S89" s="9"/>
      <c r="T89" s="9"/>
      <c r="U89" s="11"/>
      <c r="V89" s="9"/>
      <c r="W89" s="9"/>
      <c r="X89" s="7"/>
      <c r="Y89" s="8"/>
    </row>
    <row r="90" spans="4:25" x14ac:dyDescent="0.25">
      <c r="D90" s="7"/>
      <c r="G90" s="7"/>
      <c r="J90" s="7"/>
      <c r="K90" s="8"/>
      <c r="R90" s="7"/>
      <c r="S90" s="9"/>
      <c r="T90" s="9"/>
      <c r="U90" s="11"/>
      <c r="V90" s="9"/>
      <c r="W90" s="9"/>
      <c r="X90" s="7"/>
      <c r="Y90" s="8"/>
    </row>
    <row r="91" spans="4:25" x14ac:dyDescent="0.25">
      <c r="D91" s="7"/>
      <c r="G91" s="7"/>
      <c r="J91" s="7"/>
      <c r="K91" s="8"/>
      <c r="R91" s="7"/>
      <c r="S91" s="9"/>
      <c r="T91" s="9"/>
      <c r="U91" s="11"/>
      <c r="V91" s="9"/>
      <c r="W91" s="9"/>
      <c r="X91" s="7"/>
      <c r="Y91" s="8"/>
    </row>
    <row r="92" spans="4:25" x14ac:dyDescent="0.25">
      <c r="D92" s="7"/>
      <c r="G92" s="7"/>
      <c r="J92" s="7"/>
      <c r="K92" s="8"/>
      <c r="R92" s="7"/>
      <c r="S92" s="9"/>
      <c r="T92" s="9"/>
      <c r="U92" s="11"/>
      <c r="V92" s="9"/>
      <c r="W92" s="9"/>
      <c r="X92" s="7"/>
      <c r="Y92" s="8"/>
    </row>
    <row r="93" spans="4:25" x14ac:dyDescent="0.25">
      <c r="D93" s="7"/>
      <c r="G93" s="7"/>
      <c r="J93" s="7"/>
      <c r="K93" s="8"/>
      <c r="R93" s="7"/>
      <c r="S93" s="9"/>
      <c r="T93" s="9"/>
      <c r="U93" s="11"/>
      <c r="V93" s="9"/>
      <c r="W93" s="9"/>
      <c r="X93" s="7"/>
      <c r="Y93" s="8"/>
    </row>
    <row r="94" spans="4:25" x14ac:dyDescent="0.25">
      <c r="D94" s="7"/>
      <c r="G94" s="7"/>
      <c r="J94" s="7"/>
      <c r="K94" s="8"/>
      <c r="R94" s="7"/>
      <c r="S94" s="9"/>
      <c r="T94" s="9"/>
      <c r="U94" s="11"/>
      <c r="V94" s="9"/>
      <c r="W94" s="9"/>
      <c r="X94" s="7"/>
      <c r="Y94" s="8"/>
    </row>
    <row r="95" spans="4:25" x14ac:dyDescent="0.25">
      <c r="D95" s="7"/>
      <c r="G95" s="7"/>
      <c r="J95" s="7"/>
      <c r="K95" s="8"/>
      <c r="R95" s="7"/>
      <c r="S95" s="9"/>
      <c r="T95" s="9"/>
      <c r="U95" s="11"/>
      <c r="V95" s="9"/>
      <c r="W95" s="9"/>
      <c r="X95" s="7"/>
      <c r="Y95" s="8"/>
    </row>
    <row r="96" spans="4:25" x14ac:dyDescent="0.25">
      <c r="D96" s="7"/>
      <c r="G96" s="7"/>
      <c r="J96" s="7"/>
      <c r="K96" s="8"/>
      <c r="R96" s="7"/>
      <c r="S96" s="9"/>
      <c r="T96" s="9"/>
      <c r="U96" s="11"/>
      <c r="V96" s="9"/>
      <c r="W96" s="9"/>
      <c r="X96" s="7"/>
      <c r="Y96" s="8"/>
    </row>
    <row r="97" spans="4:25" x14ac:dyDescent="0.25">
      <c r="D97" s="7"/>
      <c r="G97" s="7"/>
      <c r="J97" s="7"/>
      <c r="K97" s="8"/>
      <c r="R97" s="7"/>
      <c r="S97" s="9"/>
      <c r="T97" s="9"/>
      <c r="U97" s="11"/>
      <c r="V97" s="9"/>
      <c r="W97" s="9"/>
      <c r="X97" s="7"/>
      <c r="Y97" s="8"/>
    </row>
    <row r="98" spans="4:25" x14ac:dyDescent="0.25">
      <c r="D98" s="7"/>
      <c r="G98" s="7"/>
      <c r="J98" s="7"/>
      <c r="K98" s="8"/>
      <c r="R98" s="7"/>
      <c r="S98" s="9"/>
      <c r="T98" s="9"/>
      <c r="U98" s="11"/>
      <c r="V98" s="9"/>
      <c r="W98" s="9"/>
      <c r="X98" s="7"/>
      <c r="Y98" s="8"/>
    </row>
    <row r="99" spans="4:25" x14ac:dyDescent="0.25">
      <c r="D99" s="7"/>
      <c r="G99" s="7"/>
      <c r="J99" s="7"/>
      <c r="K99" s="8"/>
      <c r="R99" s="7"/>
      <c r="S99" s="9"/>
      <c r="T99" s="9"/>
      <c r="U99" s="11"/>
      <c r="V99" s="9"/>
      <c r="W99" s="9"/>
      <c r="X99" s="7"/>
      <c r="Y99" s="8"/>
    </row>
    <row r="100" spans="4:25" x14ac:dyDescent="0.25">
      <c r="D100" s="7"/>
      <c r="G100" s="7"/>
      <c r="J100" s="7"/>
      <c r="K100" s="8"/>
      <c r="R100" s="7"/>
      <c r="S100" s="9"/>
      <c r="T100" s="9"/>
      <c r="U100" s="11"/>
      <c r="V100" s="9"/>
      <c r="W100" s="9"/>
      <c r="X100" s="7"/>
      <c r="Y100" s="8"/>
    </row>
    <row r="101" spans="4:25" x14ac:dyDescent="0.25">
      <c r="D101" s="7"/>
      <c r="G101" s="7"/>
      <c r="J101" s="7"/>
      <c r="K101" s="8"/>
      <c r="R101" s="7"/>
      <c r="S101" s="9"/>
      <c r="T101" s="9"/>
      <c r="U101" s="11"/>
      <c r="V101" s="9"/>
      <c r="W101" s="9"/>
      <c r="X101" s="7"/>
      <c r="Y101" s="8"/>
    </row>
    <row r="102" spans="4:25" x14ac:dyDescent="0.25">
      <c r="D102" s="7"/>
      <c r="G102" s="7"/>
      <c r="J102" s="7"/>
      <c r="K102" s="8"/>
      <c r="R102" s="7"/>
      <c r="S102" s="9"/>
      <c r="T102" s="9"/>
      <c r="U102" s="11"/>
      <c r="V102" s="9"/>
      <c r="W102" s="9"/>
      <c r="X102" s="7"/>
      <c r="Y102" s="8"/>
    </row>
    <row r="103" spans="4:25" x14ac:dyDescent="0.25">
      <c r="D103" s="7"/>
      <c r="G103" s="7"/>
      <c r="J103" s="7"/>
      <c r="K103" s="8"/>
      <c r="R103" s="7"/>
      <c r="S103" s="9"/>
      <c r="T103" s="9"/>
      <c r="U103" s="11"/>
      <c r="V103" s="9"/>
      <c r="W103" s="9"/>
      <c r="X103" s="7"/>
      <c r="Y103" s="8"/>
    </row>
    <row r="104" spans="4:25" x14ac:dyDescent="0.25">
      <c r="D104" s="7"/>
      <c r="G104" s="7"/>
      <c r="J104" s="7"/>
      <c r="K104" s="8"/>
      <c r="R104" s="7"/>
      <c r="S104" s="9"/>
      <c r="T104" s="9"/>
      <c r="U104" s="11"/>
      <c r="V104" s="9"/>
      <c r="W104" s="9"/>
      <c r="X104" s="7"/>
      <c r="Y104" s="8"/>
    </row>
    <row r="105" spans="4:25" x14ac:dyDescent="0.25">
      <c r="D105" s="7"/>
      <c r="G105" s="7"/>
      <c r="J105" s="7"/>
      <c r="K105" s="8"/>
      <c r="R105" s="7"/>
      <c r="S105" s="9"/>
      <c r="T105" s="9"/>
      <c r="U105" s="11"/>
      <c r="V105" s="9"/>
      <c r="W105" s="9"/>
      <c r="X105" s="7"/>
      <c r="Y105" s="8"/>
    </row>
    <row r="106" spans="4:25" x14ac:dyDescent="0.25">
      <c r="D106" s="7"/>
      <c r="G106" s="7"/>
      <c r="J106" s="7"/>
      <c r="K106" s="8"/>
      <c r="R106" s="7"/>
      <c r="S106" s="9"/>
      <c r="T106" s="9"/>
      <c r="U106" s="11"/>
      <c r="V106" s="9"/>
      <c r="W106" s="9"/>
      <c r="X106" s="7"/>
      <c r="Y106" s="8"/>
    </row>
    <row r="107" spans="4:25" x14ac:dyDescent="0.25">
      <c r="D107" s="7"/>
      <c r="G107" s="7"/>
      <c r="J107" s="7"/>
      <c r="K107" s="8"/>
      <c r="R107" s="7"/>
      <c r="S107" s="9"/>
      <c r="T107" s="9"/>
      <c r="U107" s="11"/>
      <c r="V107" s="9"/>
      <c r="W107" s="9"/>
      <c r="X107" s="7"/>
      <c r="Y107" s="8"/>
    </row>
    <row r="108" spans="4:25" x14ac:dyDescent="0.25">
      <c r="D108" s="7"/>
      <c r="G108" s="7"/>
      <c r="J108" s="7"/>
      <c r="K108" s="8"/>
      <c r="R108" s="7"/>
      <c r="S108" s="9"/>
      <c r="T108" s="9"/>
      <c r="U108" s="11"/>
      <c r="V108" s="9"/>
      <c r="W108" s="9"/>
      <c r="X108" s="7"/>
      <c r="Y108" s="8"/>
    </row>
    <row r="109" spans="4:25" x14ac:dyDescent="0.25">
      <c r="D109" s="7"/>
      <c r="G109" s="7"/>
      <c r="J109" s="7"/>
      <c r="K109" s="8"/>
      <c r="R109" s="7"/>
      <c r="S109" s="9"/>
      <c r="T109" s="9"/>
      <c r="U109" s="11"/>
      <c r="V109" s="9"/>
      <c r="W109" s="9"/>
      <c r="X109" s="7"/>
      <c r="Y109" s="8"/>
    </row>
    <row r="110" spans="4:25" x14ac:dyDescent="0.25">
      <c r="D110" s="7"/>
      <c r="G110" s="7"/>
      <c r="J110" s="7"/>
      <c r="K110" s="8"/>
      <c r="R110" s="7"/>
      <c r="S110" s="9"/>
      <c r="T110" s="9"/>
      <c r="U110" s="11"/>
      <c r="V110" s="9"/>
      <c r="W110" s="9"/>
      <c r="X110" s="7"/>
      <c r="Y110" s="8"/>
    </row>
    <row r="111" spans="4:25" x14ac:dyDescent="0.25">
      <c r="D111" s="7"/>
      <c r="G111" s="7"/>
      <c r="J111" s="7"/>
      <c r="K111" s="8"/>
      <c r="R111" s="7"/>
      <c r="S111" s="9"/>
      <c r="T111" s="9"/>
      <c r="U111" s="11"/>
      <c r="V111" s="9"/>
      <c r="W111" s="9"/>
      <c r="X111" s="7"/>
      <c r="Y111" s="8"/>
    </row>
    <row r="112" spans="4:25" x14ac:dyDescent="0.25">
      <c r="D112" s="7"/>
      <c r="G112" s="7"/>
      <c r="J112" s="7"/>
      <c r="K112" s="8"/>
      <c r="R112" s="7"/>
      <c r="S112" s="9"/>
      <c r="T112" s="9"/>
      <c r="U112" s="11"/>
      <c r="V112" s="9"/>
      <c r="W112" s="9"/>
      <c r="X112" s="7"/>
      <c r="Y112" s="8"/>
    </row>
    <row r="113" spans="4:25" x14ac:dyDescent="0.25">
      <c r="D113" s="7"/>
      <c r="G113" s="7"/>
      <c r="J113" s="7"/>
      <c r="K113" s="8"/>
      <c r="R113" s="7"/>
      <c r="S113" s="9"/>
      <c r="T113" s="9"/>
      <c r="U113" s="11"/>
      <c r="V113" s="9"/>
      <c r="W113" s="9"/>
      <c r="X113" s="7"/>
      <c r="Y113" s="8"/>
    </row>
    <row r="114" spans="4:25" x14ac:dyDescent="0.25">
      <c r="D114" s="7"/>
      <c r="G114" s="7"/>
      <c r="J114" s="7"/>
      <c r="K114" s="8"/>
      <c r="R114" s="7"/>
      <c r="S114" s="9"/>
      <c r="T114" s="9"/>
      <c r="U114" s="11"/>
      <c r="V114" s="9"/>
      <c r="W114" s="9"/>
      <c r="X114" s="7"/>
      <c r="Y114" s="8"/>
    </row>
    <row r="115" spans="4:25" x14ac:dyDescent="0.25">
      <c r="D115" s="7"/>
      <c r="G115" s="7"/>
      <c r="J115" s="7"/>
      <c r="K115" s="8"/>
      <c r="R115" s="7"/>
      <c r="S115" s="9"/>
      <c r="T115" s="9"/>
      <c r="U115" s="11"/>
      <c r="V115" s="9"/>
      <c r="W115" s="9"/>
      <c r="X115" s="7"/>
      <c r="Y115" s="8"/>
    </row>
    <row r="116" spans="4:25" x14ac:dyDescent="0.25">
      <c r="D116" s="7"/>
      <c r="G116" s="10"/>
      <c r="J116" s="7"/>
      <c r="K116" s="8"/>
      <c r="R116" s="7"/>
      <c r="S116" s="9"/>
      <c r="T116" s="9"/>
      <c r="U116" s="11"/>
      <c r="V116" s="9"/>
      <c r="W116" s="9"/>
      <c r="X116" s="7"/>
      <c r="Y116" s="8"/>
    </row>
    <row r="117" spans="4:25" x14ac:dyDescent="0.25">
      <c r="D117" s="7"/>
      <c r="G117" s="7"/>
      <c r="J117" s="7"/>
      <c r="K117" s="8"/>
      <c r="R117" s="7"/>
      <c r="S117" s="9"/>
      <c r="T117" s="9"/>
      <c r="U117" s="11"/>
      <c r="V117" s="9"/>
      <c r="W117" s="9"/>
      <c r="X117" s="7"/>
      <c r="Y117" s="8"/>
    </row>
    <row r="118" spans="4:25" x14ac:dyDescent="0.25">
      <c r="D118" s="7"/>
      <c r="G118" s="7"/>
      <c r="J118" s="7"/>
      <c r="K118" s="8"/>
      <c r="R118" s="7"/>
      <c r="S118" s="9"/>
      <c r="T118" s="9"/>
      <c r="U118" s="11"/>
      <c r="V118" s="9"/>
      <c r="W118" s="9"/>
      <c r="X118" s="7"/>
      <c r="Y118" s="8"/>
    </row>
    <row r="119" spans="4:25" x14ac:dyDescent="0.25">
      <c r="D119" s="7"/>
      <c r="G119" s="7"/>
      <c r="J119" s="7"/>
      <c r="K119" s="8"/>
      <c r="R119" s="7"/>
      <c r="S119" s="9"/>
      <c r="T119" s="9"/>
      <c r="U119" s="11"/>
      <c r="V119" s="9"/>
      <c r="W119" s="9"/>
      <c r="X119" s="7"/>
      <c r="Y119" s="8"/>
    </row>
    <row r="120" spans="4:25" x14ac:dyDescent="0.25">
      <c r="D120" s="7"/>
      <c r="G120" s="7"/>
      <c r="J120" s="7"/>
      <c r="K120" s="8"/>
      <c r="R120" s="7"/>
      <c r="S120" s="9"/>
      <c r="T120" s="9"/>
      <c r="U120" s="11"/>
      <c r="V120" s="9"/>
      <c r="W120" s="9"/>
      <c r="X120" s="7"/>
      <c r="Y120" s="8"/>
    </row>
    <row r="121" spans="4:25" x14ac:dyDescent="0.25">
      <c r="D121" s="7"/>
      <c r="G121" s="7"/>
      <c r="J121" s="7"/>
      <c r="K121" s="8"/>
      <c r="R121" s="7"/>
      <c r="S121" s="9"/>
      <c r="T121" s="9"/>
      <c r="U121" s="11"/>
      <c r="V121" s="9"/>
      <c r="W121" s="9"/>
      <c r="X121" s="7"/>
      <c r="Y121" s="8"/>
    </row>
    <row r="122" spans="4:25" x14ac:dyDescent="0.25">
      <c r="D122" s="7"/>
      <c r="G122" s="7"/>
      <c r="J122" s="7"/>
      <c r="K122" s="8"/>
      <c r="R122" s="7"/>
      <c r="S122" s="9"/>
      <c r="T122" s="9"/>
      <c r="U122" s="11"/>
      <c r="V122" s="9"/>
      <c r="W122" s="9"/>
      <c r="X122" s="7"/>
      <c r="Y122" s="8"/>
    </row>
    <row r="123" spans="4:25" x14ac:dyDescent="0.25">
      <c r="D123" s="7"/>
      <c r="G123" s="7"/>
      <c r="J123" s="7"/>
      <c r="K123" s="8"/>
      <c r="R123" s="7"/>
      <c r="S123" s="9"/>
      <c r="T123" s="9"/>
      <c r="U123" s="11"/>
      <c r="V123" s="9"/>
      <c r="W123" s="9"/>
      <c r="X123" s="7"/>
      <c r="Y123" s="8"/>
    </row>
    <row r="124" spans="4:25" x14ac:dyDescent="0.25">
      <c r="D124" s="7"/>
      <c r="G124" s="7"/>
      <c r="J124" s="7"/>
      <c r="K124" s="8"/>
      <c r="R124" s="7"/>
      <c r="S124" s="9"/>
      <c r="T124" s="9"/>
      <c r="U124" s="11"/>
      <c r="V124" s="9"/>
      <c r="W124" s="9"/>
      <c r="X124" s="7"/>
      <c r="Y124" s="8"/>
    </row>
    <row r="125" spans="4:25" x14ac:dyDescent="0.25">
      <c r="D125" s="7"/>
      <c r="G125" s="7"/>
      <c r="J125" s="7"/>
      <c r="K125" s="8"/>
      <c r="R125" s="7"/>
      <c r="S125" s="9"/>
      <c r="T125" s="9"/>
      <c r="U125" s="11"/>
      <c r="V125" s="9"/>
      <c r="W125" s="9"/>
      <c r="X125" s="7"/>
      <c r="Y125" s="8"/>
    </row>
    <row r="126" spans="4:25" x14ac:dyDescent="0.25">
      <c r="D126" s="7"/>
      <c r="G126" s="7"/>
      <c r="J126" s="7"/>
      <c r="K126" s="8"/>
      <c r="R126" s="7"/>
      <c r="S126" s="9"/>
      <c r="T126" s="9"/>
      <c r="U126" s="11"/>
      <c r="V126" s="9"/>
      <c r="W126" s="9"/>
      <c r="X126" s="7"/>
      <c r="Y126" s="8"/>
    </row>
    <row r="127" spans="4:25" x14ac:dyDescent="0.25">
      <c r="D127" s="7"/>
      <c r="G127" s="7"/>
      <c r="J127" s="7"/>
      <c r="K127" s="8"/>
      <c r="R127" s="7"/>
      <c r="S127" s="9"/>
      <c r="T127" s="9"/>
      <c r="U127" s="11"/>
      <c r="V127" s="9"/>
      <c r="W127" s="9"/>
      <c r="X127" s="7"/>
      <c r="Y127" s="8"/>
    </row>
    <row r="128" spans="4:25" x14ac:dyDescent="0.25">
      <c r="D128" s="7"/>
      <c r="G128" s="7"/>
      <c r="J128" s="7"/>
      <c r="K128" s="8"/>
      <c r="R128" s="7"/>
      <c r="S128" s="9"/>
      <c r="T128" s="9"/>
      <c r="U128" s="11"/>
      <c r="V128" s="9"/>
      <c r="W128" s="9"/>
      <c r="X128" s="7"/>
      <c r="Y128" s="8"/>
    </row>
    <row r="129" spans="4:25" x14ac:dyDescent="0.25">
      <c r="D129" s="7"/>
      <c r="G129" s="7"/>
      <c r="J129" s="7"/>
      <c r="K129" s="8"/>
      <c r="R129" s="7"/>
      <c r="S129" s="9"/>
      <c r="T129" s="9"/>
      <c r="U129" s="11"/>
      <c r="V129" s="9"/>
      <c r="W129" s="9"/>
      <c r="X129" s="7"/>
      <c r="Y129" s="8"/>
    </row>
    <row r="130" spans="4:25" x14ac:dyDescent="0.25">
      <c r="D130" s="7"/>
      <c r="G130" s="7"/>
      <c r="J130" s="7"/>
      <c r="K130" s="8"/>
      <c r="R130" s="7"/>
      <c r="S130" s="9"/>
      <c r="T130" s="9"/>
      <c r="U130" s="11"/>
      <c r="V130" s="9"/>
      <c r="W130" s="9"/>
      <c r="X130" s="7"/>
      <c r="Y130" s="8"/>
    </row>
    <row r="131" spans="4:25" x14ac:dyDescent="0.25">
      <c r="D131" s="7"/>
      <c r="G131" s="7"/>
      <c r="J131" s="7"/>
      <c r="K131" s="8"/>
      <c r="R131" s="7"/>
      <c r="S131" s="9"/>
      <c r="T131" s="9"/>
      <c r="U131" s="11"/>
      <c r="V131" s="9"/>
      <c r="W131" s="9"/>
      <c r="X131" s="7"/>
      <c r="Y131" s="8"/>
    </row>
    <row r="132" spans="4:25" x14ac:dyDescent="0.25">
      <c r="D132" s="7"/>
      <c r="G132" s="7"/>
      <c r="J132" s="7"/>
      <c r="K132" s="8"/>
      <c r="R132" s="7"/>
      <c r="S132" s="9"/>
      <c r="T132" s="9"/>
      <c r="U132" s="11"/>
      <c r="V132" s="9"/>
      <c r="W132" s="9"/>
      <c r="X132" s="7"/>
      <c r="Y132" s="8"/>
    </row>
    <row r="133" spans="4:25" x14ac:dyDescent="0.25">
      <c r="D133" s="7"/>
      <c r="G133" s="7"/>
      <c r="J133" s="7"/>
      <c r="K133" s="8"/>
      <c r="R133" s="7"/>
      <c r="S133" s="9"/>
      <c r="T133" s="9"/>
      <c r="U133" s="11"/>
      <c r="V133" s="9"/>
      <c r="W133" s="9"/>
      <c r="X133" s="7"/>
      <c r="Y133" s="8"/>
    </row>
    <row r="134" spans="4:25" x14ac:dyDescent="0.25">
      <c r="D134" s="7"/>
      <c r="G134" s="7"/>
      <c r="J134" s="7"/>
      <c r="K134" s="8"/>
      <c r="R134" s="7"/>
      <c r="S134" s="9"/>
      <c r="T134" s="9"/>
      <c r="U134" s="11"/>
      <c r="V134" s="9"/>
      <c r="W134" s="9"/>
      <c r="X134" s="7"/>
      <c r="Y134" s="8"/>
    </row>
    <row r="135" spans="4:25" x14ac:dyDescent="0.25">
      <c r="D135" s="7"/>
      <c r="E135"/>
      <c r="F135"/>
      <c r="G135" s="7"/>
      <c r="H135"/>
      <c r="I135"/>
      <c r="J135" s="7"/>
      <c r="K135" s="8"/>
      <c r="R135" s="7"/>
      <c r="U135" s="7"/>
      <c r="X135" s="7"/>
      <c r="Y135" s="8"/>
    </row>
    <row r="136" spans="4:25" x14ac:dyDescent="0.25">
      <c r="S136" s="9"/>
      <c r="T136" s="9"/>
      <c r="U136" s="9"/>
      <c r="V136" s="9"/>
      <c r="W136" s="9"/>
    </row>
    <row r="137" spans="4:25" x14ac:dyDescent="0.25">
      <c r="S137" s="9"/>
      <c r="T137" s="9"/>
      <c r="U137" s="9"/>
      <c r="V137" s="9"/>
      <c r="W137" s="9"/>
    </row>
    <row r="138" spans="4:25" x14ac:dyDescent="0.25">
      <c r="S138" s="9"/>
      <c r="T138" s="9"/>
      <c r="U138" s="9"/>
      <c r="V138" s="9"/>
      <c r="W138" s="9"/>
    </row>
    <row r="141" spans="4:25" x14ac:dyDescent="0.25">
      <c r="S141" s="9"/>
      <c r="T141" s="9"/>
      <c r="U141" s="9"/>
      <c r="V141" s="9"/>
      <c r="W141" s="9"/>
    </row>
    <row r="142" spans="4:25" x14ac:dyDescent="0.25">
      <c r="S142" s="9"/>
      <c r="T142" s="9"/>
      <c r="U142" s="9"/>
      <c r="V142" s="9"/>
      <c r="W142" s="9"/>
    </row>
    <row r="143" spans="4:25" x14ac:dyDescent="0.25">
      <c r="S143" s="9"/>
      <c r="T143" s="9"/>
      <c r="U143" s="9"/>
      <c r="V143" s="9"/>
      <c r="W143" s="9"/>
    </row>
    <row r="144" spans="4:25" x14ac:dyDescent="0.25">
      <c r="S144" s="9"/>
      <c r="T144" s="9"/>
      <c r="U144" s="9"/>
      <c r="V144" s="9"/>
      <c r="W144" s="9"/>
    </row>
    <row r="145" spans="19:23" x14ac:dyDescent="0.25">
      <c r="S145" s="9"/>
      <c r="T145" s="9"/>
      <c r="U145" s="9"/>
      <c r="V145" s="9"/>
      <c r="W145" s="9"/>
    </row>
    <row r="146" spans="19:23" x14ac:dyDescent="0.25">
      <c r="S146" s="9"/>
      <c r="T146" s="9"/>
      <c r="U146" s="9"/>
      <c r="V146" s="9"/>
      <c r="W146" s="9"/>
    </row>
    <row r="147" spans="19:23" x14ac:dyDescent="0.25">
      <c r="S147" s="9"/>
      <c r="T147" s="9"/>
      <c r="U147" s="9"/>
      <c r="V147" s="9"/>
      <c r="W147" s="9"/>
    </row>
    <row r="148" spans="19:23" x14ac:dyDescent="0.25">
      <c r="S148" s="9"/>
      <c r="T148" s="9"/>
      <c r="U148" s="9"/>
      <c r="V148" s="9"/>
      <c r="W148" s="9"/>
    </row>
    <row r="149" spans="19:23" x14ac:dyDescent="0.25">
      <c r="S149" s="9"/>
      <c r="T149" s="9"/>
      <c r="U149" s="9"/>
      <c r="V149" s="9"/>
      <c r="W149" s="9"/>
    </row>
    <row r="150" spans="19:23" x14ac:dyDescent="0.25">
      <c r="S150" s="9"/>
      <c r="T150" s="9"/>
      <c r="U150" s="9"/>
      <c r="V150" s="9"/>
      <c r="W150" s="9"/>
    </row>
    <row r="151" spans="19:23" x14ac:dyDescent="0.25">
      <c r="S151" s="9"/>
      <c r="T151" s="9"/>
      <c r="U151" s="9"/>
      <c r="V151" s="9"/>
      <c r="W151" s="9"/>
    </row>
    <row r="152" spans="19:23" x14ac:dyDescent="0.25">
      <c r="S152" s="9"/>
      <c r="T152" s="9"/>
      <c r="U152" s="9"/>
      <c r="V152" s="9"/>
      <c r="W152" s="9"/>
    </row>
    <row r="153" spans="19:23" x14ac:dyDescent="0.25">
      <c r="S153" s="9"/>
      <c r="T153" s="9"/>
      <c r="U153" s="9"/>
      <c r="V153" s="9"/>
      <c r="W153" s="9"/>
    </row>
    <row r="154" spans="19:23" x14ac:dyDescent="0.25">
      <c r="S154" s="9"/>
      <c r="T154" s="9"/>
      <c r="U154" s="9"/>
      <c r="V154" s="9"/>
      <c r="W154" s="9"/>
    </row>
    <row r="155" spans="19:23" x14ac:dyDescent="0.25">
      <c r="S155" s="9"/>
      <c r="T155" s="9"/>
      <c r="U155" s="9"/>
      <c r="V155" s="9"/>
      <c r="W155" s="9"/>
    </row>
    <row r="156" spans="19:23" x14ac:dyDescent="0.25">
      <c r="S156" s="9"/>
      <c r="T156" s="9"/>
      <c r="U156" s="9"/>
      <c r="V156" s="9"/>
      <c r="W156" s="9"/>
    </row>
    <row r="157" spans="19:23" x14ac:dyDescent="0.25">
      <c r="S157" s="9"/>
      <c r="T157" s="9"/>
      <c r="U157" s="9"/>
      <c r="V157" s="9"/>
      <c r="W157" s="9"/>
    </row>
    <row r="158" spans="19:23" x14ac:dyDescent="0.25">
      <c r="S158" s="9"/>
      <c r="T158" s="9"/>
      <c r="U158" s="9"/>
      <c r="V158" s="9"/>
      <c r="W158" s="9"/>
    </row>
    <row r="159" spans="19:23" x14ac:dyDescent="0.25">
      <c r="S159" s="9"/>
      <c r="T159" s="9"/>
      <c r="U159" s="9"/>
      <c r="V159" s="9"/>
      <c r="W159" s="9"/>
    </row>
    <row r="160" spans="19:23" x14ac:dyDescent="0.25">
      <c r="S160" s="9"/>
      <c r="T160" s="9"/>
      <c r="U160" s="9"/>
      <c r="V160" s="9"/>
      <c r="W160" s="9"/>
    </row>
    <row r="161" spans="19:23" x14ac:dyDescent="0.25">
      <c r="S161" s="9"/>
      <c r="T161" s="9"/>
      <c r="U161" s="9"/>
      <c r="V161" s="9"/>
      <c r="W161" s="9"/>
    </row>
    <row r="162" spans="19:23" x14ac:dyDescent="0.25">
      <c r="S162" s="9"/>
      <c r="T162" s="9"/>
      <c r="U162" s="9"/>
      <c r="V162" s="9"/>
      <c r="W162" s="9"/>
    </row>
    <row r="163" spans="19:23" x14ac:dyDescent="0.25">
      <c r="S163" s="9"/>
      <c r="T163" s="9"/>
      <c r="U163" s="9"/>
      <c r="V163" s="9"/>
      <c r="W163" s="9"/>
    </row>
    <row r="164" spans="19:23" x14ac:dyDescent="0.25">
      <c r="S164" s="9"/>
      <c r="T164" s="9"/>
      <c r="U164" s="9"/>
      <c r="V164" s="9"/>
      <c r="W164" s="9"/>
    </row>
    <row r="165" spans="19:23" x14ac:dyDescent="0.25">
      <c r="S165" s="9"/>
      <c r="T165" s="9"/>
      <c r="U165" s="9"/>
      <c r="V165" s="9"/>
      <c r="W165" s="9"/>
    </row>
    <row r="166" spans="19:23" x14ac:dyDescent="0.25">
      <c r="S166" s="9"/>
      <c r="T166" s="9"/>
      <c r="U166" s="9"/>
      <c r="V166" s="9"/>
      <c r="W166" s="9"/>
    </row>
    <row r="167" spans="19:23" x14ac:dyDescent="0.25">
      <c r="S167" s="9"/>
      <c r="T167" s="9"/>
      <c r="U167" s="9"/>
      <c r="V167" s="9"/>
      <c r="W167" s="9"/>
    </row>
    <row r="168" spans="19:23" x14ac:dyDescent="0.25">
      <c r="S168" s="9"/>
      <c r="T168" s="9"/>
      <c r="U168" s="9"/>
      <c r="V168" s="9"/>
      <c r="W168" s="9"/>
    </row>
    <row r="169" spans="19:23" x14ac:dyDescent="0.25">
      <c r="S169" s="9"/>
      <c r="T169" s="9"/>
      <c r="U169" s="9"/>
      <c r="V169" s="9"/>
      <c r="W169" s="9"/>
    </row>
    <row r="170" spans="19:23" x14ac:dyDescent="0.25">
      <c r="S170" s="9"/>
      <c r="T170" s="9"/>
      <c r="U170" s="9"/>
      <c r="V170" s="9"/>
      <c r="W170" s="9"/>
    </row>
    <row r="171" spans="19:23" x14ac:dyDescent="0.25">
      <c r="S171" s="9"/>
      <c r="T171" s="9"/>
      <c r="U171" s="9"/>
      <c r="V171" s="9"/>
      <c r="W171" s="9"/>
    </row>
    <row r="172" spans="19:23" x14ac:dyDescent="0.25">
      <c r="S172" s="9"/>
      <c r="T172" s="9"/>
      <c r="U172" s="9"/>
      <c r="V172" s="9"/>
      <c r="W172" s="9"/>
    </row>
    <row r="173" spans="19:23" x14ac:dyDescent="0.25">
      <c r="S173" s="9"/>
      <c r="T173" s="9"/>
      <c r="U173" s="9"/>
      <c r="V173" s="9"/>
      <c r="W173" s="9"/>
    </row>
    <row r="174" spans="19:23" x14ac:dyDescent="0.25">
      <c r="S174" s="9"/>
      <c r="T174" s="9"/>
      <c r="U174" s="9"/>
      <c r="V174" s="9"/>
      <c r="W174" s="9"/>
    </row>
    <row r="175" spans="19:23" x14ac:dyDescent="0.25">
      <c r="S175" s="9"/>
      <c r="T175" s="9"/>
      <c r="U175" s="9"/>
      <c r="V175" s="9"/>
      <c r="W175" s="9"/>
    </row>
    <row r="176" spans="19:23" x14ac:dyDescent="0.25">
      <c r="S176" s="9"/>
      <c r="T176" s="9"/>
      <c r="U176" s="9"/>
      <c r="V176" s="9"/>
      <c r="W176" s="9"/>
    </row>
    <row r="177" spans="19:23" x14ac:dyDescent="0.25">
      <c r="S177" s="9"/>
      <c r="T177" s="9"/>
      <c r="U177" s="9"/>
      <c r="V177" s="9"/>
      <c r="W177" s="9"/>
    </row>
    <row r="178" spans="19:23" x14ac:dyDescent="0.25">
      <c r="S178" s="9"/>
      <c r="T178" s="9"/>
      <c r="U178" s="9"/>
      <c r="V178" s="9"/>
      <c r="W178" s="9"/>
    </row>
    <row r="179" spans="19:23" x14ac:dyDescent="0.25">
      <c r="S179" s="9"/>
      <c r="T179" s="9"/>
      <c r="U179" s="9"/>
      <c r="V179" s="9"/>
      <c r="W179" s="9"/>
    </row>
    <row r="180" spans="19:23" x14ac:dyDescent="0.25">
      <c r="S180" s="9"/>
      <c r="T180" s="9"/>
      <c r="U180" s="9"/>
      <c r="V180" s="9"/>
      <c r="W180" s="9"/>
    </row>
    <row r="181" spans="19:23" x14ac:dyDescent="0.25">
      <c r="S181" s="9"/>
      <c r="T181" s="9"/>
      <c r="U181" s="9"/>
      <c r="V181" s="9"/>
      <c r="W181" s="9"/>
    </row>
    <row r="182" spans="19:23" x14ac:dyDescent="0.25">
      <c r="S182" s="9"/>
      <c r="T182" s="9"/>
      <c r="U182" s="9"/>
      <c r="V182" s="9"/>
      <c r="W182" s="9"/>
    </row>
    <row r="183" spans="19:23" x14ac:dyDescent="0.25">
      <c r="S183" s="9"/>
      <c r="T183" s="9"/>
      <c r="U183" s="9"/>
      <c r="V183" s="9"/>
      <c r="W183" s="9"/>
    </row>
    <row r="184" spans="19:23" x14ac:dyDescent="0.25">
      <c r="S184" s="9"/>
      <c r="T184" s="9"/>
      <c r="U184" s="9"/>
      <c r="V184" s="9"/>
      <c r="W184" s="9"/>
    </row>
    <row r="185" spans="19:23" x14ac:dyDescent="0.25">
      <c r="S185" s="9"/>
      <c r="T185" s="9"/>
      <c r="U185" s="9"/>
      <c r="V185" s="9"/>
      <c r="W185" s="9"/>
    </row>
    <row r="186" spans="19:23" x14ac:dyDescent="0.25">
      <c r="S186" s="9"/>
      <c r="T186" s="9"/>
      <c r="U186" s="9"/>
      <c r="V186" s="9"/>
      <c r="W186" s="9"/>
    </row>
    <row r="187" spans="19:23" x14ac:dyDescent="0.25">
      <c r="S187" s="9"/>
      <c r="T187" s="9"/>
      <c r="U187" s="9"/>
      <c r="V187" s="9"/>
    </row>
    <row r="188" spans="19:23" x14ac:dyDescent="0.25">
      <c r="S188" s="9"/>
      <c r="T188" s="9"/>
      <c r="U188" s="9"/>
      <c r="V188" s="9"/>
    </row>
    <row r="189" spans="19:23" x14ac:dyDescent="0.25">
      <c r="S189" s="9"/>
      <c r="T189" s="9"/>
      <c r="U189" s="9"/>
      <c r="V189" s="9"/>
    </row>
    <row r="190" spans="19:23" x14ac:dyDescent="0.25">
      <c r="S190" s="9"/>
      <c r="T190" s="9"/>
      <c r="U190" s="9"/>
      <c r="V190" s="9"/>
    </row>
    <row r="191" spans="19:23" x14ac:dyDescent="0.25">
      <c r="S191" s="9"/>
      <c r="T191" s="9"/>
      <c r="U191" s="9"/>
      <c r="V191" s="9"/>
    </row>
    <row r="192" spans="19:23" x14ac:dyDescent="0.25">
      <c r="S192" s="9"/>
      <c r="T192" s="9"/>
      <c r="U192" s="9"/>
      <c r="V192" s="9"/>
    </row>
    <row r="193" spans="19:22" x14ac:dyDescent="0.25">
      <c r="S193" s="9"/>
      <c r="T193" s="9"/>
      <c r="U193" s="9"/>
      <c r="V193" s="9"/>
    </row>
    <row r="194" spans="19:22" x14ac:dyDescent="0.25">
      <c r="S194" s="9"/>
      <c r="T194" s="9"/>
      <c r="U194" s="9"/>
      <c r="V194" s="9"/>
    </row>
  </sheetData>
  <sortState ref="A3:AH82">
    <sortCondition ref="A3:A8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sqref="A1:XFD1048576"/>
    </sheetView>
  </sheetViews>
  <sheetFormatPr defaultColWidth="8.85546875" defaultRowHeight="15" x14ac:dyDescent="0.25"/>
  <sheetData>
    <row r="1" spans="1:9" s="1" customFormat="1" x14ac:dyDescent="0.25">
      <c r="A1" s="1" t="s">
        <v>29</v>
      </c>
      <c r="B1" s="1" t="s">
        <v>25</v>
      </c>
      <c r="C1" s="1" t="s">
        <v>3</v>
      </c>
      <c r="D1" s="1" t="s">
        <v>2</v>
      </c>
      <c r="E1" s="1" t="s">
        <v>26</v>
      </c>
      <c r="F1" s="1" t="s">
        <v>27</v>
      </c>
      <c r="G1" s="1" t="s">
        <v>28</v>
      </c>
      <c r="H1" s="1" t="s">
        <v>37</v>
      </c>
      <c r="I1" s="1" t="s">
        <v>38</v>
      </c>
    </row>
    <row r="2" spans="1:9" s="9" customFormat="1" x14ac:dyDescent="0.25">
      <c r="A2" s="9" t="str">
        <f>'NDS Arrays'!A3</f>
        <v>F1</v>
      </c>
      <c r="B2" s="9" t="str">
        <f>'NDS Arrays'!B3</f>
        <v>P</v>
      </c>
      <c r="C2" s="9">
        <v>0</v>
      </c>
      <c r="D2" s="9">
        <v>1</v>
      </c>
      <c r="E2" s="9" t="str">
        <f>'NDS Arrays'!C3</f>
        <v>glass</v>
      </c>
      <c r="F2" s="9">
        <f>'NDS Arrays'!AE3</f>
        <v>0.88255264453571414</v>
      </c>
      <c r="G2" s="9">
        <f>'NDS Arrays'!AF3</f>
        <v>5.9883038378048052</v>
      </c>
      <c r="I2" s="9">
        <f>G2/3.813476</f>
        <v>1.5703006490154403</v>
      </c>
    </row>
    <row r="3" spans="1:9" s="9" customFormat="1" x14ac:dyDescent="0.25">
      <c r="A3" s="9" t="str">
        <f>'NDS Arrays'!A4</f>
        <v>F2</v>
      </c>
      <c r="B3" s="9" t="str">
        <f>'NDS Arrays'!B4</f>
        <v>N</v>
      </c>
      <c r="C3" s="9">
        <v>1</v>
      </c>
      <c r="D3" s="9">
        <v>0</v>
      </c>
      <c r="E3" s="9" t="str">
        <f>'NDS Arrays'!C4</f>
        <v>sponge</v>
      </c>
      <c r="F3" s="9">
        <f>'NDS Arrays'!AE4</f>
        <v>-15.309636220903711</v>
      </c>
      <c r="G3" s="9">
        <f>'NDS Arrays'!AF4</f>
        <v>-1.9186011825734237</v>
      </c>
      <c r="H3" s="9">
        <f>F3/-7.41894</f>
        <v>2.0635880895254188</v>
      </c>
    </row>
    <row r="4" spans="1:9" s="9" customFormat="1" x14ac:dyDescent="0.25">
      <c r="A4" s="9" t="str">
        <f>'NDS Arrays'!A5</f>
        <v>F3</v>
      </c>
      <c r="B4" s="9" t="str">
        <f>'NDS Arrays'!B5</f>
        <v>P</v>
      </c>
      <c r="C4" s="9">
        <v>0</v>
      </c>
      <c r="D4" s="9">
        <v>1</v>
      </c>
      <c r="E4" s="9" t="str">
        <f>'NDS Arrays'!C5</f>
        <v>glass</v>
      </c>
      <c r="F4" s="9">
        <f>'NDS Arrays'!AE5</f>
        <v>-0.67189748654646919</v>
      </c>
      <c r="G4" s="9">
        <f>'NDS Arrays'!AF5</f>
        <v>5.1618640421608397</v>
      </c>
      <c r="I4" s="9">
        <f>G4/3.813476</f>
        <v>1.3535850342734135</v>
      </c>
    </row>
    <row r="5" spans="1:9" s="9" customFormat="1" x14ac:dyDescent="0.25">
      <c r="A5" s="9" t="str">
        <f>'NDS Arrays'!A6</f>
        <v>F4</v>
      </c>
      <c r="B5" s="9" t="s">
        <v>84</v>
      </c>
      <c r="C5" s="9">
        <v>0</v>
      </c>
      <c r="D5" s="9">
        <v>0</v>
      </c>
      <c r="E5" s="9" t="str">
        <f>'NDS Arrays'!C6</f>
        <v>glass</v>
      </c>
      <c r="F5" s="9">
        <f>'NDS Arrays'!AE6</f>
        <v>-1.6570875356110295</v>
      </c>
      <c r="G5" s="9">
        <f>'NDS Arrays'!AF6</f>
        <v>3.1074152500813832</v>
      </c>
    </row>
    <row r="6" spans="1:9" s="9" customFormat="1" x14ac:dyDescent="0.25">
      <c r="A6" s="9" t="str">
        <f>'NDS Arrays'!A7</f>
        <v>F5</v>
      </c>
      <c r="B6" s="9" t="str">
        <f>'NDS Arrays'!B7</f>
        <v>N+P</v>
      </c>
      <c r="C6" s="9">
        <v>1</v>
      </c>
      <c r="D6" s="9">
        <v>1</v>
      </c>
      <c r="E6" s="9" t="str">
        <f>'NDS Arrays'!C7</f>
        <v>sponge</v>
      </c>
      <c r="F6" s="9">
        <f>'NDS Arrays'!AE7</f>
        <v>-16.000502945829126</v>
      </c>
      <c r="G6" s="9">
        <f>'NDS Arrays'!AF7</f>
        <v>-0.37567597337578107</v>
      </c>
      <c r="H6" s="9">
        <f>F6/-7.41894</f>
        <v>2.1567101157077864</v>
      </c>
    </row>
    <row r="7" spans="1:9" s="9" customFormat="1" x14ac:dyDescent="0.25">
      <c r="A7" s="9" t="str">
        <f>'NDS Arrays'!A8</f>
        <v>F6</v>
      </c>
      <c r="B7" s="9" t="str">
        <f>'NDS Arrays'!B8</f>
        <v>N+P</v>
      </c>
      <c r="C7" s="9">
        <v>1</v>
      </c>
      <c r="D7" s="9">
        <v>1</v>
      </c>
      <c r="E7" s="9" t="str">
        <f>'NDS Arrays'!C8</f>
        <v>glass</v>
      </c>
      <c r="F7" s="9">
        <f>'NDS Arrays'!AE8</f>
        <v>-0.58553914593079381</v>
      </c>
      <c r="G7" s="9">
        <f>'NDS Arrays'!AF8</f>
        <v>3.746127542541255</v>
      </c>
      <c r="I7" s="9">
        <f>G7/3.813476</f>
        <v>0.98233935195639221</v>
      </c>
    </row>
    <row r="8" spans="1:9" s="9" customFormat="1" x14ac:dyDescent="0.25">
      <c r="A8" s="9" t="str">
        <f>'NDS Arrays'!A9</f>
        <v>F7</v>
      </c>
      <c r="B8" s="9" t="str">
        <f>'NDS Arrays'!B9</f>
        <v>N+P</v>
      </c>
      <c r="C8" s="9">
        <v>1</v>
      </c>
      <c r="D8" s="9">
        <v>1</v>
      </c>
      <c r="E8" s="9" t="str">
        <f>'NDS Arrays'!C9</f>
        <v>glass</v>
      </c>
      <c r="F8" s="9">
        <f>'NDS Arrays'!AE9</f>
        <v>-0.48530178628760318</v>
      </c>
      <c r="G8" s="9">
        <f>'NDS Arrays'!AF9</f>
        <v>4.7480844978562091</v>
      </c>
      <c r="I8" s="9">
        <f>G8/3.813476</f>
        <v>1.2450804719516286</v>
      </c>
    </row>
    <row r="9" spans="1:9" s="9" customFormat="1" x14ac:dyDescent="0.25">
      <c r="A9" s="9" t="str">
        <f>'NDS Arrays'!A10</f>
        <v>F8</v>
      </c>
      <c r="B9" s="9" t="str">
        <f>'NDS Arrays'!B10</f>
        <v>P</v>
      </c>
      <c r="C9" s="9">
        <v>0</v>
      </c>
      <c r="D9" s="9">
        <v>1</v>
      </c>
      <c r="E9" s="9" t="str">
        <f>'NDS Arrays'!C10</f>
        <v>glass</v>
      </c>
      <c r="F9" s="9">
        <f>'NDS Arrays'!AE10</f>
        <v>0.36440260084164783</v>
      </c>
      <c r="G9" s="9">
        <f>'NDS Arrays'!AF10</f>
        <v>4.3801213385221534</v>
      </c>
      <c r="I9" s="9">
        <f>G9/3.813476</f>
        <v>1.1485902464109261</v>
      </c>
    </row>
    <row r="10" spans="1:9" s="9" customFormat="1" x14ac:dyDescent="0.25">
      <c r="A10" s="9" t="str">
        <f>'NDS Arrays'!A11</f>
        <v>G1</v>
      </c>
      <c r="B10" s="9" t="str">
        <f>'NDS Arrays'!B11</f>
        <v>N</v>
      </c>
      <c r="C10" s="9">
        <v>1</v>
      </c>
      <c r="D10" s="9">
        <v>0</v>
      </c>
      <c r="E10" s="9" t="str">
        <f>'NDS Arrays'!C11</f>
        <v>sponge</v>
      </c>
      <c r="F10" s="9">
        <f>'NDS Arrays'!AE11</f>
        <v>-17.814028098758346</v>
      </c>
      <c r="G10" s="9">
        <f>'NDS Arrays'!AF11</f>
        <v>-0.26862145121348746</v>
      </c>
      <c r="H10" s="9">
        <f>F10/-7.41894</f>
        <v>2.4011554344365025</v>
      </c>
    </row>
    <row r="11" spans="1:9" s="9" customFormat="1" x14ac:dyDescent="0.25">
      <c r="A11" s="9" t="str">
        <f>'NDS Arrays'!A12</f>
        <v>G2</v>
      </c>
      <c r="B11" s="9" t="str">
        <f>'NDS Arrays'!B12</f>
        <v>N</v>
      </c>
      <c r="C11" s="9">
        <v>1</v>
      </c>
      <c r="D11" s="9">
        <v>0</v>
      </c>
      <c r="E11" s="9" t="str">
        <f>'NDS Arrays'!C12</f>
        <v>glass</v>
      </c>
      <c r="F11" s="9">
        <f>'NDS Arrays'!AE12</f>
        <v>-1.8377350848581067</v>
      </c>
      <c r="G11" s="9">
        <f>'NDS Arrays'!AF12</f>
        <v>7.5331572154825839</v>
      </c>
      <c r="I11" s="9">
        <f>G11/3.813476</f>
        <v>1.9754043857841466</v>
      </c>
    </row>
    <row r="12" spans="1:9" s="9" customFormat="1" x14ac:dyDescent="0.25">
      <c r="A12" s="9" t="str">
        <f>'NDS Arrays'!A13</f>
        <v>G3</v>
      </c>
      <c r="B12" s="9" t="s">
        <v>84</v>
      </c>
      <c r="C12" s="9">
        <v>0</v>
      </c>
      <c r="D12" s="9">
        <v>0</v>
      </c>
      <c r="E12" s="9" t="str">
        <f>'NDS Arrays'!C13</f>
        <v>sponge</v>
      </c>
      <c r="F12" s="9">
        <f>'NDS Arrays'!AE13</f>
        <v>-6.8650241992707253</v>
      </c>
      <c r="G12" s="9">
        <f>'NDS Arrays'!AF13</f>
        <v>8.7001487853220638</v>
      </c>
      <c r="H12" s="9">
        <f>AVERAGE(F12:F16)</f>
        <v>-4.6501376997233521</v>
      </c>
    </row>
    <row r="13" spans="1:9" s="9" customFormat="1" x14ac:dyDescent="0.25">
      <c r="A13" s="9" t="str">
        <f>'NDS Arrays'!A14</f>
        <v>G4</v>
      </c>
      <c r="B13" s="9" t="str">
        <f>'NDS Arrays'!B14</f>
        <v>P</v>
      </c>
      <c r="C13" s="9">
        <v>0</v>
      </c>
      <c r="D13" s="9">
        <v>1</v>
      </c>
      <c r="E13" s="9" t="str">
        <f>'NDS Arrays'!C14</f>
        <v>sponge</v>
      </c>
      <c r="F13" s="9">
        <f>'NDS Arrays'!AE14</f>
        <v>-8.0368099485941595</v>
      </c>
      <c r="G13" s="9">
        <f>'NDS Arrays'!AF14</f>
        <v>12.4549984086631</v>
      </c>
      <c r="H13" s="9">
        <f>F13/-7.41894</f>
        <v>1.0832827800998741</v>
      </c>
    </row>
    <row r="14" spans="1:9" s="9" customFormat="1" x14ac:dyDescent="0.25">
      <c r="A14" s="9" t="str">
        <f>'NDS Arrays'!A15</f>
        <v>G5</v>
      </c>
      <c r="B14" s="9" t="str">
        <f>'NDS Arrays'!B15</f>
        <v>N</v>
      </c>
      <c r="C14" s="9">
        <v>1</v>
      </c>
      <c r="D14" s="9">
        <v>0</v>
      </c>
      <c r="E14" s="9" t="str">
        <f>'NDS Arrays'!C15</f>
        <v>glass</v>
      </c>
      <c r="F14" s="9">
        <f>'NDS Arrays'!AE15</f>
        <v>-1.7363193925453386</v>
      </c>
      <c r="G14" s="9">
        <f>'NDS Arrays'!AF15</f>
        <v>6.4412056748382209</v>
      </c>
      <c r="I14" s="9">
        <f>G14/3.813476</f>
        <v>1.6890641700218438</v>
      </c>
    </row>
    <row r="15" spans="1:9" s="9" customFormat="1" x14ac:dyDescent="0.25">
      <c r="A15" s="9" t="str">
        <f>'NDS Arrays'!A16</f>
        <v>G6</v>
      </c>
      <c r="B15" s="9" t="str">
        <f>'NDS Arrays'!B16</f>
        <v>P</v>
      </c>
      <c r="C15" s="9">
        <v>0</v>
      </c>
      <c r="D15" s="9">
        <v>1</v>
      </c>
      <c r="E15" s="9" t="str">
        <f>'NDS Arrays'!C16</f>
        <v>glass</v>
      </c>
      <c r="F15" s="9">
        <f>'NDS Arrays'!AE16</f>
        <v>-1.4834896468223739</v>
      </c>
      <c r="G15" s="9">
        <f>'NDS Arrays'!AF16</f>
        <v>8.3511352288045568</v>
      </c>
      <c r="I15" s="9">
        <f>G15/3.813476</f>
        <v>2.1899010846808937</v>
      </c>
    </row>
    <row r="16" spans="1:9" s="9" customFormat="1" x14ac:dyDescent="0.25">
      <c r="A16" s="9" t="str">
        <f>'NDS Arrays'!A17</f>
        <v>G7</v>
      </c>
      <c r="B16" s="9" t="s">
        <v>84</v>
      </c>
      <c r="C16" s="9">
        <v>0</v>
      </c>
      <c r="D16" s="9">
        <v>0</v>
      </c>
      <c r="E16" s="9" t="str">
        <f>'NDS Arrays'!C17</f>
        <v>sponge</v>
      </c>
      <c r="F16" s="9">
        <f>'NDS Arrays'!AE17</f>
        <v>-5.1290453113841608</v>
      </c>
      <c r="G16" s="9">
        <f>'NDS Arrays'!AF17</f>
        <v>2.9225656462786431</v>
      </c>
    </row>
    <row r="17" spans="1:9" s="9" customFormat="1" x14ac:dyDescent="0.25">
      <c r="A17" s="9" t="str">
        <f>'NDS Arrays'!A18</f>
        <v>G8</v>
      </c>
      <c r="B17" s="9" t="s">
        <v>84</v>
      </c>
      <c r="C17" s="9">
        <v>0</v>
      </c>
      <c r="D17" s="9">
        <v>0</v>
      </c>
      <c r="E17" s="9" t="str">
        <f>'NDS Arrays'!C18</f>
        <v>glass</v>
      </c>
      <c r="F17" s="9">
        <f>'NDS Arrays'!AE18</f>
        <v>-0.99474482146353638</v>
      </c>
      <c r="G17" s="9">
        <f>'NDS Arrays'!AF18</f>
        <v>2.5097698972648477</v>
      </c>
    </row>
    <row r="18" spans="1:9" s="9" customFormat="1" x14ac:dyDescent="0.25">
      <c r="A18" s="9" t="str">
        <f>'NDS Arrays'!A19</f>
        <v>H1</v>
      </c>
      <c r="B18" s="9" t="s">
        <v>84</v>
      </c>
      <c r="C18" s="9">
        <v>0</v>
      </c>
      <c r="D18" s="9">
        <v>0</v>
      </c>
      <c r="E18" s="9" t="str">
        <f>'NDS Arrays'!C19</f>
        <v>glass</v>
      </c>
      <c r="F18" s="9">
        <f>'NDS Arrays'!AE19</f>
        <v>3.5491880078371243E-2</v>
      </c>
      <c r="G18" s="9">
        <f>'NDS Arrays'!AF19</f>
        <v>4.4302527672956833</v>
      </c>
    </row>
    <row r="19" spans="1:9" s="9" customFormat="1" x14ac:dyDescent="0.25">
      <c r="A19" s="9" t="str">
        <f>'NDS Arrays'!A20</f>
        <v>H2</v>
      </c>
      <c r="B19" s="9" t="str">
        <f>'NDS Arrays'!B20</f>
        <v>N</v>
      </c>
      <c r="C19" s="9">
        <v>1</v>
      </c>
      <c r="D19" s="9">
        <v>0</v>
      </c>
      <c r="E19" s="9" t="str">
        <f>'NDS Arrays'!C20</f>
        <v>sponge</v>
      </c>
      <c r="F19" s="9">
        <f>'NDS Arrays'!AE20</f>
        <v>-14.59013025036595</v>
      </c>
      <c r="G19" s="9">
        <f>'NDS Arrays'!AF20</f>
        <v>2.2824234313704608</v>
      </c>
      <c r="H19" s="9">
        <f>F19/-7.41894</f>
        <v>1.9666057752678887</v>
      </c>
    </row>
    <row r="20" spans="1:9" s="9" customFormat="1" x14ac:dyDescent="0.25">
      <c r="A20" s="9" t="str">
        <f>'NDS Arrays'!A21</f>
        <v>H3</v>
      </c>
      <c r="B20" s="9" t="s">
        <v>84</v>
      </c>
      <c r="C20" s="9">
        <v>0</v>
      </c>
      <c r="D20" s="9">
        <v>0</v>
      </c>
      <c r="E20" s="9" t="str">
        <f>'NDS Arrays'!C21</f>
        <v>glass</v>
      </c>
      <c r="F20" s="9">
        <f>'NDS Arrays'!AE21</f>
        <v>-1.9672725957816244</v>
      </c>
      <c r="G20" s="9">
        <f>'NDS Arrays'!AF21</f>
        <v>4.368370228941699</v>
      </c>
    </row>
    <row r="21" spans="1:9" s="9" customFormat="1" x14ac:dyDescent="0.25">
      <c r="A21" s="9" t="str">
        <f>'NDS Arrays'!A22</f>
        <v>H4</v>
      </c>
      <c r="B21" s="9" t="s">
        <v>84</v>
      </c>
      <c r="C21" s="9">
        <v>0</v>
      </c>
      <c r="D21" s="9">
        <v>0</v>
      </c>
      <c r="E21" s="9" t="str">
        <f>'NDS Arrays'!C22</f>
        <v>glass</v>
      </c>
      <c r="F21" s="9">
        <f>'NDS Arrays'!AE22</f>
        <v>-2.351479090765658</v>
      </c>
      <c r="G21" s="9">
        <f>'NDS Arrays'!AF22</f>
        <v>4.6515736344858762</v>
      </c>
    </row>
    <row r="22" spans="1:9" s="9" customFormat="1" x14ac:dyDescent="0.25">
      <c r="A22" s="9" t="str">
        <f>'NDS Arrays'!A23</f>
        <v>H5</v>
      </c>
      <c r="B22" s="9" t="s">
        <v>84</v>
      </c>
      <c r="C22" s="9">
        <v>0</v>
      </c>
      <c r="D22" s="9">
        <v>0</v>
      </c>
      <c r="E22" s="9" t="str">
        <f>'NDS Arrays'!C23</f>
        <v>sponge</v>
      </c>
      <c r="F22" s="9">
        <f>'NDS Arrays'!AE23</f>
        <v>-6.7528532557457535</v>
      </c>
      <c r="G22" s="9">
        <f>'NDS Arrays'!AF23</f>
        <v>4.7099562166141595</v>
      </c>
    </row>
    <row r="23" spans="1:9" s="9" customFormat="1" x14ac:dyDescent="0.25">
      <c r="A23" s="9" t="str">
        <f>'NDS Arrays'!A24</f>
        <v>H6</v>
      </c>
      <c r="B23" s="9" t="str">
        <f>'NDS Arrays'!B24</f>
        <v>N</v>
      </c>
      <c r="C23" s="9">
        <v>1</v>
      </c>
      <c r="D23" s="9">
        <v>0</v>
      </c>
      <c r="E23" s="9" t="str">
        <f>'NDS Arrays'!C24</f>
        <v>sponge</v>
      </c>
      <c r="F23" s="9">
        <f>'NDS Arrays'!AE24</f>
        <v>-16.480566746995251</v>
      </c>
      <c r="G23" s="9">
        <f>'NDS Arrays'!AF24</f>
        <v>0.958461327612115</v>
      </c>
      <c r="H23" s="9">
        <f>F23/-7.41894</f>
        <v>2.2214179851832272</v>
      </c>
    </row>
    <row r="24" spans="1:9" s="9" customFormat="1" x14ac:dyDescent="0.25">
      <c r="A24" s="9" t="str">
        <f>'NDS Arrays'!A25</f>
        <v>H7</v>
      </c>
      <c r="B24" s="9" t="str">
        <f>'NDS Arrays'!B25</f>
        <v>N</v>
      </c>
      <c r="C24" s="9">
        <v>1</v>
      </c>
      <c r="D24" s="9">
        <v>0</v>
      </c>
      <c r="E24" s="9" t="str">
        <f>'NDS Arrays'!C25</f>
        <v>sponge</v>
      </c>
      <c r="F24" s="9">
        <f>'NDS Arrays'!AE25</f>
        <v>-14.770123850846835</v>
      </c>
      <c r="G24" s="9">
        <f>'NDS Arrays'!AF25</f>
        <v>8.4806218414321108</v>
      </c>
      <c r="H24" s="9">
        <f>F24/-7.41894</f>
        <v>1.9908671388159003</v>
      </c>
    </row>
    <row r="25" spans="1:9" s="9" customFormat="1" x14ac:dyDescent="0.25">
      <c r="A25" s="9" t="str">
        <f>'NDS Arrays'!A26</f>
        <v>H8</v>
      </c>
      <c r="B25" s="9" t="str">
        <f>'NDS Arrays'!B26</f>
        <v>N</v>
      </c>
      <c r="C25" s="9">
        <v>1</v>
      </c>
      <c r="D25" s="9">
        <v>0</v>
      </c>
      <c r="E25" s="9" t="str">
        <f>'NDS Arrays'!C26</f>
        <v>glass</v>
      </c>
      <c r="F25" s="9">
        <f>'NDS Arrays'!AE26</f>
        <v>-3.9805582260823713</v>
      </c>
      <c r="G25" s="9">
        <f>'NDS Arrays'!AF26</f>
        <v>5.1340656984813027</v>
      </c>
      <c r="I25" s="9">
        <f>G25/3.813476</f>
        <v>1.3462955315521332</v>
      </c>
    </row>
    <row r="26" spans="1:9" s="9" customFormat="1" x14ac:dyDescent="0.25">
      <c r="A26" s="9" t="str">
        <f>'NDS Arrays'!A27</f>
        <v>I1</v>
      </c>
      <c r="B26" s="9" t="str">
        <f>'NDS Arrays'!B27</f>
        <v>N+P</v>
      </c>
      <c r="C26" s="9">
        <v>1</v>
      </c>
      <c r="D26" s="9">
        <v>1</v>
      </c>
      <c r="E26" s="9" t="str">
        <f>'NDS Arrays'!C27</f>
        <v>sponge</v>
      </c>
      <c r="F26" s="9">
        <f>'NDS Arrays'!AE27</f>
        <v>-16.461703164900964</v>
      </c>
      <c r="G26" s="9">
        <f>'NDS Arrays'!AF27</f>
        <v>2.5074498655320099</v>
      </c>
      <c r="H26" s="9">
        <f>F26/-7.41894</f>
        <v>2.218875360213314</v>
      </c>
    </row>
    <row r="27" spans="1:9" s="9" customFormat="1" x14ac:dyDescent="0.25">
      <c r="A27" s="9" t="str">
        <f>'NDS Arrays'!A28</f>
        <v>I2</v>
      </c>
      <c r="B27" s="9" t="str">
        <f>'NDS Arrays'!B28</f>
        <v>N+P</v>
      </c>
      <c r="C27" s="9">
        <v>1</v>
      </c>
      <c r="D27" s="9">
        <v>1</v>
      </c>
      <c r="E27" s="9" t="str">
        <f>'NDS Arrays'!C28</f>
        <v>glass</v>
      </c>
      <c r="F27" s="9">
        <f>'NDS Arrays'!AE28</f>
        <v>-2.0174918482048776</v>
      </c>
      <c r="G27" s="9">
        <f>'NDS Arrays'!AF28</f>
        <v>3.9511541032800448</v>
      </c>
      <c r="I27" s="9">
        <f>G27/3.813476</f>
        <v>1.0361030470048964</v>
      </c>
    </row>
    <row r="28" spans="1:9" s="9" customFormat="1" x14ac:dyDescent="0.25">
      <c r="A28" s="9" t="str">
        <f>'NDS Arrays'!A29</f>
        <v>I3</v>
      </c>
      <c r="B28" s="9" t="str">
        <f>'NDS Arrays'!B29</f>
        <v>P</v>
      </c>
      <c r="C28" s="9">
        <v>0</v>
      </c>
      <c r="D28" s="9">
        <v>1</v>
      </c>
      <c r="E28" s="9" t="str">
        <f>'NDS Arrays'!C29</f>
        <v>sponge</v>
      </c>
      <c r="F28" s="9">
        <f>'NDS Arrays'!AE29</f>
        <v>-7.1737469312246178</v>
      </c>
      <c r="G28" s="9">
        <f>'NDS Arrays'!AF29</f>
        <v>6.3130702228031428</v>
      </c>
      <c r="H28" s="9">
        <f>F28/-7.41894</f>
        <v>0.96695039065211708</v>
      </c>
    </row>
    <row r="29" spans="1:9" s="9" customFormat="1" x14ac:dyDescent="0.25">
      <c r="A29" s="9" t="str">
        <f>'NDS Arrays'!A30</f>
        <v>I4</v>
      </c>
      <c r="B29" s="9" t="str">
        <f>'NDS Arrays'!B30</f>
        <v>P</v>
      </c>
      <c r="C29" s="9">
        <v>0</v>
      </c>
      <c r="D29" s="9">
        <v>1</v>
      </c>
      <c r="E29" s="9" t="str">
        <f>'NDS Arrays'!C30</f>
        <v>sponge</v>
      </c>
      <c r="F29" s="9">
        <f>'NDS Arrays'!AE30</f>
        <v>-6.2244102509691217</v>
      </c>
      <c r="G29" s="9">
        <f>'NDS Arrays'!AF30</f>
        <v>7.0896487847073359</v>
      </c>
      <c r="H29" s="9">
        <f>F29/-7.41894</f>
        <v>0.83898916165505066</v>
      </c>
    </row>
    <row r="30" spans="1:9" s="9" customFormat="1" x14ac:dyDescent="0.25">
      <c r="A30" s="9" t="str">
        <f>'NDS Arrays'!A31</f>
        <v>I5</v>
      </c>
      <c r="B30" s="9" t="str">
        <f>'NDS Arrays'!B31</f>
        <v>N+P</v>
      </c>
      <c r="C30" s="9">
        <v>1</v>
      </c>
      <c r="D30" s="9">
        <v>1</v>
      </c>
      <c r="E30" s="9" t="str">
        <f>'NDS Arrays'!C31</f>
        <v>glass</v>
      </c>
      <c r="F30" s="9">
        <f>'NDS Arrays'!AE31</f>
        <v>-1.1043893923866086</v>
      </c>
      <c r="G30" s="9">
        <f>'NDS Arrays'!AF31</f>
        <v>5.6269245107013104</v>
      </c>
      <c r="I30" s="9">
        <f>G30/3.813476</f>
        <v>1.4755368883143123</v>
      </c>
    </row>
    <row r="31" spans="1:9" s="9" customFormat="1" x14ac:dyDescent="0.25">
      <c r="A31" s="9" t="str">
        <f>'NDS Arrays'!A32</f>
        <v>I6</v>
      </c>
      <c r="B31" s="9" t="s">
        <v>84</v>
      </c>
      <c r="C31" s="9">
        <v>0</v>
      </c>
      <c r="D31" s="9">
        <v>0</v>
      </c>
      <c r="E31" s="9" t="str">
        <f>'NDS Arrays'!C32</f>
        <v>sponge</v>
      </c>
      <c r="F31" s="9">
        <f>'NDS Arrays'!AE32</f>
        <v>-7.3116868752891202</v>
      </c>
      <c r="G31" s="9">
        <f>'NDS Arrays'!AF32</f>
        <v>7.8861118517403526</v>
      </c>
    </row>
    <row r="32" spans="1:9" s="9" customFormat="1" x14ac:dyDescent="0.25">
      <c r="A32" s="9" t="str">
        <f>'NDS Arrays'!A33</f>
        <v>I7</v>
      </c>
      <c r="B32" s="9" t="str">
        <f>'NDS Arrays'!B33</f>
        <v>P</v>
      </c>
      <c r="C32" s="9">
        <v>0</v>
      </c>
      <c r="D32" s="9">
        <v>1</v>
      </c>
      <c r="E32" s="9" t="str">
        <f>'NDS Arrays'!C33</f>
        <v>sponge</v>
      </c>
      <c r="F32" s="9">
        <f>'NDS Arrays'!AE33</f>
        <v>-6.6679671363214519</v>
      </c>
      <c r="G32" s="9">
        <f>'NDS Arrays'!AF33</f>
        <v>6.9561225173183114</v>
      </c>
      <c r="H32" s="9">
        <f>F32/-7.41894</f>
        <v>0.8987762586463095</v>
      </c>
    </row>
    <row r="33" spans="1:9" s="9" customFormat="1" x14ac:dyDescent="0.25">
      <c r="A33" s="9" t="str">
        <f>'NDS Arrays'!A34</f>
        <v>I8</v>
      </c>
      <c r="B33" s="9" t="s">
        <v>84</v>
      </c>
      <c r="C33" s="9">
        <v>0</v>
      </c>
      <c r="D33" s="9">
        <v>0</v>
      </c>
      <c r="E33" s="9" t="str">
        <f>'NDS Arrays'!C34</f>
        <v>sponge</v>
      </c>
      <c r="F33" s="9">
        <f>'NDS Arrays'!AE34</f>
        <v>-11.036065365030623</v>
      </c>
      <c r="G33" s="9">
        <f>'NDS Arrays'!AF34</f>
        <v>10.874759870594342</v>
      </c>
    </row>
    <row r="34" spans="1:9" s="9" customFormat="1" x14ac:dyDescent="0.25">
      <c r="A34" s="9" t="str">
        <f>'NDS Arrays'!A35</f>
        <v>J1</v>
      </c>
      <c r="B34" s="9" t="str">
        <f>'NDS Arrays'!B35</f>
        <v>N+P</v>
      </c>
      <c r="C34" s="9">
        <v>1</v>
      </c>
      <c r="D34" s="9">
        <v>1</v>
      </c>
      <c r="E34" s="9" t="str">
        <f>'NDS Arrays'!C35</f>
        <v>sponge</v>
      </c>
      <c r="F34" s="9">
        <f>'NDS Arrays'!AE35</f>
        <v>-16.348752341138002</v>
      </c>
      <c r="G34" s="9">
        <f>'NDS Arrays'!AF35</f>
        <v>8.69864988345517</v>
      </c>
      <c r="H34" s="9">
        <f>F34/-7.41894</f>
        <v>2.2036507022752581</v>
      </c>
    </row>
    <row r="35" spans="1:9" s="9" customFormat="1" x14ac:dyDescent="0.25">
      <c r="A35" s="9" t="str">
        <f>'NDS Arrays'!A36</f>
        <v>J2</v>
      </c>
      <c r="B35" s="9" t="str">
        <f>'NDS Arrays'!B36</f>
        <v>N+P</v>
      </c>
      <c r="C35" s="9">
        <v>1</v>
      </c>
      <c r="D35" s="9">
        <v>1</v>
      </c>
      <c r="E35" s="9" t="str">
        <f>'NDS Arrays'!C36</f>
        <v>glass</v>
      </c>
      <c r="F35" s="9">
        <f>'NDS Arrays'!AE36</f>
        <v>-0.5986095974834349</v>
      </c>
      <c r="G35" s="9">
        <f>'NDS Arrays'!AF36</f>
        <v>5.362002106051678</v>
      </c>
      <c r="I35" s="9">
        <f>G35/3.813476</f>
        <v>1.4060668288070197</v>
      </c>
    </row>
    <row r="36" spans="1:9" s="9" customFormat="1" x14ac:dyDescent="0.25">
      <c r="A36" s="9" t="str">
        <f>'NDS Arrays'!A37</f>
        <v>J3</v>
      </c>
      <c r="B36" s="9" t="str">
        <f>'NDS Arrays'!B37</f>
        <v>P</v>
      </c>
      <c r="C36" s="9">
        <v>0</v>
      </c>
      <c r="D36" s="9">
        <v>1</v>
      </c>
      <c r="E36" s="9" t="str">
        <f>'NDS Arrays'!C37</f>
        <v>glass</v>
      </c>
      <c r="F36" s="9">
        <f>'NDS Arrays'!AE37</f>
        <v>-1.9250321030891731</v>
      </c>
      <c r="G36" s="9">
        <f>'NDS Arrays'!AF37</f>
        <v>8.0830773794504296</v>
      </c>
      <c r="I36" s="9">
        <f>G36/3.813476</f>
        <v>2.1196088239313502</v>
      </c>
    </row>
    <row r="37" spans="1:9" s="9" customFormat="1" x14ac:dyDescent="0.25">
      <c r="A37" s="9" t="str">
        <f>'NDS Arrays'!A38</f>
        <v>J4</v>
      </c>
      <c r="B37" s="9" t="str">
        <f>'NDS Arrays'!B38</f>
        <v>N</v>
      </c>
      <c r="C37" s="9">
        <v>1</v>
      </c>
      <c r="D37" s="9">
        <v>0</v>
      </c>
      <c r="E37" s="9" t="str">
        <f>'NDS Arrays'!C38</f>
        <v>glass</v>
      </c>
      <c r="F37" s="9">
        <f>'NDS Arrays'!AE38</f>
        <v>-1.3342892991607709</v>
      </c>
      <c r="G37" s="9">
        <f>'NDS Arrays'!AF38</f>
        <v>-5.7531843390524777</v>
      </c>
      <c r="I37" s="9">
        <f>G37/3.813476</f>
        <v>-1.5086457444736712</v>
      </c>
    </row>
    <row r="38" spans="1:9" s="9" customFormat="1" x14ac:dyDescent="0.25">
      <c r="A38" s="9" t="str">
        <f>'NDS Arrays'!A39</f>
        <v>J5</v>
      </c>
      <c r="B38" s="9" t="str">
        <f>'NDS Arrays'!B39</f>
        <v>N</v>
      </c>
      <c r="C38" s="9">
        <v>1</v>
      </c>
      <c r="D38" s="9">
        <v>0</v>
      </c>
      <c r="E38" s="9" t="str">
        <f>'NDS Arrays'!C39</f>
        <v>glass</v>
      </c>
      <c r="F38" s="9">
        <f>'NDS Arrays'!AE39</f>
        <v>-4.0053763681923717</v>
      </c>
      <c r="G38" s="9">
        <f>'NDS Arrays'!AF39</f>
        <v>9.7988660780974506</v>
      </c>
      <c r="I38" s="9">
        <f>G38/3.813476</f>
        <v>2.569536579775892</v>
      </c>
    </row>
    <row r="39" spans="1:9" s="9" customFormat="1" x14ac:dyDescent="0.25">
      <c r="A39" s="9" t="str">
        <f>'NDS Arrays'!A40</f>
        <v>J6</v>
      </c>
      <c r="B39" s="9" t="str">
        <f>'NDS Arrays'!B40</f>
        <v>P</v>
      </c>
      <c r="C39" s="9">
        <v>0</v>
      </c>
      <c r="D39" s="9">
        <v>1</v>
      </c>
      <c r="E39" s="9" t="str">
        <f>'NDS Arrays'!C40</f>
        <v>sponge</v>
      </c>
      <c r="F39" s="9">
        <f>'NDS Arrays'!AE40</f>
        <v>-10.947750156940547</v>
      </c>
      <c r="G39" s="9">
        <f>'NDS Arrays'!AF40</f>
        <v>17.479373702034678</v>
      </c>
      <c r="H39" s="9">
        <f>F39/-7.41894</f>
        <v>1.4756488335180695</v>
      </c>
    </row>
    <row r="40" spans="1:9" s="9" customFormat="1" x14ac:dyDescent="0.25">
      <c r="A40" s="9" t="str">
        <f>'NDS Arrays'!A41</f>
        <v>J7</v>
      </c>
      <c r="B40" s="9" t="str">
        <f>'NDS Arrays'!B41</f>
        <v>N+P</v>
      </c>
      <c r="C40" s="9">
        <v>1</v>
      </c>
      <c r="D40" s="9">
        <v>1</v>
      </c>
      <c r="E40" s="9" t="str">
        <f>'NDS Arrays'!C41</f>
        <v>sponge</v>
      </c>
      <c r="F40" s="9">
        <f>'NDS Arrays'!AE41</f>
        <v>-14.592017183939749</v>
      </c>
      <c r="G40" s="9">
        <f>'NDS Arrays'!AF41</f>
        <v>11.34231247017032</v>
      </c>
      <c r="H40" s="9">
        <f>F40/-7.41894</f>
        <v>1.9668601153183269</v>
      </c>
    </row>
    <row r="41" spans="1:9" s="9" customFormat="1" x14ac:dyDescent="0.25">
      <c r="A41" s="9" t="str">
        <f>'NDS Arrays'!A42</f>
        <v>J8</v>
      </c>
      <c r="B41" s="9" t="str">
        <f>'NDS Arrays'!B42</f>
        <v>N+P</v>
      </c>
      <c r="C41" s="9">
        <v>1</v>
      </c>
      <c r="D41" s="9">
        <v>1</v>
      </c>
      <c r="E41" s="9" t="str">
        <f>'NDS Arrays'!C42</f>
        <v>sponge</v>
      </c>
      <c r="F41" s="9">
        <f>'NDS Arrays'!AE42</f>
        <v>-14.189337310403076</v>
      </c>
      <c r="G41" s="9">
        <f>'NDS Arrays'!AF42</f>
        <v>5.3235855804153189</v>
      </c>
      <c r="H41" s="9">
        <f>F41/-7.41894</f>
        <v>1.9125828366859787</v>
      </c>
    </row>
    <row r="42" spans="1:9" s="9" customFormat="1" x14ac:dyDescent="0.25"/>
    <row r="43" spans="1:9" s="9" customFormat="1" x14ac:dyDescent="0.25"/>
    <row r="44" spans="1:9" s="9" customFormat="1" x14ac:dyDescent="0.25"/>
    <row r="45" spans="1:9" s="9" customFormat="1" x14ac:dyDescent="0.25"/>
    <row r="46" spans="1:9" s="9" customFormat="1" x14ac:dyDescent="0.25"/>
    <row r="47" spans="1:9" s="9" customFormat="1" x14ac:dyDescent="0.25"/>
    <row r="48" spans="1:9" s="9" customFormat="1" x14ac:dyDescent="0.25"/>
    <row r="49" s="9" customFormat="1" x14ac:dyDescent="0.25"/>
    <row r="50" s="9" customFormat="1" x14ac:dyDescent="0.25"/>
    <row r="51" s="9" customFormat="1" x14ac:dyDescent="0.25"/>
    <row r="52" s="9" customFormat="1" x14ac:dyDescent="0.25"/>
    <row r="53" s="9" customFormat="1" x14ac:dyDescent="0.25"/>
    <row r="54" s="9" customFormat="1" x14ac:dyDescent="0.25"/>
    <row r="55" s="9" customFormat="1" x14ac:dyDescent="0.25"/>
    <row r="56" s="9" customFormat="1" x14ac:dyDescent="0.25"/>
    <row r="57" s="9" customFormat="1" x14ac:dyDescent="0.25"/>
    <row r="58" s="9" customFormat="1" x14ac:dyDescent="0.25"/>
    <row r="59" s="9" customFormat="1" x14ac:dyDescent="0.25"/>
    <row r="60" s="9" customFormat="1" x14ac:dyDescent="0.25"/>
    <row r="61" s="9" customFormat="1" x14ac:dyDescent="0.25"/>
    <row r="62" s="9" customFormat="1" x14ac:dyDescent="0.25"/>
    <row r="63" s="9" customFormat="1" x14ac:dyDescent="0.25"/>
    <row r="64" s="9" customFormat="1" x14ac:dyDescent="0.25"/>
    <row r="65" s="9" customFormat="1" x14ac:dyDescent="0.25"/>
    <row r="66" s="9" customFormat="1" x14ac:dyDescent="0.25"/>
    <row r="67" s="9" customFormat="1" x14ac:dyDescent="0.25"/>
    <row r="68" s="9" customFormat="1" x14ac:dyDescent="0.25"/>
    <row r="69" s="9" customFormat="1" x14ac:dyDescent="0.25"/>
    <row r="70" s="9" customFormat="1" x14ac:dyDescent="0.25"/>
    <row r="71" s="9" customFormat="1" x14ac:dyDescent="0.25"/>
    <row r="72" s="9" customFormat="1" x14ac:dyDescent="0.25"/>
    <row r="73" s="9" customFormat="1" x14ac:dyDescent="0.25"/>
    <row r="74" s="9" customFormat="1" x14ac:dyDescent="0.25"/>
    <row r="75" s="9" customFormat="1" x14ac:dyDescent="0.25"/>
    <row r="76" s="9" customFormat="1" x14ac:dyDescent="0.25"/>
    <row r="77" s="9" customFormat="1" x14ac:dyDescent="0.25"/>
    <row r="78" s="9" customFormat="1" x14ac:dyDescent="0.25"/>
    <row r="79" s="9" customFormat="1" x14ac:dyDescent="0.25"/>
    <row r="80" s="9" customFormat="1" x14ac:dyDescent="0.25"/>
    <row r="81" s="9" customFormat="1" x14ac:dyDescent="0.25"/>
    <row r="82" s="9" customFormat="1" x14ac:dyDescent="0.25"/>
    <row r="83" s="9" customFormat="1" x14ac:dyDescent="0.25"/>
    <row r="84" s="9" customFormat="1" x14ac:dyDescent="0.25"/>
    <row r="85" s="9" customFormat="1" x14ac:dyDescent="0.25"/>
    <row r="86" s="9" customFormat="1" x14ac:dyDescent="0.25"/>
    <row r="87" s="9" customFormat="1" x14ac:dyDescent="0.25"/>
    <row r="88" s="9" customFormat="1" x14ac:dyDescent="0.25"/>
    <row r="89" s="9" customFormat="1" x14ac:dyDescent="0.25"/>
    <row r="90" s="9" customFormat="1" x14ac:dyDescent="0.25"/>
    <row r="91" s="9" customFormat="1" x14ac:dyDescent="0.25"/>
    <row r="92" s="9" customFormat="1" x14ac:dyDescent="0.25"/>
    <row r="93" s="9" customFormat="1" x14ac:dyDescent="0.25"/>
    <row r="94" s="9" customFormat="1" x14ac:dyDescent="0.25"/>
    <row r="95" s="9" customFormat="1" x14ac:dyDescent="0.25"/>
    <row r="96" s="9" customFormat="1" x14ac:dyDescent="0.25"/>
    <row r="97" s="9" customFormat="1" x14ac:dyDescent="0.25"/>
    <row r="98" s="9" customFormat="1" x14ac:dyDescent="0.25"/>
    <row r="99" s="9" customFormat="1" x14ac:dyDescent="0.25"/>
    <row r="100" s="9" customFormat="1" x14ac:dyDescent="0.25"/>
    <row r="101" s="9" customFormat="1" x14ac:dyDescent="0.25"/>
    <row r="102" s="9" customFormat="1" x14ac:dyDescent="0.25"/>
    <row r="103" s="9" customFormat="1" x14ac:dyDescent="0.25"/>
    <row r="104" s="9" customFormat="1" x14ac:dyDescent="0.25"/>
    <row r="105" s="9" customFormat="1" x14ac:dyDescent="0.25"/>
    <row r="106" s="9" customFormat="1" x14ac:dyDescent="0.25"/>
    <row r="107" s="9" customFormat="1" x14ac:dyDescent="0.25"/>
    <row r="108" s="9" customFormat="1" x14ac:dyDescent="0.25"/>
    <row r="109" s="9" customFormat="1" x14ac:dyDescent="0.25"/>
    <row r="110" s="9" customFormat="1" x14ac:dyDescent="0.25"/>
    <row r="111" s="9" customFormat="1" x14ac:dyDescent="0.25"/>
    <row r="112" s="9" customFormat="1" x14ac:dyDescent="0.25"/>
    <row r="113" s="9" customFormat="1" x14ac:dyDescent="0.25"/>
    <row r="114" s="9" customFormat="1" x14ac:dyDescent="0.25"/>
    <row r="115" s="9" customFormat="1" x14ac:dyDescent="0.25"/>
    <row r="116" s="9" customFormat="1" x14ac:dyDescent="0.25"/>
    <row r="117" s="9" customFormat="1" x14ac:dyDescent="0.25"/>
    <row r="118" s="9" customFormat="1" x14ac:dyDescent="0.25"/>
    <row r="119" s="9" customFormat="1" x14ac:dyDescent="0.25"/>
    <row r="120" s="9" customFormat="1" x14ac:dyDescent="0.25"/>
    <row r="121" s="9" customFormat="1" x14ac:dyDescent="0.25"/>
    <row r="122" s="9" customFormat="1" x14ac:dyDescent="0.25"/>
    <row r="123" s="9" customFormat="1" x14ac:dyDescent="0.25"/>
    <row r="124" s="9" customFormat="1" x14ac:dyDescent="0.25"/>
    <row r="125" s="9" customFormat="1" x14ac:dyDescent="0.25"/>
    <row r="126" s="9" customFormat="1" x14ac:dyDescent="0.25"/>
    <row r="127" s="9" customFormat="1" x14ac:dyDescent="0.25"/>
    <row r="128" s="9" customFormat="1" x14ac:dyDescent="0.25"/>
    <row r="129" spans="3:4" s="9" customFormat="1" x14ac:dyDescent="0.25"/>
    <row r="130" spans="3:4" x14ac:dyDescent="0.25">
      <c r="C130" s="9"/>
      <c r="D130" s="9"/>
    </row>
    <row r="131" spans="3:4" x14ac:dyDescent="0.25">
      <c r="C131" s="9"/>
      <c r="D131" s="9"/>
    </row>
    <row r="132" spans="3:4" x14ac:dyDescent="0.25">
      <c r="C132" s="9"/>
      <c r="D132" s="9"/>
    </row>
    <row r="133" spans="3:4" x14ac:dyDescent="0.25">
      <c r="C133" s="9"/>
      <c r="D133" s="9"/>
    </row>
    <row r="134" spans="3:4" x14ac:dyDescent="0.25">
      <c r="C134" s="9"/>
      <c r="D134" s="9"/>
    </row>
    <row r="135" spans="3:4" x14ac:dyDescent="0.25">
      <c r="C135" s="9"/>
      <c r="D135" s="9"/>
    </row>
    <row r="136" spans="3:4" x14ac:dyDescent="0.25">
      <c r="C136" s="9"/>
      <c r="D136" s="9"/>
    </row>
    <row r="137" spans="3:4" x14ac:dyDescent="0.25">
      <c r="C137" s="9"/>
      <c r="D137" s="9"/>
    </row>
    <row r="138" spans="3:4" x14ac:dyDescent="0.25">
      <c r="C138" s="9"/>
      <c r="D138" s="9"/>
    </row>
    <row r="139" spans="3:4" x14ac:dyDescent="0.25">
      <c r="C139" s="9"/>
      <c r="D139" s="9"/>
    </row>
    <row r="140" spans="3:4" x14ac:dyDescent="0.25">
      <c r="C140" s="9"/>
      <c r="D140" s="9"/>
    </row>
    <row r="141" spans="3:4" x14ac:dyDescent="0.25">
      <c r="C141" s="9"/>
      <c r="D141" s="9"/>
    </row>
    <row r="142" spans="3:4" x14ac:dyDescent="0.25">
      <c r="C142" s="9"/>
      <c r="D142" s="9"/>
    </row>
    <row r="143" spans="3:4" x14ac:dyDescent="0.25">
      <c r="C143" s="9"/>
      <c r="D143" s="9"/>
    </row>
    <row r="144" spans="3:4" x14ac:dyDescent="0.25">
      <c r="C144" s="9"/>
      <c r="D144" s="9"/>
    </row>
    <row r="145" spans="3:4" x14ac:dyDescent="0.25">
      <c r="C145" s="9"/>
      <c r="D145" s="9"/>
    </row>
    <row r="146" spans="3:4" x14ac:dyDescent="0.25">
      <c r="C146" s="9"/>
      <c r="D146" s="9"/>
    </row>
    <row r="147" spans="3:4" x14ac:dyDescent="0.25">
      <c r="C147" s="9"/>
      <c r="D147" s="9"/>
    </row>
    <row r="148" spans="3:4" x14ac:dyDescent="0.25">
      <c r="C148" s="9"/>
      <c r="D148" s="9"/>
    </row>
    <row r="149" spans="3:4" x14ac:dyDescent="0.25">
      <c r="C149" s="9"/>
      <c r="D149" s="9"/>
    </row>
    <row r="150" spans="3:4" x14ac:dyDescent="0.25">
      <c r="C150" s="9"/>
      <c r="D150" s="9"/>
    </row>
    <row r="151" spans="3:4" x14ac:dyDescent="0.25">
      <c r="C151" s="9"/>
      <c r="D151" s="9"/>
    </row>
    <row r="152" spans="3:4" x14ac:dyDescent="0.25">
      <c r="C152" s="9"/>
      <c r="D152" s="9"/>
    </row>
    <row r="153" spans="3:4" x14ac:dyDescent="0.25">
      <c r="C153" s="9"/>
      <c r="D153" s="9"/>
    </row>
    <row r="154" spans="3:4" x14ac:dyDescent="0.25">
      <c r="C154" s="9"/>
      <c r="D154" s="9"/>
    </row>
    <row r="155" spans="3:4" x14ac:dyDescent="0.25">
      <c r="C155" s="9"/>
      <c r="D155" s="9"/>
    </row>
    <row r="156" spans="3:4" x14ac:dyDescent="0.25">
      <c r="C156" s="9"/>
      <c r="D156" s="9"/>
    </row>
    <row r="157" spans="3:4" x14ac:dyDescent="0.25">
      <c r="C157" s="9"/>
      <c r="D157" s="9"/>
    </row>
    <row r="158" spans="3:4" x14ac:dyDescent="0.25">
      <c r="C158" s="9"/>
      <c r="D158" s="9"/>
    </row>
    <row r="159" spans="3:4" x14ac:dyDescent="0.25">
      <c r="C159" s="9"/>
      <c r="D159" s="9"/>
    </row>
    <row r="160" spans="3:4" x14ac:dyDescent="0.25">
      <c r="C160" s="9"/>
      <c r="D160" s="9"/>
    </row>
    <row r="161" spans="3:4" x14ac:dyDescent="0.25">
      <c r="C161" s="9"/>
      <c r="D161" s="9"/>
    </row>
    <row r="162" spans="3:4" x14ac:dyDescent="0.25">
      <c r="D162" s="9"/>
    </row>
  </sheetData>
  <sortState ref="A2:I162">
    <sortCondition ref="A2:A1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Deployment Data</vt:lpstr>
      <vt:lpstr>NDS Arrays</vt:lpstr>
      <vt:lpstr>r.summary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2019-12-20T18:19:35Z</dcterms:modified>
</cp:coreProperties>
</file>