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0" yWindow="0" windowWidth="25605" windowHeight="16005" activeTab="2"/>
  </bookViews>
  <sheets>
    <sheet name="Deployment Data" sheetId="2" r:id="rId1"/>
    <sheet name="NDS Arrays" sheetId="1" r:id="rId2"/>
    <sheet name="r.summary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3" i="3" l="1"/>
  <c r="H33" i="3"/>
  <c r="F31" i="3"/>
  <c r="H31" i="3"/>
  <c r="F26" i="3"/>
  <c r="H26" i="3"/>
  <c r="F8" i="3"/>
  <c r="H8" i="3"/>
  <c r="F7" i="3"/>
  <c r="H7" i="3"/>
  <c r="F37" i="3"/>
  <c r="H37" i="3"/>
  <c r="F35" i="3"/>
  <c r="H35" i="3"/>
  <c r="F19" i="3"/>
  <c r="H19" i="3"/>
  <c r="F14" i="3"/>
  <c r="H14" i="3"/>
  <c r="F11" i="3"/>
  <c r="H11" i="3"/>
  <c r="F13" i="3"/>
  <c r="H13" i="3"/>
  <c r="F23" i="3"/>
  <c r="H23" i="3"/>
  <c r="F24" i="3"/>
  <c r="H24" i="3"/>
  <c r="F34" i="3"/>
  <c r="H34" i="3"/>
  <c r="F5" i="3"/>
  <c r="H5" i="3"/>
  <c r="G41" i="3"/>
  <c r="I41" i="3"/>
  <c r="G30" i="3"/>
  <c r="I30" i="3"/>
  <c r="G22" i="3"/>
  <c r="I22" i="3"/>
  <c r="G16" i="3"/>
  <c r="I16" i="3"/>
  <c r="G4" i="3"/>
  <c r="I4" i="3"/>
  <c r="G29" i="3"/>
  <c r="I29" i="3"/>
  <c r="G28" i="3"/>
  <c r="I28" i="3"/>
  <c r="G20" i="3"/>
  <c r="I20" i="3"/>
  <c r="G17" i="3"/>
  <c r="I17" i="3"/>
  <c r="G2" i="3"/>
  <c r="I2" i="3"/>
  <c r="G10" i="3"/>
  <c r="I10" i="3"/>
  <c r="G25" i="3"/>
  <c r="I25" i="3"/>
  <c r="G36" i="3"/>
  <c r="I36" i="3"/>
  <c r="G39" i="3"/>
  <c r="I39" i="3"/>
  <c r="G9" i="3"/>
  <c r="I9" i="3"/>
  <c r="G3" i="3"/>
  <c r="G5" i="3"/>
  <c r="G6" i="3"/>
  <c r="G7" i="3"/>
  <c r="G8" i="3"/>
  <c r="G11" i="3"/>
  <c r="G12" i="3"/>
  <c r="G13" i="3"/>
  <c r="G14" i="3"/>
  <c r="G15" i="3"/>
  <c r="G18" i="3"/>
  <c r="G19" i="3"/>
  <c r="G21" i="3"/>
  <c r="G23" i="3"/>
  <c r="G24" i="3"/>
  <c r="G26" i="3"/>
  <c r="G27" i="3"/>
  <c r="G31" i="3"/>
  <c r="G32" i="3"/>
  <c r="G33" i="3"/>
  <c r="G34" i="3"/>
  <c r="G35" i="3"/>
  <c r="G37" i="3"/>
  <c r="G38" i="3"/>
  <c r="G40" i="3"/>
  <c r="F3" i="3"/>
  <c r="F4" i="3"/>
  <c r="F6" i="3"/>
  <c r="F9" i="3"/>
  <c r="F10" i="3"/>
  <c r="F12" i="3"/>
  <c r="F15" i="3"/>
  <c r="F16" i="3"/>
  <c r="F17" i="3"/>
  <c r="F18" i="3"/>
  <c r="F20" i="3"/>
  <c r="F21" i="3"/>
  <c r="F22" i="3"/>
  <c r="F25" i="3"/>
  <c r="F27" i="3"/>
  <c r="F28" i="3"/>
  <c r="F29" i="3"/>
  <c r="F30" i="3"/>
  <c r="F32" i="3"/>
  <c r="F36" i="3"/>
  <c r="F38" i="3"/>
  <c r="F39" i="3"/>
  <c r="F40" i="3"/>
  <c r="F41" i="3"/>
  <c r="F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A3" i="3"/>
  <c r="B3" i="3"/>
  <c r="A4" i="3"/>
  <c r="B4" i="3"/>
  <c r="A5" i="3"/>
  <c r="B5" i="3"/>
  <c r="A6" i="3"/>
  <c r="B6" i="3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A41" i="3"/>
  <c r="B41" i="3"/>
  <c r="E2" i="3"/>
  <c r="B2" i="3"/>
  <c r="A2" i="3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3" i="1"/>
  <c r="AB43" i="1"/>
  <c r="X43" i="1"/>
  <c r="Y43" i="1"/>
  <c r="Z43" i="1"/>
  <c r="AA43" i="1"/>
  <c r="X44" i="1"/>
  <c r="Y44" i="1"/>
  <c r="Z44" i="1"/>
  <c r="AA44" i="1"/>
  <c r="X45" i="1"/>
  <c r="Y45" i="1"/>
  <c r="Z45" i="1"/>
  <c r="AA45" i="1"/>
  <c r="X46" i="1"/>
  <c r="Y46" i="1"/>
  <c r="Z46" i="1"/>
  <c r="AA46" i="1"/>
  <c r="X47" i="1"/>
  <c r="Y47" i="1"/>
  <c r="Z47" i="1"/>
  <c r="AA47" i="1"/>
  <c r="X4" i="1"/>
  <c r="Y4" i="1"/>
  <c r="Z4" i="1"/>
  <c r="AA4" i="1"/>
  <c r="AC4" i="1"/>
  <c r="AD4" i="1"/>
  <c r="AE4" i="1"/>
  <c r="AF4" i="1"/>
  <c r="AG4" i="1"/>
  <c r="AH4" i="1"/>
  <c r="X5" i="1"/>
  <c r="Y5" i="1"/>
  <c r="Z5" i="1"/>
  <c r="AA5" i="1"/>
  <c r="AC5" i="1"/>
  <c r="AD5" i="1"/>
  <c r="AE5" i="1"/>
  <c r="AF5" i="1"/>
  <c r="AG5" i="1"/>
  <c r="AH5" i="1"/>
  <c r="X6" i="1"/>
  <c r="Y6" i="1"/>
  <c r="Z6" i="1"/>
  <c r="AA6" i="1"/>
  <c r="AC6" i="1"/>
  <c r="AD6" i="1"/>
  <c r="AE6" i="1"/>
  <c r="AF6" i="1"/>
  <c r="AG6" i="1"/>
  <c r="AH6" i="1"/>
  <c r="X7" i="1"/>
  <c r="Y7" i="1"/>
  <c r="Z7" i="1"/>
  <c r="AA7" i="1"/>
  <c r="AC7" i="1"/>
  <c r="AD7" i="1"/>
  <c r="AE7" i="1"/>
  <c r="AF7" i="1"/>
  <c r="AG7" i="1"/>
  <c r="AH7" i="1"/>
  <c r="X8" i="1"/>
  <c r="Y8" i="1"/>
  <c r="Z8" i="1"/>
  <c r="AA8" i="1"/>
  <c r="AC8" i="1"/>
  <c r="AD8" i="1"/>
  <c r="AE8" i="1"/>
  <c r="AF8" i="1"/>
  <c r="AG8" i="1"/>
  <c r="AH8" i="1"/>
  <c r="X9" i="1"/>
  <c r="Y9" i="1"/>
  <c r="Z9" i="1"/>
  <c r="AA9" i="1"/>
  <c r="AC9" i="1"/>
  <c r="AD9" i="1"/>
  <c r="AE9" i="1"/>
  <c r="AF9" i="1"/>
  <c r="AG9" i="1"/>
  <c r="AH9" i="1"/>
  <c r="X10" i="1"/>
  <c r="Y10" i="1"/>
  <c r="Z10" i="1"/>
  <c r="AA10" i="1"/>
  <c r="AC10" i="1"/>
  <c r="AD10" i="1"/>
  <c r="AE10" i="1"/>
  <c r="AF10" i="1"/>
  <c r="AG10" i="1"/>
  <c r="AH10" i="1"/>
  <c r="X11" i="1"/>
  <c r="Y11" i="1"/>
  <c r="Z11" i="1"/>
  <c r="AA11" i="1"/>
  <c r="AC11" i="1"/>
  <c r="AD11" i="1"/>
  <c r="AE11" i="1"/>
  <c r="AF11" i="1"/>
  <c r="AG11" i="1"/>
  <c r="AH11" i="1"/>
  <c r="X12" i="1"/>
  <c r="Y12" i="1"/>
  <c r="Z12" i="1"/>
  <c r="AA12" i="1"/>
  <c r="AC12" i="1"/>
  <c r="AD12" i="1"/>
  <c r="AE12" i="1"/>
  <c r="AF12" i="1"/>
  <c r="AG12" i="1"/>
  <c r="AH12" i="1"/>
  <c r="X13" i="1"/>
  <c r="Y13" i="1"/>
  <c r="Z13" i="1"/>
  <c r="AA13" i="1"/>
  <c r="AC13" i="1"/>
  <c r="AD13" i="1"/>
  <c r="AE13" i="1"/>
  <c r="AF13" i="1"/>
  <c r="AG13" i="1"/>
  <c r="AH13" i="1"/>
  <c r="X14" i="1"/>
  <c r="Y14" i="1"/>
  <c r="Z14" i="1"/>
  <c r="AA14" i="1"/>
  <c r="AC14" i="1"/>
  <c r="AD14" i="1"/>
  <c r="AE14" i="1"/>
  <c r="AF14" i="1"/>
  <c r="AG14" i="1"/>
  <c r="AH14" i="1"/>
  <c r="X15" i="1"/>
  <c r="Y15" i="1"/>
  <c r="Z15" i="1"/>
  <c r="AA15" i="1"/>
  <c r="AC15" i="1"/>
  <c r="AD15" i="1"/>
  <c r="AE15" i="1"/>
  <c r="AF15" i="1"/>
  <c r="AG15" i="1"/>
  <c r="AH15" i="1"/>
  <c r="X16" i="1"/>
  <c r="Y16" i="1"/>
  <c r="Z16" i="1"/>
  <c r="AA16" i="1"/>
  <c r="AC16" i="1"/>
  <c r="AD16" i="1"/>
  <c r="AE16" i="1"/>
  <c r="AF16" i="1"/>
  <c r="AG16" i="1"/>
  <c r="AH16" i="1"/>
  <c r="X17" i="1"/>
  <c r="Y17" i="1"/>
  <c r="Z17" i="1"/>
  <c r="AA17" i="1"/>
  <c r="AC17" i="1"/>
  <c r="AD17" i="1"/>
  <c r="AE17" i="1"/>
  <c r="AF17" i="1"/>
  <c r="AG17" i="1"/>
  <c r="AH17" i="1"/>
  <c r="X18" i="1"/>
  <c r="Y18" i="1"/>
  <c r="Z18" i="1"/>
  <c r="AA18" i="1"/>
  <c r="AC18" i="1"/>
  <c r="AD18" i="1"/>
  <c r="AE18" i="1"/>
  <c r="AF18" i="1"/>
  <c r="AG18" i="1"/>
  <c r="AH18" i="1"/>
  <c r="X19" i="1"/>
  <c r="Y19" i="1"/>
  <c r="Z19" i="1"/>
  <c r="AA19" i="1"/>
  <c r="AC19" i="1"/>
  <c r="AD19" i="1"/>
  <c r="AE19" i="1"/>
  <c r="AF19" i="1"/>
  <c r="AG19" i="1"/>
  <c r="AH19" i="1"/>
  <c r="X20" i="1"/>
  <c r="Y20" i="1"/>
  <c r="Z20" i="1"/>
  <c r="AA20" i="1"/>
  <c r="AC20" i="1"/>
  <c r="AD20" i="1"/>
  <c r="AE20" i="1"/>
  <c r="AF20" i="1"/>
  <c r="AG20" i="1"/>
  <c r="AH20" i="1"/>
  <c r="X21" i="1"/>
  <c r="Y21" i="1"/>
  <c r="Z21" i="1"/>
  <c r="AA21" i="1"/>
  <c r="AC21" i="1"/>
  <c r="AD21" i="1"/>
  <c r="AE21" i="1"/>
  <c r="AF21" i="1"/>
  <c r="AG21" i="1"/>
  <c r="AH21" i="1"/>
  <c r="X22" i="1"/>
  <c r="Y22" i="1"/>
  <c r="Z22" i="1"/>
  <c r="AA22" i="1"/>
  <c r="AC22" i="1"/>
  <c r="AD22" i="1"/>
  <c r="AE22" i="1"/>
  <c r="AF22" i="1"/>
  <c r="AG22" i="1"/>
  <c r="AH22" i="1"/>
  <c r="X23" i="1"/>
  <c r="Y23" i="1"/>
  <c r="Z23" i="1"/>
  <c r="AA23" i="1"/>
  <c r="AC23" i="1"/>
  <c r="AD23" i="1"/>
  <c r="AE23" i="1"/>
  <c r="AF23" i="1"/>
  <c r="AG23" i="1"/>
  <c r="AH23" i="1"/>
  <c r="X24" i="1"/>
  <c r="Y24" i="1"/>
  <c r="Z24" i="1"/>
  <c r="AA24" i="1"/>
  <c r="AC24" i="1"/>
  <c r="AD24" i="1"/>
  <c r="AE24" i="1"/>
  <c r="AF24" i="1"/>
  <c r="AG24" i="1"/>
  <c r="AH24" i="1"/>
  <c r="X25" i="1"/>
  <c r="Y25" i="1"/>
  <c r="Z25" i="1"/>
  <c r="AA25" i="1"/>
  <c r="AC25" i="1"/>
  <c r="AD25" i="1"/>
  <c r="AE25" i="1"/>
  <c r="AF25" i="1"/>
  <c r="AG25" i="1"/>
  <c r="AH25" i="1"/>
  <c r="X26" i="1"/>
  <c r="Y26" i="1"/>
  <c r="Z26" i="1"/>
  <c r="AA26" i="1"/>
  <c r="AC26" i="1"/>
  <c r="AD26" i="1"/>
  <c r="AE26" i="1"/>
  <c r="AF26" i="1"/>
  <c r="AG26" i="1"/>
  <c r="AH26" i="1"/>
  <c r="X27" i="1"/>
  <c r="Y27" i="1"/>
  <c r="Z27" i="1"/>
  <c r="AA27" i="1"/>
  <c r="AC27" i="1"/>
  <c r="AD27" i="1"/>
  <c r="AE27" i="1"/>
  <c r="AF27" i="1"/>
  <c r="AG27" i="1"/>
  <c r="AH27" i="1"/>
  <c r="X28" i="1"/>
  <c r="Y28" i="1"/>
  <c r="Z28" i="1"/>
  <c r="AA28" i="1"/>
  <c r="AC28" i="1"/>
  <c r="AD28" i="1"/>
  <c r="AE28" i="1"/>
  <c r="AF28" i="1"/>
  <c r="AG28" i="1"/>
  <c r="AH28" i="1"/>
  <c r="X29" i="1"/>
  <c r="Y29" i="1"/>
  <c r="Z29" i="1"/>
  <c r="AA29" i="1"/>
  <c r="AC29" i="1"/>
  <c r="AD29" i="1"/>
  <c r="AE29" i="1"/>
  <c r="AF29" i="1"/>
  <c r="AG29" i="1"/>
  <c r="AH29" i="1"/>
  <c r="X30" i="1"/>
  <c r="Y30" i="1"/>
  <c r="Z30" i="1"/>
  <c r="AA30" i="1"/>
  <c r="AC30" i="1"/>
  <c r="AD30" i="1"/>
  <c r="AE30" i="1"/>
  <c r="AF30" i="1"/>
  <c r="AG30" i="1"/>
  <c r="AH30" i="1"/>
  <c r="X31" i="1"/>
  <c r="Y31" i="1"/>
  <c r="Z31" i="1"/>
  <c r="AA31" i="1"/>
  <c r="AC31" i="1"/>
  <c r="AD31" i="1"/>
  <c r="AE31" i="1"/>
  <c r="AF31" i="1"/>
  <c r="AG31" i="1"/>
  <c r="AH31" i="1"/>
  <c r="X32" i="1"/>
  <c r="Y32" i="1"/>
  <c r="Z32" i="1"/>
  <c r="AA32" i="1"/>
  <c r="AC32" i="1"/>
  <c r="AD32" i="1"/>
  <c r="AE32" i="1"/>
  <c r="AF32" i="1"/>
  <c r="AG32" i="1"/>
  <c r="AH32" i="1"/>
  <c r="X33" i="1"/>
  <c r="Y33" i="1"/>
  <c r="Z33" i="1"/>
  <c r="AA33" i="1"/>
  <c r="AC33" i="1"/>
  <c r="AD33" i="1"/>
  <c r="AE33" i="1"/>
  <c r="AF33" i="1"/>
  <c r="AG33" i="1"/>
  <c r="AH33" i="1"/>
  <c r="X34" i="1"/>
  <c r="Y34" i="1"/>
  <c r="Z34" i="1"/>
  <c r="AA34" i="1"/>
  <c r="AC34" i="1"/>
  <c r="AD34" i="1"/>
  <c r="AE34" i="1"/>
  <c r="AF34" i="1"/>
  <c r="AG34" i="1"/>
  <c r="AH34" i="1"/>
  <c r="X35" i="1"/>
  <c r="Y35" i="1"/>
  <c r="Z35" i="1"/>
  <c r="AA35" i="1"/>
  <c r="AC35" i="1"/>
  <c r="AD35" i="1"/>
  <c r="AE35" i="1"/>
  <c r="AF35" i="1"/>
  <c r="AG35" i="1"/>
  <c r="AH35" i="1"/>
  <c r="X36" i="1"/>
  <c r="Y36" i="1"/>
  <c r="Z36" i="1"/>
  <c r="AA36" i="1"/>
  <c r="AC36" i="1"/>
  <c r="AD36" i="1"/>
  <c r="AE36" i="1"/>
  <c r="AF36" i="1"/>
  <c r="AG36" i="1"/>
  <c r="AH36" i="1"/>
  <c r="X37" i="1"/>
  <c r="Y37" i="1"/>
  <c r="Z37" i="1"/>
  <c r="AA37" i="1"/>
  <c r="AC37" i="1"/>
  <c r="AD37" i="1"/>
  <c r="AE37" i="1"/>
  <c r="AF37" i="1"/>
  <c r="AG37" i="1"/>
  <c r="AH37" i="1"/>
  <c r="X38" i="1"/>
  <c r="Y38" i="1"/>
  <c r="Z38" i="1"/>
  <c r="AA38" i="1"/>
  <c r="AC38" i="1"/>
  <c r="AD38" i="1"/>
  <c r="AE38" i="1"/>
  <c r="AF38" i="1"/>
  <c r="AG38" i="1"/>
  <c r="AH38" i="1"/>
  <c r="X39" i="1"/>
  <c r="Y39" i="1"/>
  <c r="Z39" i="1"/>
  <c r="AA39" i="1"/>
  <c r="AC39" i="1"/>
  <c r="AD39" i="1"/>
  <c r="AE39" i="1"/>
  <c r="AF39" i="1"/>
  <c r="AG39" i="1"/>
  <c r="AH39" i="1"/>
  <c r="X40" i="1"/>
  <c r="Y40" i="1"/>
  <c r="Z40" i="1"/>
  <c r="AA40" i="1"/>
  <c r="AC40" i="1"/>
  <c r="AD40" i="1"/>
  <c r="AE40" i="1"/>
  <c r="AF40" i="1"/>
  <c r="AG40" i="1"/>
  <c r="AH40" i="1"/>
  <c r="X41" i="1"/>
  <c r="Y41" i="1"/>
  <c r="Z41" i="1"/>
  <c r="AA41" i="1"/>
  <c r="AC41" i="1"/>
  <c r="AD41" i="1"/>
  <c r="AE41" i="1"/>
  <c r="AF41" i="1"/>
  <c r="AG41" i="1"/>
  <c r="AH41" i="1"/>
  <c r="X42" i="1"/>
  <c r="Y42" i="1"/>
  <c r="Z42" i="1"/>
  <c r="AA42" i="1"/>
  <c r="AC42" i="1"/>
  <c r="AD42" i="1"/>
  <c r="AE42" i="1"/>
  <c r="AF42" i="1"/>
  <c r="AG42" i="1"/>
  <c r="AH42" i="1"/>
  <c r="Z3" i="1"/>
  <c r="X3" i="1"/>
  <c r="Y3" i="1"/>
  <c r="AA3" i="1"/>
  <c r="AC3" i="1"/>
  <c r="AD3" i="1"/>
  <c r="AE3" i="1"/>
  <c r="AF3" i="1"/>
  <c r="AH3" i="1"/>
  <c r="AG3" i="1"/>
  <c r="L43" i="1"/>
  <c r="M43" i="1"/>
  <c r="L44" i="1"/>
  <c r="M44" i="1"/>
  <c r="L45" i="1"/>
  <c r="M45" i="1"/>
  <c r="L46" i="1"/>
  <c r="M46" i="1"/>
  <c r="L47" i="1"/>
  <c r="M47" i="1"/>
  <c r="N43" i="1"/>
  <c r="L2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3" i="1"/>
  <c r="M3" i="1"/>
  <c r="M4" i="1"/>
  <c r="N4" i="1"/>
  <c r="M5" i="1"/>
  <c r="N5" i="1"/>
  <c r="M6" i="1"/>
  <c r="N6" i="1"/>
  <c r="M7" i="1"/>
  <c r="N7" i="1"/>
  <c r="M8" i="1"/>
  <c r="N8" i="1"/>
  <c r="M9" i="1"/>
  <c r="N9" i="1"/>
  <c r="M10" i="1"/>
  <c r="N10" i="1"/>
  <c r="M11" i="1"/>
  <c r="N11" i="1"/>
  <c r="M12" i="1"/>
  <c r="N12" i="1"/>
  <c r="M13" i="1"/>
  <c r="N13" i="1"/>
  <c r="M14" i="1"/>
  <c r="N14" i="1"/>
  <c r="M15" i="1"/>
  <c r="N15" i="1"/>
  <c r="M16" i="1"/>
  <c r="N16" i="1"/>
  <c r="M17" i="1"/>
  <c r="N17" i="1"/>
  <c r="M18" i="1"/>
  <c r="N18" i="1"/>
  <c r="M19" i="1"/>
  <c r="N19" i="1"/>
  <c r="M20" i="1"/>
  <c r="N20" i="1"/>
  <c r="M21" i="1"/>
  <c r="N21" i="1"/>
  <c r="M22" i="1"/>
  <c r="N22" i="1"/>
  <c r="M23" i="1"/>
  <c r="N23" i="1"/>
  <c r="M24" i="1"/>
  <c r="N24" i="1"/>
  <c r="M25" i="1"/>
  <c r="N25" i="1"/>
  <c r="M26" i="1"/>
  <c r="N26" i="1"/>
  <c r="M27" i="1"/>
  <c r="N27" i="1"/>
  <c r="M28" i="1"/>
  <c r="N28" i="1"/>
  <c r="M29" i="1"/>
  <c r="N29" i="1"/>
  <c r="M30" i="1"/>
  <c r="N30" i="1"/>
  <c r="M31" i="1"/>
  <c r="N31" i="1"/>
  <c r="M32" i="1"/>
  <c r="N32" i="1"/>
  <c r="M33" i="1"/>
  <c r="N33" i="1"/>
  <c r="M34" i="1"/>
  <c r="N34" i="1"/>
  <c r="M35" i="1"/>
  <c r="N35" i="1"/>
  <c r="M36" i="1"/>
  <c r="N36" i="1"/>
  <c r="M37" i="1"/>
  <c r="N37" i="1"/>
  <c r="M38" i="1"/>
  <c r="N38" i="1"/>
  <c r="M39" i="1"/>
  <c r="N39" i="1"/>
  <c r="M40" i="1"/>
  <c r="N40" i="1"/>
  <c r="M41" i="1"/>
  <c r="N41" i="1"/>
  <c r="M42" i="1"/>
  <c r="N42" i="1"/>
  <c r="N3" i="1"/>
  <c r="J43" i="1"/>
  <c r="K43" i="1"/>
  <c r="J44" i="1"/>
  <c r="K44" i="1"/>
  <c r="J45" i="1"/>
  <c r="K45" i="1"/>
  <c r="J46" i="1"/>
  <c r="K46" i="1"/>
  <c r="J47" i="1"/>
  <c r="K47" i="1"/>
  <c r="J4" i="1"/>
  <c r="K4" i="1"/>
  <c r="O4" i="1"/>
  <c r="P4" i="1"/>
  <c r="Q4" i="1"/>
  <c r="J5" i="1"/>
  <c r="K5" i="1"/>
  <c r="O5" i="1"/>
  <c r="P5" i="1"/>
  <c r="Q5" i="1"/>
  <c r="J6" i="1"/>
  <c r="K6" i="1"/>
  <c r="O6" i="1"/>
  <c r="P6" i="1"/>
  <c r="Q6" i="1"/>
  <c r="J7" i="1"/>
  <c r="K7" i="1"/>
  <c r="O7" i="1"/>
  <c r="P7" i="1"/>
  <c r="Q7" i="1"/>
  <c r="J8" i="1"/>
  <c r="K8" i="1"/>
  <c r="O8" i="1"/>
  <c r="P8" i="1"/>
  <c r="Q8" i="1"/>
  <c r="J9" i="1"/>
  <c r="K9" i="1"/>
  <c r="O9" i="1"/>
  <c r="P9" i="1"/>
  <c r="Q9" i="1"/>
  <c r="J10" i="1"/>
  <c r="K10" i="1"/>
  <c r="O10" i="1"/>
  <c r="P10" i="1"/>
  <c r="Q10" i="1"/>
  <c r="J11" i="1"/>
  <c r="K11" i="1"/>
  <c r="O11" i="1"/>
  <c r="P11" i="1"/>
  <c r="Q11" i="1"/>
  <c r="J12" i="1"/>
  <c r="K12" i="1"/>
  <c r="O12" i="1"/>
  <c r="P12" i="1"/>
  <c r="Q12" i="1"/>
  <c r="J13" i="1"/>
  <c r="K13" i="1"/>
  <c r="O13" i="1"/>
  <c r="P13" i="1"/>
  <c r="Q13" i="1"/>
  <c r="J14" i="1"/>
  <c r="K14" i="1"/>
  <c r="O14" i="1"/>
  <c r="P14" i="1"/>
  <c r="Q14" i="1"/>
  <c r="J15" i="1"/>
  <c r="K15" i="1"/>
  <c r="O15" i="1"/>
  <c r="P15" i="1"/>
  <c r="Q15" i="1"/>
  <c r="J16" i="1"/>
  <c r="K16" i="1"/>
  <c r="O16" i="1"/>
  <c r="P16" i="1"/>
  <c r="Q16" i="1"/>
  <c r="J17" i="1"/>
  <c r="K17" i="1"/>
  <c r="O17" i="1"/>
  <c r="P17" i="1"/>
  <c r="Q17" i="1"/>
  <c r="J18" i="1"/>
  <c r="K18" i="1"/>
  <c r="O18" i="1"/>
  <c r="P18" i="1"/>
  <c r="Q18" i="1"/>
  <c r="J19" i="1"/>
  <c r="K19" i="1"/>
  <c r="O19" i="1"/>
  <c r="P19" i="1"/>
  <c r="Q19" i="1"/>
  <c r="J20" i="1"/>
  <c r="K20" i="1"/>
  <c r="O20" i="1"/>
  <c r="P20" i="1"/>
  <c r="Q20" i="1"/>
  <c r="J21" i="1"/>
  <c r="K21" i="1"/>
  <c r="O21" i="1"/>
  <c r="P21" i="1"/>
  <c r="Q21" i="1"/>
  <c r="J22" i="1"/>
  <c r="K22" i="1"/>
  <c r="O22" i="1"/>
  <c r="P22" i="1"/>
  <c r="Q22" i="1"/>
  <c r="J23" i="1"/>
  <c r="K23" i="1"/>
  <c r="O23" i="1"/>
  <c r="P23" i="1"/>
  <c r="Q23" i="1"/>
  <c r="J24" i="1"/>
  <c r="K24" i="1"/>
  <c r="O24" i="1"/>
  <c r="P24" i="1"/>
  <c r="Q24" i="1"/>
  <c r="J25" i="1"/>
  <c r="K25" i="1"/>
  <c r="O25" i="1"/>
  <c r="P25" i="1"/>
  <c r="Q25" i="1"/>
  <c r="J26" i="1"/>
  <c r="K26" i="1"/>
  <c r="O26" i="1"/>
  <c r="P26" i="1"/>
  <c r="Q26" i="1"/>
  <c r="J27" i="1"/>
  <c r="K27" i="1"/>
  <c r="O27" i="1"/>
  <c r="P27" i="1"/>
  <c r="Q27" i="1"/>
  <c r="J28" i="1"/>
  <c r="K28" i="1"/>
  <c r="O28" i="1"/>
  <c r="P28" i="1"/>
  <c r="Q28" i="1"/>
  <c r="J29" i="1"/>
  <c r="K29" i="1"/>
  <c r="O29" i="1"/>
  <c r="P29" i="1"/>
  <c r="Q29" i="1"/>
  <c r="J30" i="1"/>
  <c r="K30" i="1"/>
  <c r="O30" i="1"/>
  <c r="P30" i="1"/>
  <c r="Q30" i="1"/>
  <c r="J31" i="1"/>
  <c r="K31" i="1"/>
  <c r="O31" i="1"/>
  <c r="P31" i="1"/>
  <c r="Q31" i="1"/>
  <c r="J32" i="1"/>
  <c r="K32" i="1"/>
  <c r="O32" i="1"/>
  <c r="P32" i="1"/>
  <c r="Q32" i="1"/>
  <c r="J33" i="1"/>
  <c r="K33" i="1"/>
  <c r="O33" i="1"/>
  <c r="P33" i="1"/>
  <c r="Q33" i="1"/>
  <c r="J34" i="1"/>
  <c r="K34" i="1"/>
  <c r="O34" i="1"/>
  <c r="P34" i="1"/>
  <c r="Q34" i="1"/>
  <c r="J35" i="1"/>
  <c r="K35" i="1"/>
  <c r="O35" i="1"/>
  <c r="P35" i="1"/>
  <c r="Q35" i="1"/>
  <c r="J36" i="1"/>
  <c r="K36" i="1"/>
  <c r="O36" i="1"/>
  <c r="P36" i="1"/>
  <c r="Q36" i="1"/>
  <c r="J37" i="1"/>
  <c r="K37" i="1"/>
  <c r="O37" i="1"/>
  <c r="P37" i="1"/>
  <c r="Q37" i="1"/>
  <c r="J38" i="1"/>
  <c r="K38" i="1"/>
  <c r="O38" i="1"/>
  <c r="P38" i="1"/>
  <c r="Q38" i="1"/>
  <c r="J39" i="1"/>
  <c r="K39" i="1"/>
  <c r="O39" i="1"/>
  <c r="P39" i="1"/>
  <c r="Q39" i="1"/>
  <c r="J40" i="1"/>
  <c r="K40" i="1"/>
  <c r="O40" i="1"/>
  <c r="P40" i="1"/>
  <c r="Q40" i="1"/>
  <c r="J41" i="1"/>
  <c r="K41" i="1"/>
  <c r="O41" i="1"/>
  <c r="P41" i="1"/>
  <c r="Q41" i="1"/>
  <c r="J42" i="1"/>
  <c r="K42" i="1"/>
  <c r="O42" i="1"/>
  <c r="P42" i="1"/>
  <c r="Q42" i="1"/>
  <c r="J3" i="1"/>
  <c r="K3" i="1"/>
  <c r="O3" i="1"/>
  <c r="P3" i="1"/>
  <c r="Q3" i="1"/>
</calcChain>
</file>

<file path=xl/sharedStrings.xml><?xml version="1.0" encoding="utf-8"?>
<sst xmlns="http://schemas.openxmlformats.org/spreadsheetml/2006/main" count="177" uniqueCount="84">
  <si>
    <t>NDS ID</t>
  </si>
  <si>
    <t xml:space="preserve">Nutrient </t>
  </si>
  <si>
    <t>P</t>
  </si>
  <si>
    <t>N</t>
  </si>
  <si>
    <t>Top</t>
  </si>
  <si>
    <t>NPP</t>
  </si>
  <si>
    <t>CR</t>
  </si>
  <si>
    <t>start time</t>
  </si>
  <si>
    <t>end time</t>
  </si>
  <si>
    <t>Total Time (h)</t>
  </si>
  <si>
    <t>Change in O2 (ug/h)</t>
  </si>
  <si>
    <t>diam (cm)</t>
  </si>
  <si>
    <t>area (cm2)</t>
  </si>
  <si>
    <r>
      <t>NPP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g O2 cm-2 h-1)</t>
    </r>
  </si>
  <si>
    <t>start O2 (mg/L)</t>
  </si>
  <si>
    <t>end O2 (mg/L)</t>
  </si>
  <si>
    <t>Start Temp (°C)</t>
  </si>
  <si>
    <t>End Temp (°C)</t>
  </si>
  <si>
    <t>Total Time (hms)</t>
  </si>
  <si>
    <t>Change in O2 (ug)</t>
  </si>
  <si>
    <t>Blank Corrected Change in O2 (ug/h)</t>
  </si>
  <si>
    <r>
      <t>CR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g O2 cm-2 h-1)</t>
    </r>
  </si>
  <si>
    <r>
      <t>GPP (</t>
    </r>
    <r>
      <rPr>
        <b/>
        <sz val="11"/>
        <color indexed="8"/>
        <rFont val="Symbol"/>
        <family val="1"/>
        <charset val="2"/>
      </rPr>
      <t>m</t>
    </r>
    <r>
      <rPr>
        <b/>
        <sz val="11"/>
        <color indexed="8"/>
        <rFont val="Calibri"/>
        <family val="2"/>
      </rPr>
      <t>g O2 cm-2 h-1)</t>
    </r>
  </si>
  <si>
    <t>Corrected CR</t>
  </si>
  <si>
    <t>Corrected GPP</t>
  </si>
  <si>
    <t>nutrient</t>
  </si>
  <si>
    <t>top</t>
  </si>
  <si>
    <t>cr.area</t>
  </si>
  <si>
    <t>gpp.area</t>
  </si>
  <si>
    <t>nds.id</t>
  </si>
  <si>
    <t>Install Date</t>
  </si>
  <si>
    <t>Retrieval Date</t>
  </si>
  <si>
    <t>bars A-H are in high light treament installed upstream</t>
  </si>
  <si>
    <t>bars J-Q are in low light treatment installed downstream</t>
  </si>
  <si>
    <t>Deployment Length</t>
  </si>
  <si>
    <t>Lab Run</t>
  </si>
  <si>
    <t>13 days</t>
  </si>
  <si>
    <t>cr.nrr</t>
  </si>
  <si>
    <t>gpp.nrr</t>
  </si>
  <si>
    <t>sponge</t>
  </si>
  <si>
    <t>N+P</t>
  </si>
  <si>
    <t>glass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</si>
  <si>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</si>
  <si>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</si>
  <si>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</si>
  <si>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</si>
  <si>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</si>
  <si>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</si>
  <si>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</si>
  <si>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</si>
  <si>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</si>
  <si>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</si>
  <si>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</si>
  <si>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</si>
  <si>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</si>
  <si>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</si>
  <si>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</si>
  <si>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</si>
  <si>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</si>
  <si>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</si>
  <si>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</si>
  <si>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</si>
  <si>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</si>
  <si>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</si>
  <si>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</si>
  <si>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</si>
  <si>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</si>
  <si>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</si>
  <si>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</si>
  <si>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</si>
  <si>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</si>
  <si>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</si>
  <si>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</si>
  <si>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</si>
  <si>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</si>
  <si>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</si>
  <si>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</si>
  <si>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</si>
  <si>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</si>
  <si>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</si>
  <si>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</si>
  <si>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</si>
  <si>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Control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</si>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</sst>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2" fontId="2" fillId="0" borderId="0" xfId="0" applyNumberFormat="1" applyFont="1"/>
    <xf numFmtId="0" fontId="2" fillId="0" borderId="0" xfId="0" applyFont="1" applyFill="1"/>
    <xf numFmtId="2" fontId="1" fillId="0" borderId="0" xfId="0" applyNumberFormat="1" applyFont="1" applyFill="1"/>
    <xf numFmtId="21" fontId="0" fillId="0" borderId="0" xfId="0" applyNumberFormat="1"/>
    <xf numFmtId="2" fontId="0" fillId="0" borderId="0" xfId="0" applyNumberFormat="1"/>
    <xf numFmtId="0" fontId="0" fillId="0" borderId="0" xfId="0" applyFill="1"/>
    <xf numFmtId="46" fontId="0" fillId="0" borderId="0" xfId="0" applyNumberFormat="1"/>
    <xf numFmtId="21" fontId="0" fillId="0" borderId="0" xfId="0" applyNumberFormat="1" applyFill="1"/>
    <xf numFmtId="15" fontId="0" fillId="0" borderId="0" xfId="0" applyNumberFormat="1"/>
    <xf numFmtId="20" fontId="0" fillId="0" borderId="0" xfId="0" applyNumberFormat="1"/>
    <xf numFmtId="2" fontId="0" fillId="0" borderId="0" xfId="0" applyNumberFormat="1" applyFill="1"/>
    <xf numFmtId="46" fontId="0" fillId="0" borderId="0" xfId="0" applyNumberFormat="1" applyFill="1"/>
    <xf numFmtId="164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ColWidth="8.85546875" defaultRowHeight="15" x14ac:dyDescent="0.25"/>
  <sheetData>
    <row r="1" spans="1:3" x14ac:dyDescent="0.25">
      <c r="A1" t="s">
        <v>32</v>
      </c>
    </row>
    <row r="2" spans="1:3" x14ac:dyDescent="0.25">
      <c r="A2" t="s">
        <v>33</v>
      </c>
    </row>
    <row r="4" spans="1:3" x14ac:dyDescent="0.25">
      <c r="A4" t="s">
        <v>30</v>
      </c>
      <c r="B4" s="12">
        <v>42195</v>
      </c>
      <c r="C4" s="13">
        <v>0.4375</v>
      </c>
    </row>
    <row r="5" spans="1:3" x14ac:dyDescent="0.25">
      <c r="A5" t="s">
        <v>31</v>
      </c>
      <c r="B5" s="12">
        <v>42208</v>
      </c>
      <c r="C5" s="13">
        <v>0.39583333333333331</v>
      </c>
    </row>
    <row r="6" spans="1:3" x14ac:dyDescent="0.25">
      <c r="A6" t="s">
        <v>34</v>
      </c>
      <c r="C6" t="s">
        <v>36</v>
      </c>
    </row>
    <row r="7" spans="1:3" x14ac:dyDescent="0.25">
      <c r="A7" t="s">
        <v>35</v>
      </c>
      <c r="B7" s="12">
        <v>42209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4"/>
  <sheetViews>
    <sheetView zoomScaleNormal="100" zoomScalePageLayoutView="132" workbookViewId="0">
      <pane xSplit="3" ySplit="2" topLeftCell="AB3" activePane="bottomRight" state="frozen"/>
      <selection pane="topRight" activeCell="F1" sqref="F1"/>
      <selection pane="bottomLeft" activeCell="A3" sqref="A3"/>
      <selection pane="bottomRight" activeCell="AL38" sqref="AL38"/>
    </sheetView>
  </sheetViews>
  <sheetFormatPr defaultColWidth="8.85546875" defaultRowHeight="15" x14ac:dyDescent="0.25"/>
  <cols>
    <col min="3" max="3" width="8.85546875" customWidth="1"/>
    <col min="4" max="4" width="9.42578125" bestFit="1" customWidth="1"/>
    <col min="5" max="5" width="14.42578125" style="9" bestFit="1" customWidth="1"/>
    <col min="6" max="6" width="14.28515625" style="9" bestFit="1" customWidth="1"/>
    <col min="8" max="8" width="13.42578125" style="9" bestFit="1" customWidth="1"/>
    <col min="9" max="9" width="13.7109375" style="9" bestFit="1" customWidth="1"/>
    <col min="10" max="10" width="16" bestFit="1" customWidth="1"/>
    <col min="11" max="11" width="13.42578125" bestFit="1" customWidth="1"/>
    <col min="12" max="12" width="18.85546875" bestFit="1" customWidth="1"/>
    <col min="13" max="13" width="18.85546875" customWidth="1"/>
    <col min="14" max="14" width="33.85546875" bestFit="1" customWidth="1"/>
    <col min="15" max="15" width="9.85546875" bestFit="1" customWidth="1"/>
    <col min="16" max="16" width="10.28515625" bestFit="1" customWidth="1"/>
    <col min="17" max="17" width="20" bestFit="1" customWidth="1"/>
    <col min="18" max="18" width="9.42578125" bestFit="1" customWidth="1"/>
    <col min="19" max="19" width="14.42578125" bestFit="1" customWidth="1"/>
    <col min="20" max="20" width="14.28515625" bestFit="1" customWidth="1"/>
    <col min="21" max="21" width="9" bestFit="1" customWidth="1"/>
    <col min="22" max="22" width="13.42578125" bestFit="1" customWidth="1"/>
    <col min="23" max="23" width="13.7109375" bestFit="1" customWidth="1"/>
    <col min="24" max="24" width="16" bestFit="1" customWidth="1"/>
    <col min="25" max="25" width="13.42578125" bestFit="1" customWidth="1"/>
    <col min="26" max="26" width="16.7109375" bestFit="1" customWidth="1"/>
    <col min="27" max="27" width="18.85546875" bestFit="1" customWidth="1"/>
    <col min="28" max="28" width="33.85546875" bestFit="1" customWidth="1"/>
    <col min="29" max="29" width="9.85546875" bestFit="1" customWidth="1"/>
    <col min="30" max="30" width="10.28515625" bestFit="1" customWidth="1"/>
    <col min="31" max="32" width="20" bestFit="1" customWidth="1"/>
    <col min="33" max="33" width="12.42578125" bestFit="1" customWidth="1"/>
    <col min="34" max="34" width="14" bestFit="1" customWidth="1"/>
  </cols>
  <sheetData>
    <row r="1" spans="1:48" x14ac:dyDescent="0.25">
      <c r="D1" s="2" t="s">
        <v>5</v>
      </c>
      <c r="E1" s="3"/>
      <c r="F1" s="2"/>
      <c r="G1" s="2"/>
      <c r="H1" s="2"/>
      <c r="I1" s="4"/>
      <c r="J1" s="2"/>
      <c r="K1" s="2"/>
      <c r="L1" s="2"/>
      <c r="M1" s="2"/>
      <c r="N1" s="2"/>
      <c r="O1" s="2"/>
      <c r="P1" s="2"/>
      <c r="Q1" s="2"/>
      <c r="R1" s="2" t="s">
        <v>6</v>
      </c>
      <c r="S1" s="2"/>
      <c r="T1" s="2"/>
      <c r="U1" s="2"/>
      <c r="V1" s="3"/>
      <c r="W1" s="3"/>
      <c r="X1" s="2"/>
    </row>
    <row r="2" spans="1:48" x14ac:dyDescent="0.25">
      <c r="A2" s="1" t="s">
        <v>0</v>
      </c>
      <c r="B2" s="1" t="s">
        <v>1</v>
      </c>
      <c r="C2" s="1" t="s">
        <v>4</v>
      </c>
      <c r="D2" s="2" t="s">
        <v>7</v>
      </c>
      <c r="E2" s="3" t="s">
        <v>16</v>
      </c>
      <c r="F2" s="2" t="s">
        <v>14</v>
      </c>
      <c r="G2" s="2" t="s">
        <v>8</v>
      </c>
      <c r="H2" s="3" t="s">
        <v>17</v>
      </c>
      <c r="I2" s="4" t="s">
        <v>15</v>
      </c>
      <c r="J2" s="2" t="s">
        <v>18</v>
      </c>
      <c r="K2" s="2" t="s">
        <v>9</v>
      </c>
      <c r="L2" s="2" t="s">
        <v>19</v>
      </c>
      <c r="M2" s="2" t="s">
        <v>10</v>
      </c>
      <c r="N2" s="2" t="s">
        <v>20</v>
      </c>
      <c r="O2" s="5" t="s">
        <v>11</v>
      </c>
      <c r="P2" s="5" t="s">
        <v>12</v>
      </c>
      <c r="Q2" s="6" t="s">
        <v>13</v>
      </c>
      <c r="R2" s="2" t="s">
        <v>7</v>
      </c>
      <c r="S2" s="3" t="s">
        <v>16</v>
      </c>
      <c r="T2" s="2" t="s">
        <v>14</v>
      </c>
      <c r="U2" s="2" t="s">
        <v>8</v>
      </c>
      <c r="V2" s="3" t="s">
        <v>17</v>
      </c>
      <c r="W2" s="4" t="s">
        <v>15</v>
      </c>
      <c r="X2" s="2" t="s">
        <v>18</v>
      </c>
      <c r="Y2" s="2" t="s">
        <v>9</v>
      </c>
      <c r="Z2" s="2" t="s">
        <v>19</v>
      </c>
      <c r="AA2" s="2" t="s">
        <v>10</v>
      </c>
      <c r="AB2" s="2" t="s">
        <v>20</v>
      </c>
      <c r="AC2" s="5" t="s">
        <v>11</v>
      </c>
      <c r="AD2" s="5" t="s">
        <v>12</v>
      </c>
      <c r="AE2" s="6" t="s">
        <v>21</v>
      </c>
      <c r="AF2" s="6" t="s">
        <v>22</v>
      </c>
      <c r="AG2" s="5" t="s">
        <v>23</v>
      </c>
      <c r="AH2" s="5" t="s">
        <v>24</v>
      </c>
    </row>
    <row r="3" spans="1:48" x14ac:dyDescent="0.25">
      <c r="A3" t="s">
        <v>42</v>
      </c>
      <c r="B3" t="s">
        <v>40</v>
      </c>
      <c r="C3" t="s">
        <v>41</v>
      </c>
      <c r="D3" s="11">
        <v>0.4236111111111111</v>
      </c>
      <c r="E3" s="9">
        <v>22.1</v>
      </c>
      <c r="F3" s="9">
        <v>9.76</v>
      </c>
      <c r="G3" s="11">
        <v>0.5444444444444444</v>
      </c>
      <c r="H3" s="9">
        <v>21.4</v>
      </c>
      <c r="I3" s="9">
        <v>8.9</v>
      </c>
      <c r="J3" s="7">
        <f>G3-D3</f>
        <v>0.12083333333333329</v>
      </c>
      <c r="K3" s="8">
        <f>(J3*24)</f>
        <v>2.899999999999999</v>
      </c>
      <c r="L3">
        <f>((I3*0.055)-(F3*0.055))*1000</f>
        <v>-47.299999999999898</v>
      </c>
      <c r="M3">
        <f>L3/K3</f>
        <v>-16.310344827586178</v>
      </c>
      <c r="N3" s="9">
        <f>M3-$N$43</f>
        <v>-2.1029764065335286</v>
      </c>
      <c r="O3">
        <f>(7/8)*2.54</f>
        <v>2.2225000000000001</v>
      </c>
      <c r="P3">
        <f>PI()*(O3/2)^2</f>
        <v>3.8794791368402177</v>
      </c>
      <c r="Q3">
        <f>N3/P3</f>
        <v>-0.54207699857521952</v>
      </c>
      <c r="R3" s="11">
        <v>4.4444444444444446E-2</v>
      </c>
      <c r="S3" s="9">
        <v>22.4</v>
      </c>
      <c r="T3" s="9">
        <v>9.4</v>
      </c>
      <c r="U3" s="11">
        <v>0.17986111111111111</v>
      </c>
      <c r="V3" s="9">
        <v>21.1</v>
      </c>
      <c r="W3" s="9">
        <v>8.92</v>
      </c>
      <c r="X3" s="7">
        <f t="shared" ref="X3" si="0">U3-R3</f>
        <v>0.13541666666666666</v>
      </c>
      <c r="Y3" s="8">
        <f t="shared" ref="Y3" si="1">(X3*24)</f>
        <v>3.25</v>
      </c>
      <c r="Z3">
        <f t="shared" ref="Z3" si="2">((W3*0.055)-(T3*0.055))*1000</f>
        <v>-26.400000000000034</v>
      </c>
      <c r="AA3">
        <f t="shared" ref="AA3" si="3">Z3/Y3</f>
        <v>-8.1230769230769333</v>
      </c>
      <c r="AB3" s="9">
        <f>AA3-$AB$43</f>
        <v>-6.7069005810095748</v>
      </c>
      <c r="AC3">
        <f t="shared" ref="AC3:AC42" si="4">(7/8)*2.54</f>
        <v>2.2225000000000001</v>
      </c>
      <c r="AD3">
        <f t="shared" ref="AD3" si="5">PI()*(AC3/2)^2</f>
        <v>3.8794791368402177</v>
      </c>
      <c r="AE3">
        <f t="shared" ref="AE3" si="6">AB3/AD3</f>
        <v>-1.7288147053865208</v>
      </c>
      <c r="AF3">
        <f t="shared" ref="AF3" si="7">Q3+ABS(AE3)</f>
        <v>1.1867377068113014</v>
      </c>
      <c r="AG3">
        <f t="shared" ref="AG3" si="8">IF(AE3&gt;0,0,AE3)</f>
        <v>-1.7288147053865208</v>
      </c>
      <c r="AH3">
        <f t="shared" ref="AH3" si="9">IF(AF3&lt;0,0,AF3)</f>
        <v>1.1867377068113014</v>
      </c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spans="1:48" x14ac:dyDescent="0.25">
      <c r="A4" t="s">
        <v>43</v>
      </c>
      <c r="B4" t="s">
        <v>83</v>
      </c>
      <c r="C4" t="s">
        <v>41</v>
      </c>
      <c r="D4" s="11">
        <v>0.42430555555555555</v>
      </c>
      <c r="E4" s="9">
        <v>22.1</v>
      </c>
      <c r="F4" s="9">
        <v>9.76</v>
      </c>
      <c r="G4" s="11">
        <v>0.54513888888888895</v>
      </c>
      <c r="H4" s="9">
        <v>21.4</v>
      </c>
      <c r="I4" s="9">
        <v>8.24</v>
      </c>
      <c r="J4" s="7">
        <f t="shared" ref="J4:J42" si="10">G4-D4</f>
        <v>0.1208333333333334</v>
      </c>
      <c r="K4" s="8">
        <f t="shared" ref="K4:K47" si="11">(J4*24)</f>
        <v>2.9000000000000017</v>
      </c>
      <c r="L4">
        <f t="shared" ref="L4:L47" si="12">((I4*0.055)-(F4*0.055))*1000</f>
        <v>-83.599999999999952</v>
      </c>
      <c r="M4">
        <f t="shared" ref="M4:M42" si="13">L4/K4</f>
        <v>-28.82758620689652</v>
      </c>
      <c r="N4" s="9">
        <f t="shared" ref="N4:N42" si="14">M4-$N$43</f>
        <v>-14.62021778584387</v>
      </c>
      <c r="O4">
        <f t="shared" ref="O4:O42" si="15">(7/8)*2.54</f>
        <v>2.2225000000000001</v>
      </c>
      <c r="P4">
        <f t="shared" ref="P4:P42" si="16">PI()*(O4/2)^2</f>
        <v>3.8794791368402177</v>
      </c>
      <c r="Q4">
        <f t="shared" ref="Q4:Q42" si="17">N4/P4</f>
        <v>-3.7686032764057691</v>
      </c>
      <c r="R4" s="11">
        <v>4.5138888888888888E-2</v>
      </c>
      <c r="S4" s="9">
        <v>22.4</v>
      </c>
      <c r="T4" s="9">
        <v>9.4</v>
      </c>
      <c r="U4" s="11">
        <v>0.18055555555555555</v>
      </c>
      <c r="V4" s="9">
        <v>20.3</v>
      </c>
      <c r="W4" s="9">
        <v>8.31</v>
      </c>
      <c r="X4" s="7">
        <f t="shared" ref="X4:X42" si="18">U4-R4</f>
        <v>0.13541666666666666</v>
      </c>
      <c r="Y4" s="8">
        <f t="shared" ref="Y4:Y42" si="19">(X4*24)</f>
        <v>3.25</v>
      </c>
      <c r="Z4">
        <f t="shared" ref="Z4:Z42" si="20">((W4*0.055)-(T4*0.055))*1000</f>
        <v>-59.95</v>
      </c>
      <c r="AA4">
        <f t="shared" ref="AA4:AA42" si="21">Z4/Y4</f>
        <v>-18.446153846153848</v>
      </c>
      <c r="AB4" s="9">
        <f t="shared" ref="AB4:AB42" si="22">AA4-$AB$43</f>
        <v>-17.029977504086489</v>
      </c>
      <c r="AC4">
        <f t="shared" si="4"/>
        <v>2.2225000000000001</v>
      </c>
      <c r="AD4">
        <f t="shared" ref="AD4:AD42" si="23">PI()*(AC4/2)^2</f>
        <v>3.8794791368402177</v>
      </c>
      <c r="AE4">
        <f t="shared" ref="AE4:AE42" si="24">AB4/AD4</f>
        <v>-4.38975875456239</v>
      </c>
      <c r="AF4">
        <f t="shared" ref="AF4:AF42" si="25">Q4+ABS(AE4)</f>
        <v>0.62115547815662087</v>
      </c>
      <c r="AG4">
        <f t="shared" ref="AG4:AG42" si="26">IF(AE4&gt;0,0,AE4)</f>
        <v>-4.38975875456239</v>
      </c>
      <c r="AH4">
        <f t="shared" ref="AH4:AH42" si="27">IF(AF4&lt;0,0,AF4)</f>
        <v>0.62115547815662087</v>
      </c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spans="1:48" x14ac:dyDescent="0.25">
      <c r="A5" t="s">
        <v>44</v>
      </c>
      <c r="B5" t="s">
        <v>2</v>
      </c>
      <c r="C5" t="s">
        <v>41</v>
      </c>
      <c r="D5" s="11">
        <v>0.42430555555555555</v>
      </c>
      <c r="E5" s="9">
        <v>22.1</v>
      </c>
      <c r="F5" s="9">
        <v>9.76</v>
      </c>
      <c r="G5" s="11">
        <v>0.54583333333333328</v>
      </c>
      <c r="H5" s="9">
        <v>21.4</v>
      </c>
      <c r="I5" s="9">
        <v>8.75</v>
      </c>
      <c r="J5" s="7">
        <f t="shared" si="10"/>
        <v>0.12152777777777773</v>
      </c>
      <c r="K5" s="8">
        <f t="shared" si="11"/>
        <v>2.9166666666666656</v>
      </c>
      <c r="L5">
        <f t="shared" si="12"/>
        <v>-55.549999999999933</v>
      </c>
      <c r="M5">
        <f t="shared" si="13"/>
        <v>-19.045714285714268</v>
      </c>
      <c r="N5" s="9">
        <f t="shared" si="14"/>
        <v>-4.8383458646616191</v>
      </c>
      <c r="O5">
        <f t="shared" si="15"/>
        <v>2.2225000000000001</v>
      </c>
      <c r="P5">
        <f t="shared" si="16"/>
        <v>3.8794791368402177</v>
      </c>
      <c r="Q5">
        <f t="shared" si="17"/>
        <v>-1.2471637799816562</v>
      </c>
      <c r="R5" s="11">
        <v>4.5833333333333337E-2</v>
      </c>
      <c r="S5" s="9">
        <v>22</v>
      </c>
      <c r="T5" s="9">
        <v>9.4</v>
      </c>
      <c r="U5" s="11">
        <v>0.18124999999999999</v>
      </c>
      <c r="V5" s="9">
        <v>20.2</v>
      </c>
      <c r="W5" s="9">
        <v>8.69</v>
      </c>
      <c r="X5" s="7">
        <f t="shared" si="18"/>
        <v>0.13541666666666666</v>
      </c>
      <c r="Y5" s="8">
        <f t="shared" si="19"/>
        <v>3.25</v>
      </c>
      <c r="Z5">
        <f t="shared" si="20"/>
        <v>-39.050000000000026</v>
      </c>
      <c r="AA5">
        <f t="shared" si="21"/>
        <v>-12.015384615384622</v>
      </c>
      <c r="AB5" s="9">
        <f t="shared" si="22"/>
        <v>-10.599208273317263</v>
      </c>
      <c r="AC5">
        <f t="shared" si="4"/>
        <v>2.2225000000000001</v>
      </c>
      <c r="AD5">
        <f t="shared" si="23"/>
        <v>3.8794791368402177</v>
      </c>
      <c r="AE5">
        <f t="shared" si="24"/>
        <v>-2.7321214780266021</v>
      </c>
      <c r="AF5">
        <f t="shared" si="25"/>
        <v>1.4849576980449459</v>
      </c>
      <c r="AG5">
        <f t="shared" si="26"/>
        <v>-2.7321214780266021</v>
      </c>
      <c r="AH5">
        <f t="shared" si="27"/>
        <v>1.4849576980449459</v>
      </c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spans="1:48" x14ac:dyDescent="0.25">
      <c r="A6" t="s">
        <v>45</v>
      </c>
      <c r="B6" t="s">
        <v>3</v>
      </c>
      <c r="C6" t="s">
        <v>39</v>
      </c>
      <c r="D6" s="11">
        <v>0.42430555555555555</v>
      </c>
      <c r="E6" s="9">
        <v>22.1</v>
      </c>
      <c r="F6" s="9">
        <v>9.76</v>
      </c>
      <c r="G6" s="11">
        <v>0.54652777777777783</v>
      </c>
      <c r="H6" s="9">
        <v>21.5</v>
      </c>
      <c r="I6" s="9">
        <v>8.76</v>
      </c>
      <c r="J6" s="7">
        <f t="shared" si="10"/>
        <v>0.12222222222222229</v>
      </c>
      <c r="K6" s="8">
        <f t="shared" si="11"/>
        <v>2.9333333333333349</v>
      </c>
      <c r="L6">
        <f t="shared" si="12"/>
        <v>-54.999999999999936</v>
      </c>
      <c r="M6">
        <f t="shared" si="13"/>
        <v>-18.749999999999968</v>
      </c>
      <c r="N6" s="9">
        <f t="shared" si="14"/>
        <v>-4.5426315789473186</v>
      </c>
      <c r="O6">
        <f t="shared" si="15"/>
        <v>2.2225000000000001</v>
      </c>
      <c r="P6">
        <f t="shared" si="16"/>
        <v>3.8794791368402177</v>
      </c>
      <c r="Q6">
        <f t="shared" si="17"/>
        <v>-1.1709385251771787</v>
      </c>
      <c r="R6" s="11">
        <v>4.6527777777777779E-2</v>
      </c>
      <c r="S6" s="9">
        <v>22.3</v>
      </c>
      <c r="T6" s="9">
        <v>9.3800000000000008</v>
      </c>
      <c r="U6" s="11">
        <v>0.18124999999999999</v>
      </c>
      <c r="V6" s="9">
        <v>20.2</v>
      </c>
      <c r="W6" s="9">
        <v>6.81</v>
      </c>
      <c r="X6" s="7">
        <f t="shared" si="18"/>
        <v>0.13472222222222222</v>
      </c>
      <c r="Y6" s="8">
        <f t="shared" si="19"/>
        <v>3.2333333333333334</v>
      </c>
      <c r="Z6">
        <f t="shared" si="20"/>
        <v>-141.35000000000002</v>
      </c>
      <c r="AA6">
        <f t="shared" si="21"/>
        <v>-43.716494845360828</v>
      </c>
      <c r="AB6" s="9">
        <f t="shared" si="22"/>
        <v>-42.300318503293468</v>
      </c>
      <c r="AC6">
        <f t="shared" si="4"/>
        <v>2.2225000000000001</v>
      </c>
      <c r="AD6">
        <f t="shared" si="23"/>
        <v>3.8794791368402177</v>
      </c>
      <c r="AE6">
        <f t="shared" si="24"/>
        <v>-10.90360767805198</v>
      </c>
      <c r="AF6">
        <f t="shared" si="25"/>
        <v>9.7326691528748022</v>
      </c>
      <c r="AG6">
        <f t="shared" si="26"/>
        <v>-10.90360767805198</v>
      </c>
      <c r="AH6">
        <f t="shared" si="27"/>
        <v>9.7326691528748022</v>
      </c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</row>
    <row r="7" spans="1:48" x14ac:dyDescent="0.25">
      <c r="A7" t="s">
        <v>46</v>
      </c>
      <c r="B7" t="s">
        <v>83</v>
      </c>
      <c r="C7" t="s">
        <v>39</v>
      </c>
      <c r="D7" s="11">
        <v>0.42499999999999999</v>
      </c>
      <c r="E7" s="9">
        <v>22.1</v>
      </c>
      <c r="F7" s="9">
        <v>9.76</v>
      </c>
      <c r="G7" s="11">
        <v>0.54652777777777783</v>
      </c>
      <c r="H7" s="9">
        <v>21.5</v>
      </c>
      <c r="I7" s="9">
        <v>7.32</v>
      </c>
      <c r="J7" s="7">
        <f t="shared" si="10"/>
        <v>0.12152777777777785</v>
      </c>
      <c r="K7" s="8">
        <f t="shared" si="11"/>
        <v>2.9166666666666683</v>
      </c>
      <c r="L7">
        <f t="shared" si="12"/>
        <v>-134.19999999999993</v>
      </c>
      <c r="M7">
        <f t="shared" si="13"/>
        <v>-46.011428571428524</v>
      </c>
      <c r="N7" s="9">
        <f t="shared" si="14"/>
        <v>-31.804060150375875</v>
      </c>
      <c r="O7">
        <f t="shared" si="15"/>
        <v>2.2225000000000001</v>
      </c>
      <c r="P7">
        <f t="shared" si="16"/>
        <v>3.8794791368402177</v>
      </c>
      <c r="Q7">
        <f t="shared" si="17"/>
        <v>-8.1980232470794636</v>
      </c>
      <c r="R7" s="11">
        <v>4.6527777777777779E-2</v>
      </c>
      <c r="S7" s="9">
        <v>22.3</v>
      </c>
      <c r="T7" s="9">
        <v>9.3800000000000008</v>
      </c>
      <c r="U7" s="11">
        <v>0.18194444444444444</v>
      </c>
      <c r="V7" s="9">
        <v>20.399999999999999</v>
      </c>
      <c r="W7" s="9">
        <v>7.42</v>
      </c>
      <c r="X7" s="7">
        <f t="shared" si="18"/>
        <v>0.13541666666666666</v>
      </c>
      <c r="Y7" s="8">
        <f t="shared" si="19"/>
        <v>3.25</v>
      </c>
      <c r="Z7">
        <f t="shared" si="20"/>
        <v>-107.80000000000001</v>
      </c>
      <c r="AA7">
        <f t="shared" si="21"/>
        <v>-33.169230769230772</v>
      </c>
      <c r="AB7" s="9">
        <f t="shared" si="22"/>
        <v>-31.753054427163413</v>
      </c>
      <c r="AC7">
        <f t="shared" si="4"/>
        <v>2.2225000000000001</v>
      </c>
      <c r="AD7">
        <f t="shared" si="23"/>
        <v>3.8794791368402177</v>
      </c>
      <c r="AE7">
        <f t="shared" si="24"/>
        <v>-8.1848756771574855</v>
      </c>
      <c r="AF7">
        <f t="shared" si="25"/>
        <v>-1.3147569921978075E-2</v>
      </c>
      <c r="AG7">
        <f t="shared" si="26"/>
        <v>-8.1848756771574855</v>
      </c>
      <c r="AH7">
        <f t="shared" si="27"/>
        <v>0</v>
      </c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</row>
    <row r="8" spans="1:48" x14ac:dyDescent="0.25">
      <c r="A8" t="s">
        <v>47</v>
      </c>
      <c r="B8" t="s">
        <v>2</v>
      </c>
      <c r="C8" t="s">
        <v>39</v>
      </c>
      <c r="D8" s="11">
        <v>0.42499999999999999</v>
      </c>
      <c r="E8" s="9">
        <v>22.1</v>
      </c>
      <c r="F8" s="9">
        <v>9.76</v>
      </c>
      <c r="G8" s="11">
        <v>0.54722222222222217</v>
      </c>
      <c r="H8" s="9">
        <v>21.5</v>
      </c>
      <c r="I8" s="9">
        <v>7.1199999999999992</v>
      </c>
      <c r="J8" s="7">
        <f t="shared" si="10"/>
        <v>0.12222222222222218</v>
      </c>
      <c r="K8" s="8">
        <f t="shared" si="11"/>
        <v>2.9333333333333322</v>
      </c>
      <c r="L8">
        <f t="shared" si="12"/>
        <v>-145.19999999999999</v>
      </c>
      <c r="M8">
        <f t="shared" si="13"/>
        <v>-49.500000000000014</v>
      </c>
      <c r="N8" s="9">
        <f t="shared" si="14"/>
        <v>-35.292631578947365</v>
      </c>
      <c r="O8">
        <f t="shared" si="15"/>
        <v>2.2225000000000001</v>
      </c>
      <c r="P8">
        <f t="shared" si="16"/>
        <v>3.8794791368402177</v>
      </c>
      <c r="Q8">
        <f t="shared" si="17"/>
        <v>-9.097260311004721</v>
      </c>
      <c r="R8" s="11">
        <v>4.7222222222222221E-2</v>
      </c>
      <c r="S8" s="9">
        <v>22.5</v>
      </c>
      <c r="T8" s="9">
        <v>9.3800000000000008</v>
      </c>
      <c r="U8" s="11">
        <v>0.18263888888888891</v>
      </c>
      <c r="V8" s="9">
        <v>20.399999999999999</v>
      </c>
      <c r="W8" s="9">
        <v>6.77</v>
      </c>
      <c r="X8" s="7">
        <f t="shared" si="18"/>
        <v>0.13541666666666669</v>
      </c>
      <c r="Y8" s="8">
        <f t="shared" si="19"/>
        <v>3.2500000000000004</v>
      </c>
      <c r="Z8">
        <f t="shared" si="20"/>
        <v>-143.55000000000007</v>
      </c>
      <c r="AA8">
        <f t="shared" si="21"/>
        <v>-44.169230769230786</v>
      </c>
      <c r="AB8" s="9">
        <f t="shared" si="22"/>
        <v>-42.753054427163427</v>
      </c>
      <c r="AC8">
        <f t="shared" si="4"/>
        <v>2.2225000000000001</v>
      </c>
      <c r="AD8">
        <f t="shared" si="23"/>
        <v>3.8794791368402177</v>
      </c>
      <c r="AE8">
        <f t="shared" si="24"/>
        <v>-11.020307860705548</v>
      </c>
      <c r="AF8">
        <f t="shared" si="25"/>
        <v>1.9230475497008275</v>
      </c>
      <c r="AG8">
        <f t="shared" si="26"/>
        <v>-11.020307860705548</v>
      </c>
      <c r="AH8">
        <f t="shared" si="27"/>
        <v>1.9230475497008275</v>
      </c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</row>
    <row r="9" spans="1:48" x14ac:dyDescent="0.25">
      <c r="A9" t="s">
        <v>48</v>
      </c>
      <c r="B9" t="s">
        <v>2</v>
      </c>
      <c r="C9" t="s">
        <v>39</v>
      </c>
      <c r="D9" s="11">
        <v>0.42569444444444443</v>
      </c>
      <c r="E9" s="9">
        <v>22.1</v>
      </c>
      <c r="F9" s="9">
        <v>9.77</v>
      </c>
      <c r="G9" s="11">
        <v>0.54791666666666672</v>
      </c>
      <c r="H9" s="9">
        <v>21.5</v>
      </c>
      <c r="I9" s="9">
        <v>7.01</v>
      </c>
      <c r="J9" s="7">
        <f t="shared" si="10"/>
        <v>0.12222222222222229</v>
      </c>
      <c r="K9" s="8">
        <f t="shared" si="11"/>
        <v>2.9333333333333349</v>
      </c>
      <c r="L9">
        <f t="shared" si="12"/>
        <v>-151.79999999999998</v>
      </c>
      <c r="M9">
        <f t="shared" si="13"/>
        <v>-51.749999999999964</v>
      </c>
      <c r="N9" s="9">
        <f t="shared" si="14"/>
        <v>-37.542631578947315</v>
      </c>
      <c r="O9">
        <f t="shared" si="15"/>
        <v>2.2225000000000001</v>
      </c>
      <c r="P9">
        <f t="shared" si="16"/>
        <v>3.8794791368402177</v>
      </c>
      <c r="Q9">
        <f t="shared" si="17"/>
        <v>-9.6772350758213559</v>
      </c>
      <c r="R9" s="11">
        <v>4.7916666666666663E-2</v>
      </c>
      <c r="S9" s="9">
        <v>22.4</v>
      </c>
      <c r="T9" s="9">
        <v>9.3800000000000008</v>
      </c>
      <c r="U9" s="11">
        <v>0.18333333333333335</v>
      </c>
      <c r="V9" s="9">
        <v>20.100000000000001</v>
      </c>
      <c r="W9" s="9">
        <v>6.83</v>
      </c>
      <c r="X9" s="7">
        <f t="shared" si="18"/>
        <v>0.13541666666666669</v>
      </c>
      <c r="Y9" s="8">
        <f t="shared" si="19"/>
        <v>3.2500000000000004</v>
      </c>
      <c r="Z9">
        <f t="shared" si="20"/>
        <v>-140.25000000000003</v>
      </c>
      <c r="AA9">
        <f t="shared" si="21"/>
        <v>-43.153846153846153</v>
      </c>
      <c r="AB9" s="9">
        <f t="shared" si="22"/>
        <v>-41.737669811778794</v>
      </c>
      <c r="AC9">
        <f t="shared" si="4"/>
        <v>2.2225000000000001</v>
      </c>
      <c r="AD9">
        <f t="shared" si="23"/>
        <v>3.8794791368402177</v>
      </c>
      <c r="AE9">
        <f t="shared" si="24"/>
        <v>-10.758575659147262</v>
      </c>
      <c r="AF9">
        <f t="shared" si="25"/>
        <v>1.0813405833259058</v>
      </c>
      <c r="AG9">
        <f t="shared" si="26"/>
        <v>-10.758575659147262</v>
      </c>
      <c r="AH9">
        <f t="shared" si="27"/>
        <v>1.0813405833259058</v>
      </c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</row>
    <row r="10" spans="1:48" x14ac:dyDescent="0.25">
      <c r="A10" t="s">
        <v>49</v>
      </c>
      <c r="B10" t="s">
        <v>3</v>
      </c>
      <c r="C10" t="s">
        <v>41</v>
      </c>
      <c r="D10" s="11">
        <v>0.42569444444444443</v>
      </c>
      <c r="E10" s="9">
        <v>22.2</v>
      </c>
      <c r="F10" s="9">
        <v>9.75</v>
      </c>
      <c r="G10" s="11">
        <v>0.54791666666666672</v>
      </c>
      <c r="H10" s="9">
        <v>21.5</v>
      </c>
      <c r="I10" s="9">
        <v>8.94</v>
      </c>
      <c r="J10" s="7">
        <f t="shared" si="10"/>
        <v>0.12222222222222229</v>
      </c>
      <c r="K10" s="8">
        <f t="shared" si="11"/>
        <v>2.9333333333333349</v>
      </c>
      <c r="L10">
        <f t="shared" si="12"/>
        <v>-44.550000000000033</v>
      </c>
      <c r="M10">
        <f t="shared" si="13"/>
        <v>-15.187500000000004</v>
      </c>
      <c r="N10" s="9">
        <f t="shared" si="14"/>
        <v>-0.98013157894735414</v>
      </c>
      <c r="O10">
        <f t="shared" si="15"/>
        <v>2.2225000000000001</v>
      </c>
      <c r="P10">
        <f t="shared" si="16"/>
        <v>3.8794791368402177</v>
      </c>
      <c r="Q10">
        <f t="shared" si="17"/>
        <v>-0.25264514755082762</v>
      </c>
      <c r="R10" s="11">
        <v>4.7916666666666663E-2</v>
      </c>
      <c r="S10" s="9">
        <v>22.5</v>
      </c>
      <c r="T10" s="9">
        <v>9.3800000000000008</v>
      </c>
      <c r="U10" s="11">
        <v>0.18402777777777779</v>
      </c>
      <c r="V10" s="9">
        <v>20</v>
      </c>
      <c r="W10" s="9">
        <v>8.3000000000000007</v>
      </c>
      <c r="X10" s="7">
        <f t="shared" si="18"/>
        <v>0.13611111111111113</v>
      </c>
      <c r="Y10" s="8">
        <f t="shared" si="19"/>
        <v>3.2666666666666671</v>
      </c>
      <c r="Z10">
        <f t="shared" si="20"/>
        <v>-59.400000000000006</v>
      </c>
      <c r="AA10">
        <f t="shared" si="21"/>
        <v>-18.183673469387756</v>
      </c>
      <c r="AB10" s="9">
        <f t="shared" si="22"/>
        <v>-16.767497127320397</v>
      </c>
      <c r="AC10">
        <f t="shared" si="4"/>
        <v>2.2225000000000001</v>
      </c>
      <c r="AD10">
        <f t="shared" si="23"/>
        <v>3.8794791368402177</v>
      </c>
      <c r="AE10">
        <f t="shared" si="24"/>
        <v>-4.3221000902139899</v>
      </c>
      <c r="AF10">
        <f t="shared" si="25"/>
        <v>4.0694549426631621</v>
      </c>
      <c r="AG10">
        <f t="shared" si="26"/>
        <v>-4.3221000902139899</v>
      </c>
      <c r="AH10">
        <f t="shared" si="27"/>
        <v>4.0694549426631621</v>
      </c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</row>
    <row r="11" spans="1:48" x14ac:dyDescent="0.25">
      <c r="A11" t="s">
        <v>50</v>
      </c>
      <c r="B11" t="s">
        <v>3</v>
      </c>
      <c r="C11" t="s">
        <v>41</v>
      </c>
      <c r="D11" s="11">
        <v>0.42569444444444443</v>
      </c>
      <c r="E11" s="9">
        <v>22.2</v>
      </c>
      <c r="F11" s="9">
        <v>9.74</v>
      </c>
      <c r="G11" s="11">
        <v>0.54861111111111105</v>
      </c>
      <c r="H11" s="9">
        <v>21.5</v>
      </c>
      <c r="I11" s="9">
        <v>9.14</v>
      </c>
      <c r="J11" s="7">
        <f t="shared" si="10"/>
        <v>0.12291666666666662</v>
      </c>
      <c r="K11" s="8">
        <f t="shared" si="11"/>
        <v>2.9499999999999988</v>
      </c>
      <c r="L11">
        <f t="shared" si="12"/>
        <v>-33.000000000000028</v>
      </c>
      <c r="M11">
        <f t="shared" si="13"/>
        <v>-11.186440677966116</v>
      </c>
      <c r="N11" s="9">
        <f t="shared" si="14"/>
        <v>3.0209277430865331</v>
      </c>
      <c r="O11">
        <f t="shared" si="15"/>
        <v>2.2225000000000001</v>
      </c>
      <c r="P11">
        <f t="shared" si="16"/>
        <v>3.8794791368402177</v>
      </c>
      <c r="Q11">
        <f t="shared" si="17"/>
        <v>0.77869415881097814</v>
      </c>
      <c r="R11" s="11">
        <v>4.8611111111111112E-2</v>
      </c>
      <c r="S11" s="9">
        <v>22.5</v>
      </c>
      <c r="T11" s="9">
        <v>9.39</v>
      </c>
      <c r="U11" s="11">
        <v>0.18472222222222223</v>
      </c>
      <c r="V11" s="9">
        <v>20</v>
      </c>
      <c r="W11" s="9">
        <v>8.4</v>
      </c>
      <c r="X11" s="7">
        <f t="shared" si="18"/>
        <v>0.13611111111111113</v>
      </c>
      <c r="Y11" s="8">
        <f t="shared" si="19"/>
        <v>3.2666666666666671</v>
      </c>
      <c r="Z11">
        <f t="shared" si="20"/>
        <v>-54.450000000000053</v>
      </c>
      <c r="AA11">
        <f t="shared" si="21"/>
        <v>-16.668367346938791</v>
      </c>
      <c r="AB11" s="9">
        <f t="shared" si="22"/>
        <v>-15.252191004871431</v>
      </c>
      <c r="AC11">
        <f t="shared" si="4"/>
        <v>2.2225000000000001</v>
      </c>
      <c r="AD11">
        <f t="shared" si="23"/>
        <v>3.8794791368402177</v>
      </c>
      <c r="AE11">
        <f t="shared" si="24"/>
        <v>-3.9315048404395161</v>
      </c>
      <c r="AF11">
        <f t="shared" si="25"/>
        <v>4.710198999250494</v>
      </c>
      <c r="AG11">
        <f t="shared" si="26"/>
        <v>-3.9315048404395161</v>
      </c>
      <c r="AH11">
        <f t="shared" si="27"/>
        <v>4.710198999250494</v>
      </c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</row>
    <row r="12" spans="1:48" x14ac:dyDescent="0.25">
      <c r="A12" t="s">
        <v>51</v>
      </c>
      <c r="B12" t="s">
        <v>40</v>
      </c>
      <c r="C12" t="s">
        <v>39</v>
      </c>
      <c r="D12" s="11">
        <v>0.42638888888888887</v>
      </c>
      <c r="E12" s="9">
        <v>22.2</v>
      </c>
      <c r="F12" s="9">
        <v>9.74</v>
      </c>
      <c r="G12" s="11">
        <v>0.5493055555555556</v>
      </c>
      <c r="H12" s="9">
        <v>21.5</v>
      </c>
      <c r="I12" s="9">
        <v>7.16</v>
      </c>
      <c r="J12" s="7">
        <f t="shared" si="10"/>
        <v>0.12291666666666673</v>
      </c>
      <c r="K12" s="8">
        <f t="shared" si="11"/>
        <v>2.9500000000000015</v>
      </c>
      <c r="L12">
        <f t="shared" si="12"/>
        <v>-141.90000000000009</v>
      </c>
      <c r="M12">
        <f t="shared" si="13"/>
        <v>-48.101694915254242</v>
      </c>
      <c r="N12" s="9">
        <f t="shared" si="14"/>
        <v>-33.894326494201593</v>
      </c>
      <c r="O12">
        <f t="shared" si="15"/>
        <v>2.2225000000000001</v>
      </c>
      <c r="P12">
        <f t="shared" si="16"/>
        <v>3.8794791368402177</v>
      </c>
      <c r="Q12">
        <f t="shared" si="17"/>
        <v>-8.7368240164858975</v>
      </c>
      <c r="R12" s="11">
        <v>4.9305555555555554E-2</v>
      </c>
      <c r="S12" s="9">
        <v>22.7</v>
      </c>
      <c r="T12" s="9">
        <v>9.39</v>
      </c>
      <c r="U12" s="11">
        <v>0.18541666666666667</v>
      </c>
      <c r="V12" s="9">
        <v>20.399999999999999</v>
      </c>
      <c r="W12" s="9">
        <v>6.38</v>
      </c>
      <c r="X12" s="7">
        <f t="shared" si="18"/>
        <v>0.13611111111111113</v>
      </c>
      <c r="Y12" s="8">
        <f t="shared" si="19"/>
        <v>3.2666666666666671</v>
      </c>
      <c r="Z12">
        <f t="shared" si="20"/>
        <v>-165.5500000000001</v>
      </c>
      <c r="AA12">
        <f t="shared" si="21"/>
        <v>-50.678571428571452</v>
      </c>
      <c r="AB12" s="9">
        <f t="shared" si="22"/>
        <v>-49.262395086504092</v>
      </c>
      <c r="AC12">
        <f t="shared" si="4"/>
        <v>2.2225000000000001</v>
      </c>
      <c r="AD12">
        <f t="shared" si="23"/>
        <v>3.8794791368402177</v>
      </c>
      <c r="AE12">
        <f t="shared" si="24"/>
        <v>-12.698198224266681</v>
      </c>
      <c r="AF12">
        <f t="shared" si="25"/>
        <v>3.9613742077807839</v>
      </c>
      <c r="AG12">
        <f t="shared" si="26"/>
        <v>-12.698198224266681</v>
      </c>
      <c r="AH12">
        <f t="shared" si="27"/>
        <v>3.9613742077807839</v>
      </c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5">
      <c r="A13" t="s">
        <v>52</v>
      </c>
      <c r="B13" t="s">
        <v>83</v>
      </c>
      <c r="C13" t="s">
        <v>41</v>
      </c>
      <c r="D13" s="11">
        <v>0.42638888888888887</v>
      </c>
      <c r="E13" s="9">
        <v>22.2</v>
      </c>
      <c r="F13" s="9">
        <v>9.74</v>
      </c>
      <c r="G13" s="11">
        <v>0.54999999999999993</v>
      </c>
      <c r="H13" s="9">
        <v>21.4</v>
      </c>
      <c r="I13" s="9">
        <v>8.85</v>
      </c>
      <c r="J13" s="7">
        <f t="shared" si="10"/>
        <v>0.12361111111111106</v>
      </c>
      <c r="K13" s="8">
        <f t="shared" si="11"/>
        <v>2.9666666666666655</v>
      </c>
      <c r="L13">
        <f t="shared" si="12"/>
        <v>-48.950000000000102</v>
      </c>
      <c r="M13">
        <f t="shared" si="13"/>
        <v>-16.500000000000043</v>
      </c>
      <c r="N13" s="9">
        <f t="shared" si="14"/>
        <v>-2.2926315789473932</v>
      </c>
      <c r="O13">
        <f t="shared" si="15"/>
        <v>2.2225000000000001</v>
      </c>
      <c r="P13">
        <f t="shared" si="16"/>
        <v>3.8794791368402177</v>
      </c>
      <c r="Q13">
        <f t="shared" si="17"/>
        <v>-0.59096376036054932</v>
      </c>
      <c r="R13" s="11">
        <v>4.9999999999999996E-2</v>
      </c>
      <c r="S13" s="9">
        <v>22.4</v>
      </c>
      <c r="T13" s="9">
        <v>9.39</v>
      </c>
      <c r="U13" s="11">
        <v>0.18541666666666667</v>
      </c>
      <c r="V13" s="9">
        <v>20.5</v>
      </c>
      <c r="W13" s="9">
        <v>8.17</v>
      </c>
      <c r="X13" s="7">
        <f t="shared" si="18"/>
        <v>0.13541666666666669</v>
      </c>
      <c r="Y13" s="8">
        <f t="shared" si="19"/>
        <v>3.2500000000000004</v>
      </c>
      <c r="Z13">
        <f t="shared" si="20"/>
        <v>-67.100000000000108</v>
      </c>
      <c r="AA13">
        <f t="shared" si="21"/>
        <v>-20.646153846153876</v>
      </c>
      <c r="AB13" s="9">
        <f t="shared" si="22"/>
        <v>-19.229977504086516</v>
      </c>
      <c r="AC13">
        <f t="shared" si="4"/>
        <v>2.2225000000000001</v>
      </c>
      <c r="AD13">
        <f t="shared" si="23"/>
        <v>3.8794791368402177</v>
      </c>
      <c r="AE13">
        <f t="shared" si="24"/>
        <v>-4.9568451912720084</v>
      </c>
      <c r="AF13">
        <f t="shared" si="25"/>
        <v>4.3658814309114593</v>
      </c>
      <c r="AG13">
        <f t="shared" si="26"/>
        <v>-4.9568451912720084</v>
      </c>
      <c r="AH13">
        <f t="shared" si="27"/>
        <v>4.3658814309114593</v>
      </c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</row>
    <row r="14" spans="1:48" x14ac:dyDescent="0.25">
      <c r="A14" t="s">
        <v>53</v>
      </c>
      <c r="B14" t="s">
        <v>3</v>
      </c>
      <c r="C14" t="s">
        <v>39</v>
      </c>
      <c r="D14" s="11">
        <v>0.42708333333333331</v>
      </c>
      <c r="E14" s="9">
        <v>22.2</v>
      </c>
      <c r="F14" s="9">
        <v>9.74</v>
      </c>
      <c r="G14" s="11">
        <v>0.54999999999999993</v>
      </c>
      <c r="H14" s="9">
        <v>21.4</v>
      </c>
      <c r="I14" s="9">
        <v>6.33</v>
      </c>
      <c r="J14" s="7">
        <f t="shared" si="10"/>
        <v>0.12291666666666662</v>
      </c>
      <c r="K14" s="8">
        <f t="shared" si="11"/>
        <v>2.9499999999999988</v>
      </c>
      <c r="L14">
        <f t="shared" si="12"/>
        <v>-187.55000000000004</v>
      </c>
      <c r="M14">
        <f t="shared" si="13"/>
        <v>-63.576271186440714</v>
      </c>
      <c r="N14" s="9">
        <f t="shared" si="14"/>
        <v>-49.368902765388064</v>
      </c>
      <c r="O14">
        <f t="shared" si="15"/>
        <v>2.2225000000000001</v>
      </c>
      <c r="P14">
        <f t="shared" si="16"/>
        <v>3.8794791368402177</v>
      </c>
      <c r="Q14">
        <f t="shared" si="17"/>
        <v>-12.725652342494193</v>
      </c>
      <c r="R14" s="11">
        <v>4.9999999999999996E-2</v>
      </c>
      <c r="S14" s="9">
        <v>22.6</v>
      </c>
      <c r="T14" s="9">
        <v>9.39</v>
      </c>
      <c r="U14" s="11">
        <v>0.18611111111111112</v>
      </c>
      <c r="V14" s="9">
        <v>20.2</v>
      </c>
      <c r="W14" s="9">
        <v>5.35</v>
      </c>
      <c r="X14" s="7">
        <f t="shared" si="18"/>
        <v>0.13611111111111113</v>
      </c>
      <c r="Y14" s="8">
        <f t="shared" si="19"/>
        <v>3.2666666666666671</v>
      </c>
      <c r="Z14">
        <f t="shared" si="20"/>
        <v>-222.20000000000013</v>
      </c>
      <c r="AA14">
        <f t="shared" si="21"/>
        <v>-68.020408163265344</v>
      </c>
      <c r="AB14" s="9">
        <f t="shared" si="22"/>
        <v>-66.604231821197985</v>
      </c>
      <c r="AC14">
        <f t="shared" si="4"/>
        <v>2.2225000000000001</v>
      </c>
      <c r="AD14">
        <f t="shared" si="23"/>
        <v>3.8794791368402177</v>
      </c>
      <c r="AE14">
        <f t="shared" si="24"/>
        <v>-17.168343860574595</v>
      </c>
      <c r="AF14">
        <f t="shared" si="25"/>
        <v>4.4426915180804016</v>
      </c>
      <c r="AG14">
        <f t="shared" si="26"/>
        <v>-17.168343860574595</v>
      </c>
      <c r="AH14">
        <f t="shared" si="27"/>
        <v>4.4426915180804016</v>
      </c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</row>
    <row r="15" spans="1:48" x14ac:dyDescent="0.25">
      <c r="A15" t="s">
        <v>54</v>
      </c>
      <c r="B15" t="s">
        <v>40</v>
      </c>
      <c r="C15" t="s">
        <v>39</v>
      </c>
      <c r="D15" s="11">
        <v>0.42708333333333331</v>
      </c>
      <c r="E15" s="9">
        <v>22.2</v>
      </c>
      <c r="F15" s="9">
        <v>9.74</v>
      </c>
      <c r="G15" s="11">
        <v>0.55069444444444449</v>
      </c>
      <c r="H15" s="9">
        <v>21.4</v>
      </c>
      <c r="I15" s="9">
        <v>6.4399999999999995</v>
      </c>
      <c r="J15" s="7">
        <f t="shared" si="10"/>
        <v>0.12361111111111117</v>
      </c>
      <c r="K15" s="8">
        <f t="shared" si="11"/>
        <v>2.9666666666666681</v>
      </c>
      <c r="L15">
        <f t="shared" si="12"/>
        <v>-181.50000000000011</v>
      </c>
      <c r="M15">
        <f t="shared" si="13"/>
        <v>-61.179775280898888</v>
      </c>
      <c r="N15" s="9">
        <f t="shared" si="14"/>
        <v>-46.972406859846238</v>
      </c>
      <c r="O15">
        <f t="shared" si="15"/>
        <v>2.2225000000000001</v>
      </c>
      <c r="P15">
        <f t="shared" si="16"/>
        <v>3.8794791368402177</v>
      </c>
      <c r="Q15">
        <f t="shared" si="17"/>
        <v>-12.107915831738334</v>
      </c>
      <c r="R15" s="11">
        <v>5.0694444444444452E-2</v>
      </c>
      <c r="S15" s="9">
        <v>22.6</v>
      </c>
      <c r="T15" s="9">
        <v>9.39</v>
      </c>
      <c r="U15" s="11">
        <v>0.18680555555555556</v>
      </c>
      <c r="V15" s="9">
        <v>20</v>
      </c>
      <c r="W15" s="9">
        <v>5.94</v>
      </c>
      <c r="X15" s="7">
        <f t="shared" si="18"/>
        <v>0.1361111111111111</v>
      </c>
      <c r="Y15" s="8">
        <f t="shared" si="19"/>
        <v>3.2666666666666666</v>
      </c>
      <c r="Z15">
        <f t="shared" si="20"/>
        <v>-189.75000000000003</v>
      </c>
      <c r="AA15">
        <f t="shared" si="21"/>
        <v>-58.08673469387756</v>
      </c>
      <c r="AB15" s="9">
        <f t="shared" si="22"/>
        <v>-56.6705583518102</v>
      </c>
      <c r="AC15">
        <f t="shared" si="4"/>
        <v>2.2225000000000001</v>
      </c>
      <c r="AD15">
        <f t="shared" si="23"/>
        <v>3.8794791368402177</v>
      </c>
      <c r="AE15">
        <f t="shared" si="24"/>
        <v>-14.607775000941903</v>
      </c>
      <c r="AF15">
        <f t="shared" si="25"/>
        <v>2.4998591692035692</v>
      </c>
      <c r="AG15">
        <f t="shared" si="26"/>
        <v>-14.607775000941903</v>
      </c>
      <c r="AH15">
        <f t="shared" si="27"/>
        <v>2.4998591692035692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</row>
    <row r="16" spans="1:48" x14ac:dyDescent="0.25">
      <c r="A16" t="s">
        <v>55</v>
      </c>
      <c r="B16" t="s">
        <v>83</v>
      </c>
      <c r="C16" t="s">
        <v>39</v>
      </c>
      <c r="D16" s="11">
        <v>0.42708333333333331</v>
      </c>
      <c r="E16" s="9">
        <v>22.2</v>
      </c>
      <c r="F16" s="9">
        <v>9.74</v>
      </c>
      <c r="G16" s="11">
        <v>0.55138888888888882</v>
      </c>
      <c r="H16" s="9">
        <v>21.4</v>
      </c>
      <c r="I16" s="9">
        <v>7.7800000000000011</v>
      </c>
      <c r="J16" s="7">
        <f t="shared" si="10"/>
        <v>0.1243055555555555</v>
      </c>
      <c r="K16" s="8">
        <f t="shared" si="11"/>
        <v>2.9833333333333321</v>
      </c>
      <c r="L16">
        <f t="shared" si="12"/>
        <v>-107.80000000000001</v>
      </c>
      <c r="M16">
        <f t="shared" si="13"/>
        <v>-36.134078212290525</v>
      </c>
      <c r="N16" s="9">
        <f t="shared" si="14"/>
        <v>-21.926709791237876</v>
      </c>
      <c r="O16">
        <f t="shared" si="15"/>
        <v>2.2225000000000001</v>
      </c>
      <c r="P16">
        <f t="shared" si="16"/>
        <v>3.8794791368402177</v>
      </c>
      <c r="Q16">
        <f t="shared" si="17"/>
        <v>-5.6519726019449301</v>
      </c>
      <c r="R16" s="11">
        <v>5.1388888888888894E-2</v>
      </c>
      <c r="S16" s="9">
        <v>22.7</v>
      </c>
      <c r="T16" s="9">
        <v>9.39</v>
      </c>
      <c r="U16" s="11">
        <v>0.1875</v>
      </c>
      <c r="V16" s="9">
        <v>20</v>
      </c>
      <c r="W16" s="9">
        <v>6.93</v>
      </c>
      <c r="X16" s="7">
        <f t="shared" si="18"/>
        <v>0.1361111111111111</v>
      </c>
      <c r="Y16" s="8">
        <f t="shared" si="19"/>
        <v>3.2666666666666666</v>
      </c>
      <c r="Z16">
        <f t="shared" si="20"/>
        <v>-135.3000000000001</v>
      </c>
      <c r="AA16">
        <f t="shared" si="21"/>
        <v>-41.418367346938808</v>
      </c>
      <c r="AB16" s="9">
        <f t="shared" si="22"/>
        <v>-40.002191004871449</v>
      </c>
      <c r="AC16">
        <f t="shared" si="4"/>
        <v>2.2225000000000001</v>
      </c>
      <c r="AD16">
        <f t="shared" si="23"/>
        <v>3.8794791368402177</v>
      </c>
      <c r="AE16">
        <f t="shared" si="24"/>
        <v>-10.311227253422654</v>
      </c>
      <c r="AF16">
        <f t="shared" si="25"/>
        <v>4.659254651477724</v>
      </c>
      <c r="AG16">
        <f t="shared" si="26"/>
        <v>-10.311227253422654</v>
      </c>
      <c r="AH16">
        <f t="shared" si="27"/>
        <v>4.659254651477724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</row>
    <row r="17" spans="1:48" x14ac:dyDescent="0.25">
      <c r="A17" t="s">
        <v>56</v>
      </c>
      <c r="B17" t="s">
        <v>2</v>
      </c>
      <c r="C17" t="s">
        <v>41</v>
      </c>
      <c r="D17" s="11">
        <v>0.42708333333333331</v>
      </c>
      <c r="E17" s="9">
        <v>22.2</v>
      </c>
      <c r="F17" s="9">
        <v>9.74</v>
      </c>
      <c r="G17" s="11">
        <v>0.55208333333333337</v>
      </c>
      <c r="H17" s="9">
        <v>21.4</v>
      </c>
      <c r="I17" s="9">
        <v>8.91</v>
      </c>
      <c r="J17" s="7">
        <f t="shared" si="10"/>
        <v>0.12500000000000006</v>
      </c>
      <c r="K17" s="8">
        <f t="shared" si="11"/>
        <v>3.0000000000000013</v>
      </c>
      <c r="L17">
        <f t="shared" si="12"/>
        <v>-45.650000000000077</v>
      </c>
      <c r="M17">
        <f t="shared" si="13"/>
        <v>-15.216666666666686</v>
      </c>
      <c r="N17" s="9">
        <f t="shared" si="14"/>
        <v>-1.0092982456140369</v>
      </c>
      <c r="O17">
        <f t="shared" si="15"/>
        <v>2.2225000000000001</v>
      </c>
      <c r="P17">
        <f t="shared" si="16"/>
        <v>3.8794791368402177</v>
      </c>
      <c r="Q17">
        <f t="shared" si="17"/>
        <v>-0.26016333894660315</v>
      </c>
      <c r="R17" s="11">
        <v>5.2083333333333336E-2</v>
      </c>
      <c r="S17" s="9">
        <v>22.6</v>
      </c>
      <c r="T17" s="9">
        <v>9.3800000000000008</v>
      </c>
      <c r="U17" s="11">
        <v>0.1875</v>
      </c>
      <c r="V17" s="9">
        <v>20.399999999999999</v>
      </c>
      <c r="W17" s="9">
        <v>8.57</v>
      </c>
      <c r="X17" s="7">
        <f t="shared" si="18"/>
        <v>0.13541666666666666</v>
      </c>
      <c r="Y17" s="8">
        <f t="shared" si="19"/>
        <v>3.25</v>
      </c>
      <c r="Z17">
        <f t="shared" si="20"/>
        <v>-44.550000000000033</v>
      </c>
      <c r="AA17">
        <f t="shared" si="21"/>
        <v>-13.707692307692318</v>
      </c>
      <c r="AB17" s="9">
        <f t="shared" si="22"/>
        <v>-12.291515965624958</v>
      </c>
      <c r="AC17">
        <f t="shared" si="4"/>
        <v>2.2225000000000001</v>
      </c>
      <c r="AD17">
        <f t="shared" si="23"/>
        <v>3.8794791368402177</v>
      </c>
      <c r="AE17">
        <f t="shared" si="24"/>
        <v>-3.1683418139570736</v>
      </c>
      <c r="AF17">
        <f t="shared" si="25"/>
        <v>2.9081784750104704</v>
      </c>
      <c r="AG17">
        <f t="shared" si="26"/>
        <v>-3.1683418139570736</v>
      </c>
      <c r="AH17">
        <f t="shared" si="27"/>
        <v>2.9081784750104704</v>
      </c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</row>
    <row r="18" spans="1:48" x14ac:dyDescent="0.25">
      <c r="A18" t="s">
        <v>57</v>
      </c>
      <c r="B18" t="s">
        <v>40</v>
      </c>
      <c r="C18" t="s">
        <v>41</v>
      </c>
      <c r="D18" s="11">
        <v>0.42777777777777781</v>
      </c>
      <c r="E18" s="9">
        <v>22.2</v>
      </c>
      <c r="F18" s="9">
        <v>9.73</v>
      </c>
      <c r="G18" s="11">
        <v>0.55208333333333337</v>
      </c>
      <c r="H18" s="9">
        <v>21.4</v>
      </c>
      <c r="I18" s="9">
        <v>8.98</v>
      </c>
      <c r="J18" s="7">
        <f t="shared" si="10"/>
        <v>0.12430555555555556</v>
      </c>
      <c r="K18" s="8">
        <f t="shared" si="11"/>
        <v>2.9833333333333334</v>
      </c>
      <c r="L18">
        <f t="shared" si="12"/>
        <v>-41.250000000000007</v>
      </c>
      <c r="M18">
        <f t="shared" si="13"/>
        <v>-13.826815642458103</v>
      </c>
      <c r="N18" s="9">
        <f t="shared" si="14"/>
        <v>0.38055277859454684</v>
      </c>
      <c r="O18">
        <f t="shared" si="15"/>
        <v>2.2225000000000001</v>
      </c>
      <c r="P18">
        <f t="shared" si="16"/>
        <v>3.8794791368402177</v>
      </c>
      <c r="Q18">
        <f t="shared" si="17"/>
        <v>9.809378145141974E-2</v>
      </c>
      <c r="R18" s="11">
        <v>5.2083333333333336E-2</v>
      </c>
      <c r="S18" s="9">
        <v>22.5</v>
      </c>
      <c r="T18" s="9">
        <v>9.3800000000000008</v>
      </c>
      <c r="U18" s="11">
        <v>0.18819444444444444</v>
      </c>
      <c r="V18" s="9">
        <v>20.3</v>
      </c>
      <c r="W18" s="9">
        <v>8.8000000000000007</v>
      </c>
      <c r="X18" s="7">
        <f t="shared" si="18"/>
        <v>0.1361111111111111</v>
      </c>
      <c r="Y18" s="8">
        <f t="shared" si="19"/>
        <v>3.2666666666666666</v>
      </c>
      <c r="Z18">
        <f t="shared" si="20"/>
        <v>-31.899999999999984</v>
      </c>
      <c r="AA18">
        <f t="shared" si="21"/>
        <v>-9.7653061224489743</v>
      </c>
      <c r="AB18" s="9">
        <f t="shared" si="22"/>
        <v>-8.3491297803816149</v>
      </c>
      <c r="AC18">
        <f t="shared" si="4"/>
        <v>2.2225000000000001</v>
      </c>
      <c r="AD18">
        <f t="shared" si="23"/>
        <v>3.8794791368402177</v>
      </c>
      <c r="AE18">
        <f t="shared" si="24"/>
        <v>-2.1521264803557796</v>
      </c>
      <c r="AF18">
        <f t="shared" si="25"/>
        <v>2.2502202618071991</v>
      </c>
      <c r="AG18">
        <f t="shared" si="26"/>
        <v>-2.1521264803557796</v>
      </c>
      <c r="AH18">
        <f t="shared" si="27"/>
        <v>2.2502202618071991</v>
      </c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</row>
    <row r="19" spans="1:48" x14ac:dyDescent="0.25">
      <c r="A19" t="s">
        <v>58</v>
      </c>
      <c r="B19" t="s">
        <v>83</v>
      </c>
      <c r="C19" t="s">
        <v>41</v>
      </c>
      <c r="D19" s="11">
        <v>0.42777777777777781</v>
      </c>
      <c r="E19" s="9">
        <v>22.2</v>
      </c>
      <c r="F19" s="9">
        <v>9.73</v>
      </c>
      <c r="G19" s="11">
        <v>0.55277777777777781</v>
      </c>
      <c r="H19" s="9">
        <v>21.4</v>
      </c>
      <c r="I19" s="9">
        <v>8.6199999999999992</v>
      </c>
      <c r="J19" s="7">
        <f t="shared" si="10"/>
        <v>0.125</v>
      </c>
      <c r="K19" s="8">
        <f t="shared" si="11"/>
        <v>3</v>
      </c>
      <c r="L19">
        <f t="shared" si="12"/>
        <v>-61.050000000000047</v>
      </c>
      <c r="M19">
        <f t="shared" si="13"/>
        <v>-20.350000000000016</v>
      </c>
      <c r="N19" s="9">
        <f t="shared" si="14"/>
        <v>-6.1426315789473662</v>
      </c>
      <c r="O19">
        <f t="shared" si="15"/>
        <v>2.2225000000000001</v>
      </c>
      <c r="P19">
        <f t="shared" si="16"/>
        <v>3.8794791368402177</v>
      </c>
      <c r="Q19">
        <f t="shared" si="17"/>
        <v>-1.5833650246023632</v>
      </c>
      <c r="R19" s="11">
        <v>5.2777777777777778E-2</v>
      </c>
      <c r="S19" s="9">
        <v>22.7</v>
      </c>
      <c r="T19" s="9">
        <v>9.3800000000000008</v>
      </c>
      <c r="U19" s="11">
        <v>0.18888888888888888</v>
      </c>
      <c r="V19" s="9">
        <v>20</v>
      </c>
      <c r="W19" s="9">
        <v>8.3800000000000008</v>
      </c>
      <c r="X19" s="7">
        <f t="shared" si="18"/>
        <v>0.1361111111111111</v>
      </c>
      <c r="Y19" s="8">
        <f t="shared" si="19"/>
        <v>3.2666666666666666</v>
      </c>
      <c r="Z19">
        <f t="shared" si="20"/>
        <v>-54.999999999999993</v>
      </c>
      <c r="AA19">
        <f t="shared" si="21"/>
        <v>-16.836734693877549</v>
      </c>
      <c r="AB19" s="9">
        <f t="shared" si="22"/>
        <v>-15.42055835181019</v>
      </c>
      <c r="AC19">
        <f t="shared" si="4"/>
        <v>2.2225000000000001</v>
      </c>
      <c r="AD19">
        <f t="shared" si="23"/>
        <v>3.8794791368402177</v>
      </c>
      <c r="AE19">
        <f t="shared" si="24"/>
        <v>-3.9749043126366757</v>
      </c>
      <c r="AF19">
        <f t="shared" si="25"/>
        <v>2.3915392880343127</v>
      </c>
      <c r="AG19">
        <f t="shared" si="26"/>
        <v>-3.9749043126366757</v>
      </c>
      <c r="AH19">
        <f t="shared" si="27"/>
        <v>2.3915392880343127</v>
      </c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</row>
    <row r="20" spans="1:48" x14ac:dyDescent="0.25">
      <c r="A20" t="s">
        <v>59</v>
      </c>
      <c r="B20" t="s">
        <v>40</v>
      </c>
      <c r="C20" t="s">
        <v>39</v>
      </c>
      <c r="D20" s="11">
        <v>0.42777777777777781</v>
      </c>
      <c r="E20" s="9">
        <v>22.2</v>
      </c>
      <c r="F20" s="9">
        <v>9.73</v>
      </c>
      <c r="G20" s="11">
        <v>0.55347222222222225</v>
      </c>
      <c r="H20" s="9">
        <v>21.4</v>
      </c>
      <c r="I20" s="9">
        <v>6.7199999999999989</v>
      </c>
      <c r="J20" s="7">
        <f t="shared" si="10"/>
        <v>0.12569444444444444</v>
      </c>
      <c r="K20" s="8">
        <f t="shared" si="11"/>
        <v>3.0166666666666666</v>
      </c>
      <c r="L20">
        <f t="shared" si="12"/>
        <v>-165.5500000000001</v>
      </c>
      <c r="M20">
        <f t="shared" si="13"/>
        <v>-54.878453038674067</v>
      </c>
      <c r="N20" s="9">
        <f t="shared" si="14"/>
        <v>-40.671084617621418</v>
      </c>
      <c r="O20">
        <f t="shared" si="15"/>
        <v>2.2225000000000001</v>
      </c>
      <c r="P20">
        <f t="shared" si="16"/>
        <v>3.8794791368402177</v>
      </c>
      <c r="Q20">
        <f t="shared" si="17"/>
        <v>-10.483645660419109</v>
      </c>
      <c r="R20" s="11">
        <v>5.347222222222222E-2</v>
      </c>
      <c r="S20" s="9">
        <v>22.8</v>
      </c>
      <c r="T20" s="9">
        <v>9.3800000000000008</v>
      </c>
      <c r="U20" s="11">
        <v>0.18958333333333333</v>
      </c>
      <c r="V20" s="9">
        <v>20</v>
      </c>
      <c r="W20" s="9">
        <v>6.19</v>
      </c>
      <c r="X20" s="7">
        <f t="shared" si="18"/>
        <v>0.1361111111111111</v>
      </c>
      <c r="Y20" s="8">
        <f t="shared" si="19"/>
        <v>3.2666666666666666</v>
      </c>
      <c r="Z20">
        <f t="shared" si="20"/>
        <v>-175.45</v>
      </c>
      <c r="AA20">
        <f t="shared" si="21"/>
        <v>-53.709183673469383</v>
      </c>
      <c r="AB20" s="9">
        <f t="shared" si="22"/>
        <v>-52.293007331402023</v>
      </c>
      <c r="AC20">
        <f t="shared" si="4"/>
        <v>2.2225000000000001</v>
      </c>
      <c r="AD20">
        <f t="shared" si="23"/>
        <v>3.8794791368402177</v>
      </c>
      <c r="AE20">
        <f t="shared" si="24"/>
        <v>-13.47938872381563</v>
      </c>
      <c r="AF20">
        <f t="shared" si="25"/>
        <v>2.995743063396521</v>
      </c>
      <c r="AG20">
        <f t="shared" si="26"/>
        <v>-13.47938872381563</v>
      </c>
      <c r="AH20">
        <f t="shared" si="27"/>
        <v>2.995743063396521</v>
      </c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</row>
    <row r="21" spans="1:48" x14ac:dyDescent="0.25">
      <c r="A21" t="s">
        <v>60</v>
      </c>
      <c r="B21" t="s">
        <v>40</v>
      </c>
      <c r="C21" t="s">
        <v>41</v>
      </c>
      <c r="D21" s="11">
        <v>0.4284722222222222</v>
      </c>
      <c r="E21" s="9">
        <v>22.2</v>
      </c>
      <c r="F21" s="9">
        <v>9.73</v>
      </c>
      <c r="G21" s="11">
        <v>0.5541666666666667</v>
      </c>
      <c r="H21" s="9">
        <v>21.4</v>
      </c>
      <c r="I21" s="9">
        <v>9.0399999999999991</v>
      </c>
      <c r="J21" s="7">
        <f t="shared" si="10"/>
        <v>0.1256944444444445</v>
      </c>
      <c r="K21" s="8">
        <f t="shared" si="11"/>
        <v>3.0166666666666679</v>
      </c>
      <c r="L21">
        <f t="shared" si="12"/>
        <v>-37.950000000000038</v>
      </c>
      <c r="M21">
        <f t="shared" si="13"/>
        <v>-12.580110497237577</v>
      </c>
      <c r="N21" s="9">
        <f t="shared" si="14"/>
        <v>1.6272579238150726</v>
      </c>
      <c r="O21">
        <f t="shared" si="15"/>
        <v>2.2225000000000001</v>
      </c>
      <c r="P21">
        <f t="shared" si="16"/>
        <v>3.8794791368402177</v>
      </c>
      <c r="Q21">
        <f t="shared" si="17"/>
        <v>0.41945268073807757</v>
      </c>
      <c r="R21" s="11">
        <v>5.4166666666666669E-2</v>
      </c>
      <c r="S21" s="9">
        <v>22.9</v>
      </c>
      <c r="T21" s="9">
        <v>9.3800000000000008</v>
      </c>
      <c r="U21" s="11">
        <v>0.18958333333333333</v>
      </c>
      <c r="V21" s="9">
        <v>19.899999999999999</v>
      </c>
      <c r="W21" s="9">
        <v>8.56</v>
      </c>
      <c r="X21" s="7">
        <f t="shared" si="18"/>
        <v>0.13541666666666666</v>
      </c>
      <c r="Y21" s="8">
        <f t="shared" si="19"/>
        <v>3.25</v>
      </c>
      <c r="Z21">
        <f t="shared" si="20"/>
        <v>-45.099999999999973</v>
      </c>
      <c r="AA21">
        <f t="shared" si="21"/>
        <v>-13.876923076923068</v>
      </c>
      <c r="AB21" s="9">
        <f t="shared" si="22"/>
        <v>-12.460746734855709</v>
      </c>
      <c r="AC21">
        <f t="shared" si="4"/>
        <v>2.2225000000000001</v>
      </c>
      <c r="AD21">
        <f t="shared" si="23"/>
        <v>3.8794791368402177</v>
      </c>
      <c r="AE21">
        <f t="shared" si="24"/>
        <v>-3.2119638475501162</v>
      </c>
      <c r="AF21">
        <f t="shared" si="25"/>
        <v>3.6314165282881938</v>
      </c>
      <c r="AG21">
        <f t="shared" si="26"/>
        <v>-3.2119638475501162</v>
      </c>
      <c r="AH21">
        <f t="shared" si="27"/>
        <v>3.6314165282881938</v>
      </c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</row>
    <row r="22" spans="1:48" x14ac:dyDescent="0.25">
      <c r="A22" t="s">
        <v>61</v>
      </c>
      <c r="B22" t="s">
        <v>83</v>
      </c>
      <c r="C22" t="s">
        <v>41</v>
      </c>
      <c r="D22" s="11">
        <v>0.4284722222222222</v>
      </c>
      <c r="E22" s="9">
        <v>22.2</v>
      </c>
      <c r="F22" s="9">
        <v>9.73</v>
      </c>
      <c r="G22" s="11">
        <v>0.55486111111111114</v>
      </c>
      <c r="H22" s="9">
        <v>21.4</v>
      </c>
      <c r="I22" s="9">
        <v>8.25</v>
      </c>
      <c r="J22" s="7">
        <f t="shared" si="10"/>
        <v>0.12638888888888894</v>
      </c>
      <c r="K22" s="8">
        <f t="shared" si="11"/>
        <v>3.0333333333333345</v>
      </c>
      <c r="L22">
        <f t="shared" si="12"/>
        <v>-81.400000000000034</v>
      </c>
      <c r="M22">
        <f t="shared" si="13"/>
        <v>-26.835164835164836</v>
      </c>
      <c r="N22" s="9">
        <f t="shared" si="14"/>
        <v>-12.627796414112186</v>
      </c>
      <c r="O22">
        <f t="shared" si="15"/>
        <v>2.2225000000000001</v>
      </c>
      <c r="P22">
        <f t="shared" si="16"/>
        <v>3.8794791368402177</v>
      </c>
      <c r="Q22">
        <f t="shared" si="17"/>
        <v>-3.2550236690787702</v>
      </c>
      <c r="R22" s="11">
        <v>5.486111111111111E-2</v>
      </c>
      <c r="S22" s="9">
        <v>22.5</v>
      </c>
      <c r="T22" s="9">
        <v>9.3699999999999992</v>
      </c>
      <c r="U22" s="11">
        <v>0.19027777777777777</v>
      </c>
      <c r="V22" s="9">
        <v>20.3</v>
      </c>
      <c r="W22" s="9">
        <v>8.01</v>
      </c>
      <c r="X22" s="7">
        <f t="shared" si="18"/>
        <v>0.13541666666666666</v>
      </c>
      <c r="Y22" s="8">
        <f t="shared" si="19"/>
        <v>3.25</v>
      </c>
      <c r="Z22">
        <f t="shared" si="20"/>
        <v>-74.799999999999983</v>
      </c>
      <c r="AA22">
        <f t="shared" si="21"/>
        <v>-23.015384615384612</v>
      </c>
      <c r="AB22" s="9">
        <f t="shared" si="22"/>
        <v>-21.599208273317252</v>
      </c>
      <c r="AC22">
        <f t="shared" si="4"/>
        <v>2.2225000000000001</v>
      </c>
      <c r="AD22">
        <f t="shared" si="23"/>
        <v>3.8794791368402177</v>
      </c>
      <c r="AE22">
        <f t="shared" si="24"/>
        <v>-5.5675536615746593</v>
      </c>
      <c r="AF22">
        <f t="shared" si="25"/>
        <v>2.3125299924958891</v>
      </c>
      <c r="AG22">
        <f t="shared" si="26"/>
        <v>-5.5675536615746593</v>
      </c>
      <c r="AH22">
        <f t="shared" si="27"/>
        <v>2.3125299924958891</v>
      </c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</row>
    <row r="23" spans="1:48" x14ac:dyDescent="0.25">
      <c r="A23" t="s">
        <v>62</v>
      </c>
      <c r="B23" t="s">
        <v>2</v>
      </c>
      <c r="C23" t="s">
        <v>41</v>
      </c>
      <c r="D23" s="11">
        <v>0.4291666666666667</v>
      </c>
      <c r="E23" s="9">
        <v>22.2</v>
      </c>
      <c r="F23" s="9">
        <v>9.7200000000000006</v>
      </c>
      <c r="G23" s="11">
        <v>0.55555555555555558</v>
      </c>
      <c r="H23" s="9">
        <v>21.4</v>
      </c>
      <c r="I23" s="9">
        <v>9.0299999999999994</v>
      </c>
      <c r="J23" s="7">
        <f t="shared" si="10"/>
        <v>0.12638888888888888</v>
      </c>
      <c r="K23" s="8">
        <f t="shared" si="11"/>
        <v>3.0333333333333332</v>
      </c>
      <c r="L23">
        <f t="shared" si="12"/>
        <v>-37.950000000000095</v>
      </c>
      <c r="M23">
        <f t="shared" si="13"/>
        <v>-12.510989010989043</v>
      </c>
      <c r="N23" s="9">
        <f t="shared" si="14"/>
        <v>1.6963794100636065</v>
      </c>
      <c r="O23">
        <f t="shared" si="15"/>
        <v>2.2225000000000001</v>
      </c>
      <c r="P23">
        <f t="shared" si="16"/>
        <v>3.8794791368402177</v>
      </c>
      <c r="Q23">
        <f t="shared" si="17"/>
        <v>0.43726988861842009</v>
      </c>
      <c r="R23" s="11">
        <v>5.5555555555555552E-2</v>
      </c>
      <c r="S23" s="9">
        <v>22.4</v>
      </c>
      <c r="T23" s="9">
        <v>9.3699999999999992</v>
      </c>
      <c r="U23" s="11">
        <v>0.19097222222222221</v>
      </c>
      <c r="V23" s="9">
        <v>20.7</v>
      </c>
      <c r="W23" s="9">
        <v>8.56</v>
      </c>
      <c r="X23" s="7">
        <f t="shared" si="18"/>
        <v>0.13541666666666666</v>
      </c>
      <c r="Y23" s="8">
        <f t="shared" si="19"/>
        <v>3.25</v>
      </c>
      <c r="Z23">
        <f t="shared" si="20"/>
        <v>-44.549999999999926</v>
      </c>
      <c r="AA23">
        <f t="shared" si="21"/>
        <v>-13.707692307692286</v>
      </c>
      <c r="AB23" s="9">
        <f t="shared" si="22"/>
        <v>-12.291515965624926</v>
      </c>
      <c r="AC23">
        <f t="shared" si="4"/>
        <v>2.2225000000000001</v>
      </c>
      <c r="AD23">
        <f t="shared" si="23"/>
        <v>3.8794791368402177</v>
      </c>
      <c r="AE23">
        <f t="shared" si="24"/>
        <v>-3.1683418139570656</v>
      </c>
      <c r="AF23">
        <f t="shared" si="25"/>
        <v>3.6056117025754855</v>
      </c>
      <c r="AG23">
        <f t="shared" si="26"/>
        <v>-3.1683418139570656</v>
      </c>
      <c r="AH23">
        <f t="shared" si="27"/>
        <v>3.6056117025754855</v>
      </c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</row>
    <row r="24" spans="1:48" x14ac:dyDescent="0.25">
      <c r="A24" t="s">
        <v>63</v>
      </c>
      <c r="B24" t="s">
        <v>3</v>
      </c>
      <c r="C24" t="s">
        <v>39</v>
      </c>
      <c r="D24" s="11">
        <v>0.4291666666666667</v>
      </c>
      <c r="E24" s="9">
        <v>22.2</v>
      </c>
      <c r="F24" s="9">
        <v>9.7200000000000006</v>
      </c>
      <c r="G24" s="11">
        <v>0.55555555555555558</v>
      </c>
      <c r="H24" s="9">
        <v>21.4</v>
      </c>
      <c r="I24" s="9">
        <v>5.5</v>
      </c>
      <c r="J24" s="7">
        <f t="shared" si="10"/>
        <v>0.12638888888888888</v>
      </c>
      <c r="K24" s="8">
        <f t="shared" si="11"/>
        <v>3.0333333333333332</v>
      </c>
      <c r="L24">
        <f t="shared" si="12"/>
        <v>-232.10000000000008</v>
      </c>
      <c r="M24">
        <f t="shared" si="13"/>
        <v>-76.516483516483547</v>
      </c>
      <c r="N24" s="9">
        <f t="shared" si="14"/>
        <v>-62.309115095430897</v>
      </c>
      <c r="O24">
        <f t="shared" si="15"/>
        <v>2.2225000000000001</v>
      </c>
      <c r="P24">
        <f t="shared" si="16"/>
        <v>3.8794791368402177</v>
      </c>
      <c r="Q24">
        <f t="shared" si="17"/>
        <v>-16.061206388180455</v>
      </c>
      <c r="R24" s="11">
        <v>5.5555555555555552E-2</v>
      </c>
      <c r="S24" s="9">
        <v>22.2</v>
      </c>
      <c r="T24" s="9">
        <v>9.3699999999999992</v>
      </c>
      <c r="U24" s="11">
        <v>0.19097222222222221</v>
      </c>
      <c r="V24" s="9">
        <v>20.5</v>
      </c>
      <c r="W24" s="9">
        <v>5.08</v>
      </c>
      <c r="X24" s="7">
        <f t="shared" si="18"/>
        <v>0.13541666666666666</v>
      </c>
      <c r="Y24" s="8">
        <f t="shared" si="19"/>
        <v>3.25</v>
      </c>
      <c r="Z24">
        <f t="shared" si="20"/>
        <v>-235.95</v>
      </c>
      <c r="AA24">
        <f t="shared" si="21"/>
        <v>-72.599999999999994</v>
      </c>
      <c r="AB24" s="9">
        <f t="shared" si="22"/>
        <v>-71.183823657932635</v>
      </c>
      <c r="AC24">
        <f t="shared" si="4"/>
        <v>2.2225000000000001</v>
      </c>
      <c r="AD24">
        <f t="shared" si="23"/>
        <v>3.8794791368402177</v>
      </c>
      <c r="AE24">
        <f t="shared" si="24"/>
        <v>-18.348809504337449</v>
      </c>
      <c r="AF24">
        <f t="shared" si="25"/>
        <v>2.2876031161569941</v>
      </c>
      <c r="AG24">
        <f t="shared" si="26"/>
        <v>-18.348809504337449</v>
      </c>
      <c r="AH24">
        <f t="shared" si="27"/>
        <v>2.2876031161569941</v>
      </c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</row>
    <row r="25" spans="1:48" x14ac:dyDescent="0.25">
      <c r="A25" t="s">
        <v>64</v>
      </c>
      <c r="B25" t="s">
        <v>3</v>
      </c>
      <c r="C25" t="s">
        <v>39</v>
      </c>
      <c r="D25" s="11">
        <v>0.42986111111111108</v>
      </c>
      <c r="E25" s="9">
        <v>22.3</v>
      </c>
      <c r="F25" s="9">
        <v>9.7100000000000009</v>
      </c>
      <c r="G25" s="11">
        <v>0.55625000000000002</v>
      </c>
      <c r="H25" s="9">
        <v>21.4</v>
      </c>
      <c r="I25" s="9">
        <v>6.6999999999999993</v>
      </c>
      <c r="J25" s="7">
        <f t="shared" si="10"/>
        <v>0.12638888888888894</v>
      </c>
      <c r="K25" s="8">
        <f t="shared" si="11"/>
        <v>3.0333333333333345</v>
      </c>
      <c r="L25">
        <f>((I25*0.055)-(F25*0.055))*1000</f>
        <v>-165.5500000000001</v>
      </c>
      <c r="M25">
        <f t="shared" si="13"/>
        <v>-54.576923076923087</v>
      </c>
      <c r="N25" s="9">
        <f t="shared" si="14"/>
        <v>-40.369554655870438</v>
      </c>
      <c r="O25">
        <f t="shared" si="15"/>
        <v>2.2225000000000001</v>
      </c>
      <c r="P25">
        <f t="shared" si="16"/>
        <v>3.8794791368402177</v>
      </c>
      <c r="Q25">
        <f t="shared" si="17"/>
        <v>-10.405921318796132</v>
      </c>
      <c r="R25" s="11">
        <v>5.6250000000000001E-2</v>
      </c>
      <c r="S25" s="9">
        <v>22.3</v>
      </c>
      <c r="T25" s="9">
        <v>9.3699999999999992</v>
      </c>
      <c r="U25" s="11">
        <v>0.19166666666666665</v>
      </c>
      <c r="V25" s="9">
        <v>20.399999999999999</v>
      </c>
      <c r="W25" s="9">
        <v>6.02</v>
      </c>
      <c r="X25" s="7">
        <f t="shared" si="18"/>
        <v>0.13541666666666666</v>
      </c>
      <c r="Y25" s="8">
        <f t="shared" si="19"/>
        <v>3.25</v>
      </c>
      <c r="Z25">
        <f t="shared" si="20"/>
        <v>-184.24999999999997</v>
      </c>
      <c r="AA25">
        <f t="shared" si="21"/>
        <v>-56.692307692307686</v>
      </c>
      <c r="AB25" s="9">
        <f t="shared" si="22"/>
        <v>-55.276131350240327</v>
      </c>
      <c r="AC25">
        <f t="shared" si="4"/>
        <v>2.2225000000000001</v>
      </c>
      <c r="AD25">
        <f t="shared" si="23"/>
        <v>3.8794791368402177</v>
      </c>
      <c r="AE25">
        <f t="shared" si="24"/>
        <v>-14.248338346591025</v>
      </c>
      <c r="AF25">
        <f t="shared" si="25"/>
        <v>3.8424170277948928</v>
      </c>
      <c r="AG25">
        <f t="shared" si="26"/>
        <v>-14.248338346591025</v>
      </c>
      <c r="AH25">
        <f t="shared" si="27"/>
        <v>3.8424170277948928</v>
      </c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</row>
    <row r="26" spans="1:48" x14ac:dyDescent="0.25">
      <c r="A26" t="s">
        <v>65</v>
      </c>
      <c r="B26" t="s">
        <v>3</v>
      </c>
      <c r="C26" t="s">
        <v>41</v>
      </c>
      <c r="D26" s="11">
        <v>0.42986111111111108</v>
      </c>
      <c r="E26" s="9">
        <v>22.3</v>
      </c>
      <c r="F26" s="9">
        <v>9.7100000000000009</v>
      </c>
      <c r="G26" s="11">
        <v>0.55694444444444446</v>
      </c>
      <c r="H26" s="9">
        <v>21.4</v>
      </c>
      <c r="I26" s="9">
        <v>8.69</v>
      </c>
      <c r="J26" s="7">
        <f t="shared" si="10"/>
        <v>0.12708333333333338</v>
      </c>
      <c r="K26" s="8">
        <f t="shared" si="11"/>
        <v>3.0500000000000012</v>
      </c>
      <c r="L26">
        <f t="shared" si="12"/>
        <v>-56.100000000000037</v>
      </c>
      <c r="M26">
        <f t="shared" si="13"/>
        <v>-18.393442622950825</v>
      </c>
      <c r="N26" s="9">
        <f t="shared" si="14"/>
        <v>-4.186074201898176</v>
      </c>
      <c r="O26">
        <f t="shared" si="15"/>
        <v>2.2225000000000001</v>
      </c>
      <c r="P26">
        <f t="shared" si="16"/>
        <v>3.8794791368402177</v>
      </c>
      <c r="Q26">
        <f t="shared" si="17"/>
        <v>-1.0790299558893042</v>
      </c>
      <c r="R26" s="11">
        <v>5.6944444444444443E-2</v>
      </c>
      <c r="S26" s="9">
        <v>22.3</v>
      </c>
      <c r="T26" s="9">
        <v>9.3699999999999992</v>
      </c>
      <c r="U26" s="11">
        <v>0.19236111111111112</v>
      </c>
      <c r="V26" s="9">
        <v>20.399999999999999</v>
      </c>
      <c r="W26" s="9">
        <v>8.01</v>
      </c>
      <c r="X26" s="7">
        <f t="shared" si="18"/>
        <v>0.13541666666666669</v>
      </c>
      <c r="Y26" s="8">
        <f t="shared" si="19"/>
        <v>3.2500000000000004</v>
      </c>
      <c r="Z26">
        <f t="shared" si="20"/>
        <v>-74.799999999999983</v>
      </c>
      <c r="AA26">
        <f t="shared" si="21"/>
        <v>-23.015384615384608</v>
      </c>
      <c r="AB26" s="9">
        <f t="shared" si="22"/>
        <v>-21.599208273317249</v>
      </c>
      <c r="AC26">
        <f t="shared" si="4"/>
        <v>2.2225000000000001</v>
      </c>
      <c r="AD26">
        <f t="shared" si="23"/>
        <v>3.8794791368402177</v>
      </c>
      <c r="AE26">
        <f t="shared" si="24"/>
        <v>-5.5675536615746584</v>
      </c>
      <c r="AF26">
        <f t="shared" si="25"/>
        <v>4.4885237056853544</v>
      </c>
      <c r="AG26">
        <f t="shared" si="26"/>
        <v>-5.5675536615746584</v>
      </c>
      <c r="AH26">
        <f t="shared" si="27"/>
        <v>4.4885237056853544</v>
      </c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</row>
    <row r="27" spans="1:48" x14ac:dyDescent="0.25">
      <c r="A27" t="s">
        <v>66</v>
      </c>
      <c r="B27" t="s">
        <v>2</v>
      </c>
      <c r="C27" t="s">
        <v>39</v>
      </c>
      <c r="D27" s="11">
        <v>0.42986111111111108</v>
      </c>
      <c r="E27" s="9">
        <v>22.3</v>
      </c>
      <c r="F27" s="9">
        <v>9.6999999999999993</v>
      </c>
      <c r="G27" s="11">
        <v>0.55763888888888891</v>
      </c>
      <c r="H27" s="9">
        <v>21.4</v>
      </c>
      <c r="I27" s="9">
        <v>7.2800000000000011</v>
      </c>
      <c r="J27" s="7">
        <f t="shared" si="10"/>
        <v>0.12777777777777782</v>
      </c>
      <c r="K27" s="8">
        <f t="shared" si="11"/>
        <v>3.0666666666666678</v>
      </c>
      <c r="L27">
        <f t="shared" si="12"/>
        <v>-133.09999999999988</v>
      </c>
      <c r="M27">
        <f t="shared" si="13"/>
        <v>-43.402173913043427</v>
      </c>
      <c r="N27" s="9">
        <f t="shared" si="14"/>
        <v>-29.194805491990778</v>
      </c>
      <c r="O27">
        <f t="shared" si="15"/>
        <v>2.2225000000000001</v>
      </c>
      <c r="P27">
        <f t="shared" si="16"/>
        <v>3.8794791368402177</v>
      </c>
      <c r="Q27">
        <f t="shared" si="17"/>
        <v>-7.5254446440378446</v>
      </c>
      <c r="R27" s="11">
        <v>5.7638888888888885E-2</v>
      </c>
      <c r="S27" s="9">
        <v>22.4</v>
      </c>
      <c r="T27" s="9">
        <v>9.3800000000000008</v>
      </c>
      <c r="U27" s="11">
        <v>0.19236111111111112</v>
      </c>
      <c r="V27" s="9">
        <v>20.5</v>
      </c>
      <c r="W27" s="9">
        <v>6.69</v>
      </c>
      <c r="X27" s="7">
        <f t="shared" si="18"/>
        <v>0.13472222222222224</v>
      </c>
      <c r="Y27" s="8">
        <f t="shared" si="19"/>
        <v>3.2333333333333338</v>
      </c>
      <c r="Z27">
        <f t="shared" si="20"/>
        <v>-147.95000000000002</v>
      </c>
      <c r="AA27">
        <f t="shared" si="21"/>
        <v>-45.757731958762882</v>
      </c>
      <c r="AB27" s="9">
        <f t="shared" si="22"/>
        <v>-44.341555616695523</v>
      </c>
      <c r="AC27">
        <f t="shared" si="4"/>
        <v>2.2225000000000001</v>
      </c>
      <c r="AD27">
        <f t="shared" si="23"/>
        <v>3.8794791368402177</v>
      </c>
      <c r="AE27">
        <f t="shared" si="24"/>
        <v>-11.429770351287701</v>
      </c>
      <c r="AF27">
        <f t="shared" si="25"/>
        <v>3.9043257072498561</v>
      </c>
      <c r="AG27">
        <f t="shared" si="26"/>
        <v>-11.429770351287701</v>
      </c>
      <c r="AH27">
        <f t="shared" si="27"/>
        <v>3.9043257072498561</v>
      </c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</row>
    <row r="28" spans="1:48" x14ac:dyDescent="0.25">
      <c r="A28" t="s">
        <v>67</v>
      </c>
      <c r="B28" t="s">
        <v>83</v>
      </c>
      <c r="C28" t="s">
        <v>41</v>
      </c>
      <c r="D28" s="11">
        <v>0.42986111111111108</v>
      </c>
      <c r="E28" s="9">
        <v>22.3</v>
      </c>
      <c r="F28" s="9">
        <v>9.6999999999999993</v>
      </c>
      <c r="G28" s="11">
        <v>0.55763888888888891</v>
      </c>
      <c r="H28" s="9">
        <v>21.4</v>
      </c>
      <c r="I28" s="9">
        <v>9.15</v>
      </c>
      <c r="J28" s="7">
        <f t="shared" si="10"/>
        <v>0.12777777777777782</v>
      </c>
      <c r="K28" s="8">
        <f t="shared" si="11"/>
        <v>3.0666666666666678</v>
      </c>
      <c r="L28">
        <f t="shared" si="12"/>
        <v>-30.25</v>
      </c>
      <c r="M28">
        <f t="shared" si="13"/>
        <v>-9.8641304347826058</v>
      </c>
      <c r="N28" s="9">
        <f t="shared" si="14"/>
        <v>4.3432379862700436</v>
      </c>
      <c r="O28">
        <f t="shared" si="15"/>
        <v>2.2225000000000001</v>
      </c>
      <c r="P28">
        <f t="shared" si="16"/>
        <v>3.8794791368402177</v>
      </c>
      <c r="Q28">
        <f t="shared" si="17"/>
        <v>1.1195415242798679</v>
      </c>
      <c r="R28" s="11">
        <v>5.7638888888888885E-2</v>
      </c>
      <c r="S28" s="9">
        <v>22.5</v>
      </c>
      <c r="T28" s="9">
        <v>9.3699999999999992</v>
      </c>
      <c r="U28" s="11">
        <v>0.19305555555555554</v>
      </c>
      <c r="V28" s="9">
        <v>20.5</v>
      </c>
      <c r="W28" s="9">
        <v>8.44</v>
      </c>
      <c r="X28" s="7">
        <f t="shared" si="18"/>
        <v>0.13541666666666666</v>
      </c>
      <c r="Y28" s="8">
        <f t="shared" si="19"/>
        <v>3.25</v>
      </c>
      <c r="Z28">
        <f t="shared" si="20"/>
        <v>-51.14999999999997</v>
      </c>
      <c r="AA28">
        <f t="shared" si="21"/>
        <v>-15.738461538461529</v>
      </c>
      <c r="AB28" s="9">
        <f t="shared" si="22"/>
        <v>-14.322285196394169</v>
      </c>
      <c r="AC28">
        <f t="shared" si="4"/>
        <v>2.2225000000000001</v>
      </c>
      <c r="AD28">
        <f t="shared" si="23"/>
        <v>3.8794791368402177</v>
      </c>
      <c r="AE28">
        <f t="shared" si="24"/>
        <v>-3.6918062170736334</v>
      </c>
      <c r="AF28">
        <f t="shared" si="25"/>
        <v>4.8113477413535009</v>
      </c>
      <c r="AG28">
        <f t="shared" si="26"/>
        <v>-3.6918062170736334</v>
      </c>
      <c r="AH28">
        <f t="shared" si="27"/>
        <v>4.8113477413535009</v>
      </c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</row>
    <row r="29" spans="1:48" x14ac:dyDescent="0.25">
      <c r="A29" t="s">
        <v>68</v>
      </c>
      <c r="B29" t="s">
        <v>40</v>
      </c>
      <c r="C29" t="s">
        <v>41</v>
      </c>
      <c r="D29" s="11">
        <v>0.43055555555555558</v>
      </c>
      <c r="E29" s="9">
        <v>22.3</v>
      </c>
      <c r="F29" s="9">
        <v>9.6999999999999993</v>
      </c>
      <c r="G29" s="11">
        <v>0.55833333333333335</v>
      </c>
      <c r="H29" s="9">
        <v>21.4</v>
      </c>
      <c r="I29" s="9">
        <v>9.1999999999999993</v>
      </c>
      <c r="J29" s="7">
        <f t="shared" si="10"/>
        <v>0.12777777777777777</v>
      </c>
      <c r="K29" s="8">
        <f t="shared" si="11"/>
        <v>3.0666666666666664</v>
      </c>
      <c r="L29">
        <f t="shared" si="12"/>
        <v>-27.499999999999968</v>
      </c>
      <c r="M29">
        <f t="shared" si="13"/>
        <v>-8.9673913043478155</v>
      </c>
      <c r="N29" s="9">
        <f t="shared" si="14"/>
        <v>5.2399771167048339</v>
      </c>
      <c r="O29">
        <f t="shared" si="15"/>
        <v>2.2225000000000001</v>
      </c>
      <c r="P29">
        <f t="shared" si="16"/>
        <v>3.8794791368402177</v>
      </c>
      <c r="Q29">
        <f t="shared" si="17"/>
        <v>1.3506908870691139</v>
      </c>
      <c r="R29" s="15">
        <v>5.8333333333333327E-2</v>
      </c>
      <c r="S29" s="9">
        <v>22.6</v>
      </c>
      <c r="T29" s="9">
        <v>9.36</v>
      </c>
      <c r="U29" s="11">
        <v>0.19375000000000001</v>
      </c>
      <c r="V29" s="9">
        <v>20.2</v>
      </c>
      <c r="W29" s="9">
        <v>8.4600000000000009</v>
      </c>
      <c r="X29" s="7">
        <f t="shared" si="18"/>
        <v>0.13541666666666669</v>
      </c>
      <c r="Y29" s="8">
        <f t="shared" si="19"/>
        <v>3.2500000000000004</v>
      </c>
      <c r="Z29">
        <f t="shared" si="20"/>
        <v>-49.499999999999879</v>
      </c>
      <c r="AA29">
        <f t="shared" si="21"/>
        <v>-15.230769230769191</v>
      </c>
      <c r="AB29" s="9">
        <f t="shared" si="22"/>
        <v>-13.814592888701831</v>
      </c>
      <c r="AC29">
        <f t="shared" si="4"/>
        <v>2.2225000000000001</v>
      </c>
      <c r="AD29">
        <f t="shared" si="23"/>
        <v>3.8794791368402177</v>
      </c>
      <c r="AE29">
        <f t="shared" si="24"/>
        <v>-3.5609401162944847</v>
      </c>
      <c r="AF29">
        <f t="shared" si="25"/>
        <v>4.911631003363599</v>
      </c>
      <c r="AG29">
        <f t="shared" si="26"/>
        <v>-3.5609401162944847</v>
      </c>
      <c r="AH29">
        <f t="shared" si="27"/>
        <v>4.911631003363599</v>
      </c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</row>
    <row r="30" spans="1:48" x14ac:dyDescent="0.25">
      <c r="A30" t="s">
        <v>69</v>
      </c>
      <c r="B30" t="s">
        <v>40</v>
      </c>
      <c r="C30" t="s">
        <v>41</v>
      </c>
      <c r="D30" s="11">
        <v>0.43124999999999997</v>
      </c>
      <c r="E30" s="9">
        <v>22.3</v>
      </c>
      <c r="F30" s="9">
        <v>9.7100000000000009</v>
      </c>
      <c r="G30" s="11">
        <v>0.55902777777777779</v>
      </c>
      <c r="H30" s="9">
        <v>21.3</v>
      </c>
      <c r="I30" s="9">
        <v>9.32</v>
      </c>
      <c r="J30" s="7">
        <f t="shared" si="10"/>
        <v>0.12777777777777782</v>
      </c>
      <c r="K30" s="8">
        <f t="shared" si="11"/>
        <v>3.0666666666666678</v>
      </c>
      <c r="L30">
        <f t="shared" si="12"/>
        <v>-21.449999999999967</v>
      </c>
      <c r="M30">
        <f t="shared" si="13"/>
        <v>-6.9945652173912913</v>
      </c>
      <c r="N30" s="9">
        <f t="shared" si="14"/>
        <v>7.2128032036613581</v>
      </c>
      <c r="O30">
        <f t="shared" si="15"/>
        <v>2.2225000000000001</v>
      </c>
      <c r="P30">
        <f t="shared" si="16"/>
        <v>3.8794791368402177</v>
      </c>
      <c r="Q30">
        <f t="shared" si="17"/>
        <v>1.8592194852054513</v>
      </c>
      <c r="R30" s="11">
        <v>5.9027777777777783E-2</v>
      </c>
      <c r="S30" s="9">
        <v>22.5</v>
      </c>
      <c r="T30" s="9">
        <v>9.3699999999999992</v>
      </c>
      <c r="U30" s="11">
        <v>0.19444444444444445</v>
      </c>
      <c r="V30" s="9">
        <v>20.3</v>
      </c>
      <c r="W30" s="9">
        <v>8.35</v>
      </c>
      <c r="X30" s="7">
        <f t="shared" si="18"/>
        <v>0.13541666666666666</v>
      </c>
      <c r="Y30" s="8">
        <f t="shared" si="19"/>
        <v>3.25</v>
      </c>
      <c r="Z30">
        <f t="shared" si="20"/>
        <v>-56.09999999999998</v>
      </c>
      <c r="AA30">
        <f t="shared" si="21"/>
        <v>-17.261538461538457</v>
      </c>
      <c r="AB30" s="9">
        <f t="shared" si="22"/>
        <v>-15.845362119471098</v>
      </c>
      <c r="AC30">
        <f t="shared" si="4"/>
        <v>2.2225000000000001</v>
      </c>
      <c r="AD30">
        <f t="shared" si="23"/>
        <v>3.8794791368402177</v>
      </c>
      <c r="AE30">
        <f t="shared" si="24"/>
        <v>-4.0844045194110583</v>
      </c>
      <c r="AF30">
        <f t="shared" si="25"/>
        <v>5.9436240046165096</v>
      </c>
      <c r="AG30">
        <f t="shared" si="26"/>
        <v>-4.0844045194110583</v>
      </c>
      <c r="AH30">
        <f t="shared" si="27"/>
        <v>5.9436240046165096</v>
      </c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</row>
    <row r="31" spans="1:48" x14ac:dyDescent="0.25">
      <c r="A31" t="s">
        <v>70</v>
      </c>
      <c r="B31" t="s">
        <v>2</v>
      </c>
      <c r="C31" t="s">
        <v>41</v>
      </c>
      <c r="D31" s="11">
        <v>0.43124999999999997</v>
      </c>
      <c r="E31" s="9">
        <v>22.3</v>
      </c>
      <c r="F31" s="9">
        <v>9.7100000000000009</v>
      </c>
      <c r="G31" s="11">
        <v>0.55902777777777779</v>
      </c>
      <c r="H31" s="9">
        <v>21.3</v>
      </c>
      <c r="I31" s="9">
        <v>9.2200000000000006</v>
      </c>
      <c r="J31" s="7">
        <f t="shared" si="10"/>
        <v>0.12777777777777782</v>
      </c>
      <c r="K31" s="8">
        <f t="shared" si="11"/>
        <v>3.0666666666666678</v>
      </c>
      <c r="L31">
        <f t="shared" si="12"/>
        <v>-26.950000000000031</v>
      </c>
      <c r="M31">
        <f t="shared" si="13"/>
        <v>-8.7880434782608763</v>
      </c>
      <c r="N31" s="9">
        <f t="shared" si="14"/>
        <v>5.4193249427917731</v>
      </c>
      <c r="O31">
        <f t="shared" si="15"/>
        <v>2.2225000000000001</v>
      </c>
      <c r="P31">
        <f t="shared" si="16"/>
        <v>3.8794791368402177</v>
      </c>
      <c r="Q31">
        <f t="shared" si="17"/>
        <v>1.3969207596269582</v>
      </c>
      <c r="R31" s="11">
        <v>5.9027777777777783E-2</v>
      </c>
      <c r="S31" s="9">
        <v>22.6</v>
      </c>
      <c r="T31" s="9">
        <v>9.3699999999999992</v>
      </c>
      <c r="U31" s="11">
        <v>0.19513888888888889</v>
      </c>
      <c r="V31" s="9">
        <v>20.3</v>
      </c>
      <c r="W31" s="9">
        <v>8.5</v>
      </c>
      <c r="X31" s="7">
        <f t="shared" si="18"/>
        <v>0.1361111111111111</v>
      </c>
      <c r="Y31" s="8">
        <f t="shared" si="19"/>
        <v>3.2666666666666666</v>
      </c>
      <c r="Z31">
        <f t="shared" si="20"/>
        <v>-47.849999999999952</v>
      </c>
      <c r="AA31">
        <f t="shared" si="21"/>
        <v>-14.647959183673455</v>
      </c>
      <c r="AB31" s="9">
        <f t="shared" si="22"/>
        <v>-13.231782841606096</v>
      </c>
      <c r="AC31">
        <f t="shared" si="4"/>
        <v>2.2225000000000001</v>
      </c>
      <c r="AD31">
        <f t="shared" si="23"/>
        <v>3.8794791368402177</v>
      </c>
      <c r="AE31">
        <f t="shared" si="24"/>
        <v>-3.4107111740735383</v>
      </c>
      <c r="AF31">
        <f t="shared" si="25"/>
        <v>4.8076319337004962</v>
      </c>
      <c r="AG31">
        <f t="shared" si="26"/>
        <v>-3.4107111740735383</v>
      </c>
      <c r="AH31">
        <f t="shared" si="27"/>
        <v>4.8076319337004962</v>
      </c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</row>
    <row r="32" spans="1:48" x14ac:dyDescent="0.25">
      <c r="A32" t="s">
        <v>71</v>
      </c>
      <c r="B32" t="s">
        <v>2</v>
      </c>
      <c r="C32" t="s">
        <v>39</v>
      </c>
      <c r="D32" s="11">
        <v>0.43194444444444446</v>
      </c>
      <c r="E32" s="9">
        <v>22.3</v>
      </c>
      <c r="F32" s="9">
        <v>9.7100000000000009</v>
      </c>
      <c r="G32" s="11">
        <v>0.55972222222222223</v>
      </c>
      <c r="H32" s="9">
        <v>21.3</v>
      </c>
      <c r="I32" s="9">
        <v>7.57</v>
      </c>
      <c r="J32" s="7">
        <f t="shared" si="10"/>
        <v>0.12777777777777777</v>
      </c>
      <c r="K32" s="8">
        <f t="shared" si="11"/>
        <v>3.0666666666666664</v>
      </c>
      <c r="L32">
        <f t="shared" si="12"/>
        <v>-117.70000000000003</v>
      </c>
      <c r="M32">
        <f t="shared" si="13"/>
        <v>-38.38043478260871</v>
      </c>
      <c r="N32" s="9">
        <f t="shared" si="14"/>
        <v>-24.17306636155606</v>
      </c>
      <c r="O32">
        <f t="shared" si="15"/>
        <v>2.2225000000000001</v>
      </c>
      <c r="P32">
        <f t="shared" si="16"/>
        <v>3.8794791368402177</v>
      </c>
      <c r="Q32">
        <f t="shared" si="17"/>
        <v>-6.2310082124180957</v>
      </c>
      <c r="R32" s="11">
        <v>5.9722222222222225E-2</v>
      </c>
      <c r="S32" s="9">
        <v>22.5</v>
      </c>
      <c r="T32" s="9">
        <v>9.3699999999999992</v>
      </c>
      <c r="U32" s="11">
        <v>0.19583333333333333</v>
      </c>
      <c r="V32" s="9">
        <v>20.7</v>
      </c>
      <c r="W32" s="9">
        <v>7.14</v>
      </c>
      <c r="X32" s="7">
        <f t="shared" si="18"/>
        <v>0.1361111111111111</v>
      </c>
      <c r="Y32" s="8">
        <f t="shared" si="19"/>
        <v>3.2666666666666666</v>
      </c>
      <c r="Z32">
        <f t="shared" si="20"/>
        <v>-122.64999999999998</v>
      </c>
      <c r="AA32">
        <f t="shared" si="21"/>
        <v>-37.545918367346935</v>
      </c>
      <c r="AB32" s="9">
        <f t="shared" si="22"/>
        <v>-36.129742025279576</v>
      </c>
      <c r="AC32">
        <f t="shared" si="4"/>
        <v>2.2225000000000001</v>
      </c>
      <c r="AD32">
        <f t="shared" si="23"/>
        <v>3.8794791368402177</v>
      </c>
      <c r="AE32">
        <f t="shared" si="24"/>
        <v>-9.3130393928878696</v>
      </c>
      <c r="AF32">
        <f t="shared" si="25"/>
        <v>3.082031180469774</v>
      </c>
      <c r="AG32">
        <f t="shared" si="26"/>
        <v>-9.3130393928878696</v>
      </c>
      <c r="AH32">
        <f t="shared" si="27"/>
        <v>3.082031180469774</v>
      </c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</row>
    <row r="33" spans="1:48" x14ac:dyDescent="0.25">
      <c r="A33" t="s">
        <v>72</v>
      </c>
      <c r="B33" t="s">
        <v>83</v>
      </c>
      <c r="C33" t="s">
        <v>39</v>
      </c>
      <c r="D33" s="11">
        <v>0.43194444444444446</v>
      </c>
      <c r="E33" s="9">
        <v>22.4</v>
      </c>
      <c r="F33" s="9">
        <v>9.69</v>
      </c>
      <c r="G33" s="11">
        <v>0.56041666666666667</v>
      </c>
      <c r="H33" s="9">
        <v>21.3</v>
      </c>
      <c r="I33" s="9">
        <v>7.34</v>
      </c>
      <c r="J33" s="7">
        <f t="shared" si="10"/>
        <v>0.12847222222222221</v>
      </c>
      <c r="K33" s="8">
        <f t="shared" si="11"/>
        <v>3.083333333333333</v>
      </c>
      <c r="L33">
        <f t="shared" si="12"/>
        <v>-129.24999999999991</v>
      </c>
      <c r="M33">
        <f t="shared" si="13"/>
        <v>-41.918918918918898</v>
      </c>
      <c r="N33" s="9">
        <f t="shared" si="14"/>
        <v>-27.711550497866249</v>
      </c>
      <c r="O33">
        <f t="shared" si="15"/>
        <v>2.2225000000000001</v>
      </c>
      <c r="P33">
        <f t="shared" si="16"/>
        <v>3.8794791368402177</v>
      </c>
      <c r="Q33">
        <f t="shared" si="17"/>
        <v>-7.1431111034242925</v>
      </c>
      <c r="R33" s="11">
        <v>6.0416666666666667E-2</v>
      </c>
      <c r="S33" s="9">
        <v>22.6</v>
      </c>
      <c r="T33" s="9">
        <v>9.36</v>
      </c>
      <c r="U33" s="11">
        <v>0.19652777777777777</v>
      </c>
      <c r="V33" s="9">
        <v>20.399999999999999</v>
      </c>
      <c r="W33" s="9">
        <v>6.36</v>
      </c>
      <c r="X33" s="7">
        <f t="shared" si="18"/>
        <v>0.1361111111111111</v>
      </c>
      <c r="Y33" s="8">
        <f t="shared" si="19"/>
        <v>3.2666666666666666</v>
      </c>
      <c r="Z33">
        <f t="shared" si="20"/>
        <v>-164.99999999999991</v>
      </c>
      <c r="AA33">
        <f t="shared" si="21"/>
        <v>-50.510204081632629</v>
      </c>
      <c r="AB33" s="9">
        <f t="shared" si="22"/>
        <v>-49.09402773956527</v>
      </c>
      <c r="AC33">
        <f t="shared" si="4"/>
        <v>2.2225000000000001</v>
      </c>
      <c r="AD33">
        <f t="shared" si="23"/>
        <v>3.8794791368402177</v>
      </c>
      <c r="AE33">
        <f t="shared" si="24"/>
        <v>-12.654798752069505</v>
      </c>
      <c r="AF33">
        <f t="shared" si="25"/>
        <v>5.5116876486452124</v>
      </c>
      <c r="AG33">
        <f t="shared" si="26"/>
        <v>-12.654798752069505</v>
      </c>
      <c r="AH33">
        <f t="shared" si="27"/>
        <v>5.5116876486452124</v>
      </c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</row>
    <row r="34" spans="1:48" x14ac:dyDescent="0.25">
      <c r="A34" t="s">
        <v>73</v>
      </c>
      <c r="B34" t="s">
        <v>2</v>
      </c>
      <c r="C34" t="s">
        <v>39</v>
      </c>
      <c r="D34" s="11">
        <v>0.43263888888888885</v>
      </c>
      <c r="E34" s="9">
        <v>22.4</v>
      </c>
      <c r="F34" s="9">
        <v>9.69</v>
      </c>
      <c r="G34" s="11">
        <v>0.56111111111111112</v>
      </c>
      <c r="H34" s="9">
        <v>21.3</v>
      </c>
      <c r="I34" s="9">
        <v>7.1199999999999992</v>
      </c>
      <c r="J34" s="7">
        <f t="shared" si="10"/>
        <v>0.12847222222222227</v>
      </c>
      <c r="K34" s="8">
        <f t="shared" si="11"/>
        <v>3.0833333333333344</v>
      </c>
      <c r="L34">
        <f t="shared" si="12"/>
        <v>-141.34999999999997</v>
      </c>
      <c r="M34">
        <f t="shared" si="13"/>
        <v>-45.843243243243215</v>
      </c>
      <c r="N34" s="9">
        <f t="shared" si="14"/>
        <v>-31.635874822190566</v>
      </c>
      <c r="O34">
        <f t="shared" si="15"/>
        <v>2.2225000000000001</v>
      </c>
      <c r="P34">
        <f t="shared" si="16"/>
        <v>3.8794791368402177</v>
      </c>
      <c r="Q34">
        <f t="shared" si="17"/>
        <v>-8.1546706932306243</v>
      </c>
      <c r="R34" s="11">
        <v>6.1111111111111116E-2</v>
      </c>
      <c r="S34" s="9">
        <v>22.5</v>
      </c>
      <c r="T34" s="9">
        <v>9.36</v>
      </c>
      <c r="U34" s="11">
        <v>0.19722222222222222</v>
      </c>
      <c r="V34" s="9">
        <v>19.899999999999999</v>
      </c>
      <c r="W34" s="9">
        <v>6.72</v>
      </c>
      <c r="X34" s="7">
        <f t="shared" si="18"/>
        <v>0.1361111111111111</v>
      </c>
      <c r="Y34" s="8">
        <f t="shared" si="19"/>
        <v>3.2666666666666666</v>
      </c>
      <c r="Z34">
        <f t="shared" si="20"/>
        <v>-145.19999999999993</v>
      </c>
      <c r="AA34">
        <f t="shared" si="21"/>
        <v>-44.448979591836718</v>
      </c>
      <c r="AB34" s="9">
        <f t="shared" si="22"/>
        <v>-43.032803249769358</v>
      </c>
      <c r="AC34">
        <f t="shared" si="4"/>
        <v>2.2225000000000001</v>
      </c>
      <c r="AD34">
        <f t="shared" si="23"/>
        <v>3.8794791368402177</v>
      </c>
      <c r="AE34">
        <f t="shared" si="24"/>
        <v>-11.092417752971597</v>
      </c>
      <c r="AF34">
        <f t="shared" si="25"/>
        <v>2.9377470597409729</v>
      </c>
      <c r="AG34">
        <f t="shared" si="26"/>
        <v>-11.092417752971597</v>
      </c>
      <c r="AH34">
        <f t="shared" si="27"/>
        <v>2.9377470597409729</v>
      </c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</row>
    <row r="35" spans="1:48" x14ac:dyDescent="0.25">
      <c r="A35" t="s">
        <v>74</v>
      </c>
      <c r="B35" t="s">
        <v>3</v>
      </c>
      <c r="C35" t="s">
        <v>39</v>
      </c>
      <c r="D35" s="11">
        <v>0.43263888888888885</v>
      </c>
      <c r="E35" s="9">
        <v>22.4</v>
      </c>
      <c r="F35" s="9">
        <v>9.69</v>
      </c>
      <c r="G35" s="11">
        <v>0.56111111111111112</v>
      </c>
      <c r="H35" s="9">
        <v>21.3</v>
      </c>
      <c r="I35" s="9">
        <v>5.6099999999999994</v>
      </c>
      <c r="J35" s="7">
        <f t="shared" si="10"/>
        <v>0.12847222222222227</v>
      </c>
      <c r="K35" s="8">
        <f t="shared" si="11"/>
        <v>3.0833333333333344</v>
      </c>
      <c r="L35">
        <f t="shared" si="12"/>
        <v>-224.39999999999992</v>
      </c>
      <c r="M35">
        <f t="shared" si="13"/>
        <v>-72.778378378378335</v>
      </c>
      <c r="N35" s="9">
        <f t="shared" si="14"/>
        <v>-58.571009957325685</v>
      </c>
      <c r="O35">
        <f t="shared" si="15"/>
        <v>2.2225000000000001</v>
      </c>
      <c r="P35">
        <f t="shared" si="16"/>
        <v>3.8794791368402177</v>
      </c>
      <c r="Q35">
        <f t="shared" si="17"/>
        <v>-15.097647877810465</v>
      </c>
      <c r="R35" s="11">
        <v>6.1111111111111116E-2</v>
      </c>
      <c r="S35" s="9">
        <v>22.3</v>
      </c>
      <c r="T35" s="9">
        <v>9.36</v>
      </c>
      <c r="U35" s="11">
        <v>0.19722222222222222</v>
      </c>
      <c r="V35" s="9">
        <v>19.899999999999999</v>
      </c>
      <c r="W35" s="9">
        <v>5.95</v>
      </c>
      <c r="X35" s="7">
        <f t="shared" si="18"/>
        <v>0.1361111111111111</v>
      </c>
      <c r="Y35" s="8">
        <f t="shared" si="19"/>
        <v>3.2666666666666666</v>
      </c>
      <c r="Z35">
        <f t="shared" si="20"/>
        <v>-187.54999999999993</v>
      </c>
      <c r="AA35">
        <f t="shared" si="21"/>
        <v>-57.413265306122426</v>
      </c>
      <c r="AB35" s="9">
        <f t="shared" si="22"/>
        <v>-55.997088964055067</v>
      </c>
      <c r="AC35">
        <f t="shared" si="4"/>
        <v>2.2225000000000001</v>
      </c>
      <c r="AD35">
        <f t="shared" si="23"/>
        <v>3.8794791368402177</v>
      </c>
      <c r="AE35">
        <f t="shared" si="24"/>
        <v>-14.434177112153238</v>
      </c>
      <c r="AF35">
        <f t="shared" si="25"/>
        <v>-0.66347076565722674</v>
      </c>
      <c r="AG35">
        <f t="shared" si="26"/>
        <v>-14.434177112153238</v>
      </c>
      <c r="AH35">
        <f t="shared" si="27"/>
        <v>0</v>
      </c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</row>
    <row r="36" spans="1:48" x14ac:dyDescent="0.25">
      <c r="A36" t="s">
        <v>75</v>
      </c>
      <c r="B36" t="s">
        <v>40</v>
      </c>
      <c r="C36" t="s">
        <v>39</v>
      </c>
      <c r="D36" s="11">
        <v>0.43263888888888885</v>
      </c>
      <c r="E36" s="9">
        <v>22.4</v>
      </c>
      <c r="F36" s="9">
        <v>9.69</v>
      </c>
      <c r="G36" s="11">
        <v>0.56180555555555556</v>
      </c>
      <c r="H36" s="9">
        <v>21.3</v>
      </c>
      <c r="I36" s="9">
        <v>6.4699999999999989</v>
      </c>
      <c r="J36" s="7">
        <f t="shared" si="10"/>
        <v>0.12916666666666671</v>
      </c>
      <c r="K36" s="8">
        <f t="shared" si="11"/>
        <v>3.100000000000001</v>
      </c>
      <c r="L36">
        <f t="shared" si="12"/>
        <v>-177.09999999999997</v>
      </c>
      <c r="M36">
        <f t="shared" si="13"/>
        <v>-57.129032258064484</v>
      </c>
      <c r="N36" s="9">
        <f t="shared" si="14"/>
        <v>-42.921663837011835</v>
      </c>
      <c r="O36">
        <f t="shared" si="15"/>
        <v>2.2225000000000001</v>
      </c>
      <c r="P36">
        <f t="shared" si="16"/>
        <v>3.8794791368402177</v>
      </c>
      <c r="Q36">
        <f t="shared" si="17"/>
        <v>-11.063769728626751</v>
      </c>
      <c r="R36" s="11">
        <v>6.1805555555555558E-2</v>
      </c>
      <c r="S36" s="9">
        <v>22.4</v>
      </c>
      <c r="T36" s="9">
        <v>9.35</v>
      </c>
      <c r="U36" s="11">
        <v>0.19791666666666666</v>
      </c>
      <c r="V36" s="9">
        <v>19.8</v>
      </c>
      <c r="W36" s="9">
        <v>6.41</v>
      </c>
      <c r="X36" s="7">
        <f t="shared" si="18"/>
        <v>0.1361111111111111</v>
      </c>
      <c r="Y36" s="8">
        <f t="shared" si="19"/>
        <v>3.2666666666666666</v>
      </c>
      <c r="Z36">
        <f t="shared" si="20"/>
        <v>-161.69999999999996</v>
      </c>
      <c r="AA36">
        <f t="shared" si="21"/>
        <v>-49.499999999999986</v>
      </c>
      <c r="AB36" s="9">
        <f t="shared" si="22"/>
        <v>-48.083823657932626</v>
      </c>
      <c r="AC36">
        <f t="shared" si="4"/>
        <v>2.2225000000000001</v>
      </c>
      <c r="AD36">
        <f t="shared" si="23"/>
        <v>3.8794791368402177</v>
      </c>
      <c r="AE36">
        <f t="shared" si="24"/>
        <v>-12.394401918886523</v>
      </c>
      <c r="AF36">
        <f t="shared" si="25"/>
        <v>1.330632190259772</v>
      </c>
      <c r="AG36">
        <f t="shared" si="26"/>
        <v>-12.394401918886523</v>
      </c>
      <c r="AH36">
        <f t="shared" si="27"/>
        <v>1.330632190259772</v>
      </c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</row>
    <row r="37" spans="1:48" x14ac:dyDescent="0.25">
      <c r="A37" t="s">
        <v>76</v>
      </c>
      <c r="B37" t="s">
        <v>3</v>
      </c>
      <c r="C37" t="s">
        <v>41</v>
      </c>
      <c r="D37" s="11">
        <v>0.43333333333333335</v>
      </c>
      <c r="E37" s="9">
        <v>22.4</v>
      </c>
      <c r="F37" s="9">
        <v>9.69</v>
      </c>
      <c r="G37" s="11">
        <v>0.5625</v>
      </c>
      <c r="H37" s="9">
        <v>21.3</v>
      </c>
      <c r="I37" s="9">
        <v>8.41</v>
      </c>
      <c r="J37" s="7">
        <f t="shared" si="10"/>
        <v>0.12916666666666665</v>
      </c>
      <c r="K37" s="8">
        <f t="shared" si="11"/>
        <v>3.0999999999999996</v>
      </c>
      <c r="L37">
        <f t="shared" si="12"/>
        <v>-70.399999999999906</v>
      </c>
      <c r="M37">
        <f t="shared" si="13"/>
        <v>-22.709677419354811</v>
      </c>
      <c r="N37" s="9">
        <f t="shared" si="14"/>
        <v>-8.502308998302162</v>
      </c>
      <c r="O37">
        <f t="shared" si="15"/>
        <v>2.2225000000000001</v>
      </c>
      <c r="P37">
        <f t="shared" si="16"/>
        <v>3.8794791368402177</v>
      </c>
      <c r="Q37">
        <f t="shared" si="17"/>
        <v>-2.1916109607505652</v>
      </c>
      <c r="R37" s="11">
        <v>6.25E-2</v>
      </c>
      <c r="S37" s="9">
        <v>22.7</v>
      </c>
      <c r="T37" s="9">
        <v>9.35</v>
      </c>
      <c r="U37" s="11">
        <v>0.1986111111111111</v>
      </c>
      <c r="V37" s="9">
        <v>20.2</v>
      </c>
      <c r="W37" s="9">
        <v>8.33</v>
      </c>
      <c r="X37" s="7">
        <f t="shared" si="18"/>
        <v>0.1361111111111111</v>
      </c>
      <c r="Y37" s="8">
        <f t="shared" si="19"/>
        <v>3.2666666666666666</v>
      </c>
      <c r="Z37">
        <f t="shared" si="20"/>
        <v>-56.09999999999998</v>
      </c>
      <c r="AA37">
        <f t="shared" si="21"/>
        <v>-17.173469387755095</v>
      </c>
      <c r="AB37" s="9">
        <f t="shared" si="22"/>
        <v>-15.757293045687735</v>
      </c>
      <c r="AC37">
        <f t="shared" si="4"/>
        <v>2.2225000000000001</v>
      </c>
      <c r="AD37">
        <f t="shared" si="23"/>
        <v>3.8794791368402177</v>
      </c>
      <c r="AE37">
        <f t="shared" si="24"/>
        <v>-4.0617032570310023</v>
      </c>
      <c r="AF37">
        <f t="shared" si="25"/>
        <v>1.8700922962804372</v>
      </c>
      <c r="AG37">
        <f t="shared" si="26"/>
        <v>-4.0617032570310023</v>
      </c>
      <c r="AH37">
        <f t="shared" si="27"/>
        <v>1.8700922962804372</v>
      </c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</row>
    <row r="38" spans="1:48" x14ac:dyDescent="0.25">
      <c r="A38" t="s">
        <v>77</v>
      </c>
      <c r="B38" t="s">
        <v>40</v>
      </c>
      <c r="C38" t="s">
        <v>39</v>
      </c>
      <c r="D38" s="11">
        <v>0.43333333333333335</v>
      </c>
      <c r="E38" s="9">
        <v>22.4</v>
      </c>
      <c r="F38" s="9">
        <v>9.69</v>
      </c>
      <c r="G38" s="11">
        <v>0.56319444444444444</v>
      </c>
      <c r="H38" s="9">
        <v>21.3</v>
      </c>
      <c r="I38" s="9">
        <v>6.58</v>
      </c>
      <c r="J38" s="7">
        <f t="shared" si="10"/>
        <v>0.12986111111111109</v>
      </c>
      <c r="K38" s="8">
        <f t="shared" si="11"/>
        <v>3.1166666666666663</v>
      </c>
      <c r="L38">
        <f t="shared" si="12"/>
        <v>-171.04999999999993</v>
      </c>
      <c r="M38">
        <f t="shared" si="13"/>
        <v>-54.882352941176457</v>
      </c>
      <c r="N38" s="9">
        <f t="shared" si="14"/>
        <v>-40.674984520123807</v>
      </c>
      <c r="O38">
        <f t="shared" si="15"/>
        <v>2.2225000000000001</v>
      </c>
      <c r="P38">
        <f t="shared" si="16"/>
        <v>3.8794791368402177</v>
      </c>
      <c r="Q38">
        <f t="shared" si="17"/>
        <v>-10.484650924879833</v>
      </c>
      <c r="R38" s="11">
        <v>6.3194444444444442E-2</v>
      </c>
      <c r="S38" s="9">
        <v>22.6</v>
      </c>
      <c r="T38" s="9">
        <v>9.35</v>
      </c>
      <c r="U38" s="11">
        <v>0.19930555555555554</v>
      </c>
      <c r="V38" s="9">
        <v>20.100000000000001</v>
      </c>
      <c r="W38" s="9">
        <v>6.53</v>
      </c>
      <c r="X38" s="7">
        <f t="shared" si="18"/>
        <v>0.1361111111111111</v>
      </c>
      <c r="Y38" s="8">
        <f t="shared" si="19"/>
        <v>3.2666666666666666</v>
      </c>
      <c r="Z38">
        <f t="shared" si="20"/>
        <v>-155.09999999999997</v>
      </c>
      <c r="AA38">
        <f t="shared" si="21"/>
        <v>-47.479591836734684</v>
      </c>
      <c r="AB38" s="9">
        <f t="shared" si="22"/>
        <v>-46.063415494667325</v>
      </c>
      <c r="AC38">
        <f t="shared" si="4"/>
        <v>2.2225000000000001</v>
      </c>
      <c r="AD38">
        <f t="shared" si="23"/>
        <v>3.8794791368402177</v>
      </c>
      <c r="AE38">
        <f t="shared" si="24"/>
        <v>-11.873608252520555</v>
      </c>
      <c r="AF38">
        <f t="shared" si="25"/>
        <v>1.3889573276407212</v>
      </c>
      <c r="AG38">
        <f t="shared" si="26"/>
        <v>-11.873608252520555</v>
      </c>
      <c r="AH38">
        <f t="shared" si="27"/>
        <v>1.3889573276407212</v>
      </c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</row>
    <row r="39" spans="1:48" x14ac:dyDescent="0.25">
      <c r="A39" t="s">
        <v>78</v>
      </c>
      <c r="B39" t="s">
        <v>83</v>
      </c>
      <c r="C39" t="s">
        <v>39</v>
      </c>
      <c r="D39" s="11">
        <v>0.43333333333333335</v>
      </c>
      <c r="E39" s="9">
        <v>22.4</v>
      </c>
      <c r="F39" s="9">
        <v>9.69</v>
      </c>
      <c r="G39" s="11">
        <v>0.56388888888888888</v>
      </c>
      <c r="H39" s="9">
        <v>21.3</v>
      </c>
      <c r="I39" s="9">
        <v>7.15</v>
      </c>
      <c r="J39" s="7">
        <f t="shared" si="10"/>
        <v>0.13055555555555554</v>
      </c>
      <c r="K39" s="8">
        <f t="shared" si="11"/>
        <v>3.1333333333333329</v>
      </c>
      <c r="L39">
        <f t="shared" si="12"/>
        <v>-139.69999999999987</v>
      </c>
      <c r="M39">
        <f t="shared" si="13"/>
        <v>-44.585106382978694</v>
      </c>
      <c r="N39" s="9">
        <f t="shared" si="14"/>
        <v>-30.377737961926044</v>
      </c>
      <c r="O39">
        <f t="shared" si="15"/>
        <v>2.2225000000000001</v>
      </c>
      <c r="P39">
        <f t="shared" si="16"/>
        <v>3.8794791368402177</v>
      </c>
      <c r="Q39">
        <f t="shared" si="17"/>
        <v>-7.830365080057704</v>
      </c>
      <c r="R39" s="11">
        <v>6.3888888888888884E-2</v>
      </c>
      <c r="S39" s="9">
        <v>22.7</v>
      </c>
      <c r="T39" s="9">
        <v>9.35</v>
      </c>
      <c r="U39" s="11">
        <v>0.19999999999999998</v>
      </c>
      <c r="V39" s="9">
        <v>19.899999999999999</v>
      </c>
      <c r="W39" s="9">
        <v>6.83</v>
      </c>
      <c r="X39" s="7">
        <f t="shared" si="18"/>
        <v>0.1361111111111111</v>
      </c>
      <c r="Y39" s="8">
        <f t="shared" si="19"/>
        <v>3.2666666666666666</v>
      </c>
      <c r="Z39">
        <f t="shared" si="20"/>
        <v>-138.6</v>
      </c>
      <c r="AA39">
        <f t="shared" si="21"/>
        <v>-42.428571428571431</v>
      </c>
      <c r="AB39" s="9">
        <f t="shared" si="22"/>
        <v>-41.012395086504071</v>
      </c>
      <c r="AC39">
        <f t="shared" si="4"/>
        <v>2.2225000000000001</v>
      </c>
      <c r="AD39">
        <f t="shared" si="23"/>
        <v>3.8794791368402177</v>
      </c>
      <c r="AE39">
        <f t="shared" si="24"/>
        <v>-10.571624086605631</v>
      </c>
      <c r="AF39">
        <f t="shared" si="25"/>
        <v>2.741259006547927</v>
      </c>
      <c r="AG39">
        <f t="shared" si="26"/>
        <v>-10.571624086605631</v>
      </c>
      <c r="AH39">
        <f t="shared" si="27"/>
        <v>2.741259006547927</v>
      </c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</row>
    <row r="40" spans="1:48" x14ac:dyDescent="0.25">
      <c r="A40" t="s">
        <v>79</v>
      </c>
      <c r="B40" t="s">
        <v>3</v>
      </c>
      <c r="C40" t="s">
        <v>41</v>
      </c>
      <c r="D40" s="11">
        <v>0.43333333333333335</v>
      </c>
      <c r="E40" s="9">
        <v>22.4</v>
      </c>
      <c r="F40" s="9">
        <v>9.69</v>
      </c>
      <c r="G40" s="11">
        <v>0.56458333333333333</v>
      </c>
      <c r="H40" s="9">
        <v>21.3</v>
      </c>
      <c r="I40" s="9">
        <v>8.6</v>
      </c>
      <c r="J40" s="7">
        <f t="shared" si="10"/>
        <v>0.13124999999999998</v>
      </c>
      <c r="K40" s="8">
        <f t="shared" si="11"/>
        <v>3.1499999999999995</v>
      </c>
      <c r="L40">
        <f t="shared" si="12"/>
        <v>-59.949999999999946</v>
      </c>
      <c r="M40">
        <f t="shared" si="13"/>
        <v>-19.031746031746017</v>
      </c>
      <c r="N40" s="9">
        <f t="shared" si="14"/>
        <v>-4.824377610693368</v>
      </c>
      <c r="O40">
        <f t="shared" si="15"/>
        <v>2.2225000000000001</v>
      </c>
      <c r="P40">
        <f t="shared" si="16"/>
        <v>3.8794791368402177</v>
      </c>
      <c r="Q40">
        <f t="shared" si="17"/>
        <v>-1.2435632311771516</v>
      </c>
      <c r="R40" s="11">
        <v>6.458333333333334E-2</v>
      </c>
      <c r="S40" s="9">
        <v>22.8</v>
      </c>
      <c r="T40" s="9">
        <v>9.35</v>
      </c>
      <c r="U40" s="11">
        <v>0.20069444444444443</v>
      </c>
      <c r="V40" s="9">
        <v>19.8</v>
      </c>
      <c r="W40" s="9">
        <v>8.2899999999999991</v>
      </c>
      <c r="X40" s="7">
        <f t="shared" si="18"/>
        <v>0.13611111111111107</v>
      </c>
      <c r="Y40" s="8">
        <f t="shared" si="19"/>
        <v>3.2666666666666657</v>
      </c>
      <c r="Z40">
        <f t="shared" si="20"/>
        <v>-58.300000000000018</v>
      </c>
      <c r="AA40">
        <f t="shared" si="21"/>
        <v>-17.846938775510214</v>
      </c>
      <c r="AB40" s="9">
        <f t="shared" si="22"/>
        <v>-16.430762433442855</v>
      </c>
      <c r="AC40">
        <f t="shared" si="4"/>
        <v>2.2225000000000001</v>
      </c>
      <c r="AD40">
        <f t="shared" si="23"/>
        <v>3.8794791368402177</v>
      </c>
      <c r="AE40">
        <f t="shared" si="24"/>
        <v>-4.2353011458196637</v>
      </c>
      <c r="AF40">
        <f t="shared" si="25"/>
        <v>2.991737914642512</v>
      </c>
      <c r="AG40">
        <f t="shared" si="26"/>
        <v>-4.2353011458196637</v>
      </c>
      <c r="AH40">
        <f t="shared" si="27"/>
        <v>2.991737914642512</v>
      </c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</row>
    <row r="41" spans="1:48" x14ac:dyDescent="0.25">
      <c r="A41" t="s">
        <v>80</v>
      </c>
      <c r="B41" t="s">
        <v>83</v>
      </c>
      <c r="C41" t="s">
        <v>39</v>
      </c>
      <c r="D41" s="11">
        <v>0.43402777777777773</v>
      </c>
      <c r="E41" s="9">
        <v>22.4</v>
      </c>
      <c r="F41" s="9">
        <v>9.68</v>
      </c>
      <c r="G41" s="11">
        <v>0.56527777777777777</v>
      </c>
      <c r="H41" s="9">
        <v>21.3</v>
      </c>
      <c r="I41" s="9">
        <v>6.82</v>
      </c>
      <c r="J41" s="7">
        <f t="shared" si="10"/>
        <v>0.13125000000000003</v>
      </c>
      <c r="K41" s="8">
        <f t="shared" si="11"/>
        <v>3.1500000000000008</v>
      </c>
      <c r="L41">
        <f t="shared" si="12"/>
        <v>-157.29999999999993</v>
      </c>
      <c r="M41">
        <f t="shared" si="13"/>
        <v>-49.936507936507901</v>
      </c>
      <c r="N41" s="9">
        <f t="shared" si="14"/>
        <v>-35.729139515455252</v>
      </c>
      <c r="O41">
        <f t="shared" si="15"/>
        <v>2.2225000000000001</v>
      </c>
      <c r="P41">
        <f t="shared" si="16"/>
        <v>3.8794791368402177</v>
      </c>
      <c r="Q41">
        <f t="shared" si="17"/>
        <v>-9.2097774611455048</v>
      </c>
      <c r="R41" s="11">
        <v>6.5277777777777782E-2</v>
      </c>
      <c r="S41" s="9">
        <v>22.9</v>
      </c>
      <c r="T41" s="9">
        <v>9.35</v>
      </c>
      <c r="U41" s="11">
        <v>0.20138888888888887</v>
      </c>
      <c r="V41" s="9">
        <v>19.899999999999999</v>
      </c>
      <c r="W41" s="9">
        <v>6.17</v>
      </c>
      <c r="X41" s="7">
        <f t="shared" si="18"/>
        <v>0.13611111111111107</v>
      </c>
      <c r="Y41" s="8">
        <f t="shared" si="19"/>
        <v>3.2666666666666657</v>
      </c>
      <c r="Z41">
        <f t="shared" si="20"/>
        <v>-174.9</v>
      </c>
      <c r="AA41">
        <f t="shared" si="21"/>
        <v>-53.540816326530631</v>
      </c>
      <c r="AB41" s="9">
        <f t="shared" si="22"/>
        <v>-52.124639984463272</v>
      </c>
      <c r="AC41">
        <f t="shared" si="4"/>
        <v>2.2225000000000001</v>
      </c>
      <c r="AD41">
        <f t="shared" si="23"/>
        <v>3.8794791368402177</v>
      </c>
      <c r="AE41">
        <f t="shared" si="24"/>
        <v>-13.435989251618471</v>
      </c>
      <c r="AF41">
        <f t="shared" si="25"/>
        <v>4.2262117904729664</v>
      </c>
      <c r="AG41">
        <f t="shared" si="26"/>
        <v>-13.435989251618471</v>
      </c>
      <c r="AH41">
        <f t="shared" si="27"/>
        <v>4.2262117904729664</v>
      </c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</row>
    <row r="42" spans="1:48" x14ac:dyDescent="0.25">
      <c r="A42" t="s">
        <v>81</v>
      </c>
      <c r="B42" t="s">
        <v>2</v>
      </c>
      <c r="C42" t="s">
        <v>41</v>
      </c>
      <c r="D42" s="11">
        <v>0.43472222222222223</v>
      </c>
      <c r="E42" s="9">
        <v>22.4</v>
      </c>
      <c r="F42" s="9">
        <v>9.68</v>
      </c>
      <c r="G42" s="11">
        <v>0.56597222222222221</v>
      </c>
      <c r="H42" s="9">
        <v>21.3</v>
      </c>
      <c r="I42" s="9">
        <v>8.73</v>
      </c>
      <c r="J42" s="7">
        <f t="shared" si="10"/>
        <v>0.13124999999999998</v>
      </c>
      <c r="K42" s="8">
        <f t="shared" si="11"/>
        <v>3.1499999999999995</v>
      </c>
      <c r="L42">
        <f t="shared" si="12"/>
        <v>-52.249999999999964</v>
      </c>
      <c r="M42">
        <f t="shared" si="13"/>
        <v>-16.587301587301578</v>
      </c>
      <c r="N42" s="9">
        <f t="shared" si="14"/>
        <v>-2.3799331662489287</v>
      </c>
      <c r="O42">
        <f t="shared" si="15"/>
        <v>2.2225000000000001</v>
      </c>
      <c r="P42">
        <f t="shared" si="16"/>
        <v>3.8794791368402177</v>
      </c>
      <c r="Q42">
        <f t="shared" si="17"/>
        <v>-0.61346719038869524</v>
      </c>
      <c r="R42" s="11">
        <v>6.5972222222222224E-2</v>
      </c>
      <c r="S42" s="9">
        <v>22.7</v>
      </c>
      <c r="T42" s="9">
        <v>9.35</v>
      </c>
      <c r="U42" s="11">
        <v>0.20138888888888887</v>
      </c>
      <c r="V42" s="9">
        <v>20.6</v>
      </c>
      <c r="W42" s="9">
        <v>8.5</v>
      </c>
      <c r="X42" s="7">
        <f t="shared" si="18"/>
        <v>0.13541666666666663</v>
      </c>
      <c r="Y42" s="8">
        <f t="shared" si="19"/>
        <v>3.2499999999999991</v>
      </c>
      <c r="Z42">
        <f t="shared" si="20"/>
        <v>-46.749999999999957</v>
      </c>
      <c r="AA42">
        <f t="shared" si="21"/>
        <v>-14.384615384615376</v>
      </c>
      <c r="AB42" s="9">
        <f t="shared" si="22"/>
        <v>-12.968439042548017</v>
      </c>
      <c r="AC42">
        <f t="shared" si="4"/>
        <v>2.2225000000000001</v>
      </c>
      <c r="AD42">
        <f t="shared" si="23"/>
        <v>3.8794791368402177</v>
      </c>
      <c r="AE42">
        <f t="shared" si="24"/>
        <v>-3.3428299483292574</v>
      </c>
      <c r="AF42">
        <f t="shared" si="25"/>
        <v>2.7293627579405619</v>
      </c>
      <c r="AG42">
        <f t="shared" si="26"/>
        <v>-3.3428299483292574</v>
      </c>
      <c r="AH42">
        <f t="shared" si="27"/>
        <v>2.7293627579405619</v>
      </c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</row>
    <row r="43" spans="1:48" x14ac:dyDescent="0.25">
      <c r="A43" t="s">
        <v>82</v>
      </c>
      <c r="D43" s="11">
        <v>0.43472222222222223</v>
      </c>
      <c r="E43" s="9">
        <v>22.4</v>
      </c>
      <c r="F43" s="9">
        <v>9.67</v>
      </c>
      <c r="G43" s="11">
        <v>0.56666666666666665</v>
      </c>
      <c r="H43" s="9">
        <v>21.3</v>
      </c>
      <c r="I43" s="9">
        <v>8.8000000000000007</v>
      </c>
      <c r="J43" s="7">
        <f t="shared" ref="J43:J47" si="28">G43-D43</f>
        <v>0.13194444444444442</v>
      </c>
      <c r="K43" s="8">
        <f t="shared" si="11"/>
        <v>3.1666666666666661</v>
      </c>
      <c r="L43">
        <f t="shared" si="12"/>
        <v>-47.85</v>
      </c>
      <c r="M43">
        <f t="shared" ref="M43:M47" si="29">L43/K43</f>
        <v>-15.110526315789476</v>
      </c>
      <c r="N43" s="17">
        <f>AVERAGE(M43:M47)</f>
        <v>-14.207368421052649</v>
      </c>
      <c r="O43" s="9"/>
      <c r="P43" s="9"/>
      <c r="Q43" s="9"/>
      <c r="R43" s="11">
        <v>6.6666666666666666E-2</v>
      </c>
      <c r="S43" s="9">
        <v>22.5</v>
      </c>
      <c r="T43" s="9">
        <v>9.35</v>
      </c>
      <c r="U43" s="11">
        <v>0.20138888888888887</v>
      </c>
      <c r="V43" s="9">
        <v>20.6</v>
      </c>
      <c r="W43" s="9">
        <v>9.4</v>
      </c>
      <c r="X43" s="7">
        <f t="shared" ref="X43:X47" si="30">U43-R43</f>
        <v>0.13472222222222219</v>
      </c>
      <c r="Y43" s="8">
        <f t="shared" ref="Y43:Y47" si="31">(X43*24)</f>
        <v>3.2333333333333325</v>
      </c>
      <c r="Z43">
        <f t="shared" ref="Z43:Z47" si="32">((W43*0.055)-(T43*0.055))*1000</f>
        <v>2.7500000000000302</v>
      </c>
      <c r="AA43">
        <f t="shared" ref="AA43:AA47" si="33">Z43/Y43</f>
        <v>0.8505154639175353</v>
      </c>
      <c r="AB43" s="17">
        <f>AVERAGE(AA43:AA47)</f>
        <v>-1.4161763420673588</v>
      </c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</row>
    <row r="44" spans="1:48" x14ac:dyDescent="0.25">
      <c r="A44" t="s">
        <v>82</v>
      </c>
      <c r="D44" s="11">
        <v>0.43472222222222223</v>
      </c>
      <c r="E44" s="9">
        <v>22.4</v>
      </c>
      <c r="F44" s="9">
        <v>9.67</v>
      </c>
      <c r="G44" s="11">
        <v>0.56666666666666665</v>
      </c>
      <c r="H44" s="9">
        <v>21.3</v>
      </c>
      <c r="I44" s="9">
        <v>8.86</v>
      </c>
      <c r="J44" s="7">
        <f t="shared" si="28"/>
        <v>0.13194444444444442</v>
      </c>
      <c r="K44" s="8">
        <f t="shared" si="11"/>
        <v>3.1666666666666661</v>
      </c>
      <c r="L44">
        <f t="shared" si="12"/>
        <v>-44.55000000000009</v>
      </c>
      <c r="M44">
        <f t="shared" si="29"/>
        <v>-14.06842105263161</v>
      </c>
      <c r="N44" s="9"/>
      <c r="O44" s="9"/>
      <c r="P44" s="9"/>
      <c r="Q44" s="9"/>
      <c r="R44" s="11">
        <v>6.6666666666666666E-2</v>
      </c>
      <c r="S44" s="9">
        <v>22.5</v>
      </c>
      <c r="T44" s="9">
        <v>9.35</v>
      </c>
      <c r="U44" s="11">
        <v>0.20208333333333331</v>
      </c>
      <c r="V44" s="9">
        <v>20.2</v>
      </c>
      <c r="W44" s="9">
        <v>9.6</v>
      </c>
      <c r="X44" s="7">
        <f t="shared" si="30"/>
        <v>0.13541666666666663</v>
      </c>
      <c r="Y44" s="8">
        <f t="shared" si="31"/>
        <v>3.2499999999999991</v>
      </c>
      <c r="Z44">
        <f t="shared" si="32"/>
        <v>13.750000000000039</v>
      </c>
      <c r="AA44">
        <f t="shared" si="33"/>
        <v>4.2307692307692442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</row>
    <row r="45" spans="1:48" x14ac:dyDescent="0.25">
      <c r="A45" t="s">
        <v>82</v>
      </c>
      <c r="D45" s="11">
        <v>0.43472222222222223</v>
      </c>
      <c r="E45" s="9">
        <v>22.4</v>
      </c>
      <c r="F45" s="9">
        <v>9.67</v>
      </c>
      <c r="G45" s="11">
        <v>0.56666666666666665</v>
      </c>
      <c r="H45" s="9">
        <v>21.3</v>
      </c>
      <c r="I45" s="9">
        <v>8.8800000000000008</v>
      </c>
      <c r="J45" s="7">
        <f t="shared" si="28"/>
        <v>0.13194444444444442</v>
      </c>
      <c r="K45" s="8">
        <f t="shared" si="11"/>
        <v>3.1666666666666661</v>
      </c>
      <c r="L45">
        <f t="shared" si="12"/>
        <v>-43.449999999999989</v>
      </c>
      <c r="M45">
        <f t="shared" si="29"/>
        <v>-13.721052631578946</v>
      </c>
      <c r="N45" s="9"/>
      <c r="O45" s="9"/>
      <c r="P45" s="9"/>
      <c r="Q45" s="9"/>
      <c r="R45" s="11">
        <v>6.6666666666666666E-2</v>
      </c>
      <c r="S45" s="9">
        <v>22.4</v>
      </c>
      <c r="T45" s="9">
        <v>9.35</v>
      </c>
      <c r="U45" s="11">
        <v>0.20208333333333331</v>
      </c>
      <c r="V45" s="9">
        <v>20.100000000000001</v>
      </c>
      <c r="W45" s="9">
        <v>9.1199999999999992</v>
      </c>
      <c r="X45" s="7">
        <f t="shared" si="30"/>
        <v>0.13541666666666663</v>
      </c>
      <c r="Y45" s="8">
        <f t="shared" si="31"/>
        <v>3.2499999999999991</v>
      </c>
      <c r="Z45">
        <f t="shared" si="32"/>
        <v>-12.65000000000005</v>
      </c>
      <c r="AA45">
        <f t="shared" si="33"/>
        <v>-3.8923076923077087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</row>
    <row r="46" spans="1:48" x14ac:dyDescent="0.25">
      <c r="A46" t="s">
        <v>82</v>
      </c>
      <c r="D46" s="11">
        <v>0.43472222222222223</v>
      </c>
      <c r="E46" s="9">
        <v>22.4</v>
      </c>
      <c r="F46" s="9">
        <v>9.67</v>
      </c>
      <c r="G46" s="11">
        <v>0.56666666666666665</v>
      </c>
      <c r="H46" s="9">
        <v>21.3</v>
      </c>
      <c r="I46" s="9">
        <v>8.85</v>
      </c>
      <c r="J46" s="7">
        <f t="shared" si="28"/>
        <v>0.13194444444444442</v>
      </c>
      <c r="K46" s="8">
        <f t="shared" si="11"/>
        <v>3.1666666666666661</v>
      </c>
      <c r="L46">
        <f t="shared" si="12"/>
        <v>-45.100000000000087</v>
      </c>
      <c r="M46">
        <f t="shared" si="29"/>
        <v>-14.242105263157924</v>
      </c>
      <c r="N46" s="9"/>
      <c r="O46" s="9"/>
      <c r="P46" s="9"/>
      <c r="Q46" s="9"/>
      <c r="R46" s="11">
        <v>6.6666666666666666E-2</v>
      </c>
      <c r="S46" s="9">
        <v>22.3</v>
      </c>
      <c r="T46" s="9">
        <v>9.35</v>
      </c>
      <c r="U46" s="11">
        <v>0.20277777777777781</v>
      </c>
      <c r="V46" s="9">
        <v>20.100000000000001</v>
      </c>
      <c r="W46" s="9">
        <v>9.09</v>
      </c>
      <c r="X46" s="7">
        <f t="shared" si="30"/>
        <v>0.13611111111111113</v>
      </c>
      <c r="Y46" s="8">
        <f t="shared" si="31"/>
        <v>3.2666666666666671</v>
      </c>
      <c r="Z46">
        <f t="shared" si="32"/>
        <v>-14.299999999999979</v>
      </c>
      <c r="AA46">
        <f t="shared" si="33"/>
        <v>-4.3775510204081565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</row>
    <row r="47" spans="1:48" x14ac:dyDescent="0.25">
      <c r="A47" t="s">
        <v>82</v>
      </c>
      <c r="D47" s="11">
        <v>0.43541666666666662</v>
      </c>
      <c r="E47" s="9">
        <v>22.4</v>
      </c>
      <c r="F47" s="9">
        <v>9.67</v>
      </c>
      <c r="G47" s="11">
        <v>0.56736111111111109</v>
      </c>
      <c r="H47" s="9">
        <v>21.3</v>
      </c>
      <c r="I47" s="9">
        <v>8.8699999999999992</v>
      </c>
      <c r="J47" s="7">
        <f t="shared" si="28"/>
        <v>0.13194444444444448</v>
      </c>
      <c r="K47" s="8">
        <f t="shared" si="11"/>
        <v>3.1666666666666674</v>
      </c>
      <c r="L47">
        <f t="shared" si="12"/>
        <v>-44.000000000000092</v>
      </c>
      <c r="M47">
        <f t="shared" si="29"/>
        <v>-13.894736842105289</v>
      </c>
      <c r="N47" s="9"/>
      <c r="O47" s="9"/>
      <c r="P47" s="9"/>
      <c r="Q47" s="9"/>
      <c r="R47" s="11">
        <v>6.7361111111111108E-2</v>
      </c>
      <c r="S47" s="9">
        <v>22.3</v>
      </c>
      <c r="T47" s="9">
        <v>9.35</v>
      </c>
      <c r="U47" s="11">
        <v>0.20277777777777781</v>
      </c>
      <c r="V47" s="9">
        <v>20.2</v>
      </c>
      <c r="W47" s="9">
        <v>9.1199999999999992</v>
      </c>
      <c r="X47" s="7">
        <f t="shared" si="30"/>
        <v>0.13541666666666669</v>
      </c>
      <c r="Y47" s="8">
        <f t="shared" si="31"/>
        <v>3.2500000000000004</v>
      </c>
      <c r="Z47">
        <f t="shared" si="32"/>
        <v>-12.65000000000005</v>
      </c>
      <c r="AA47">
        <f t="shared" si="33"/>
        <v>-3.8923076923077073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</row>
    <row r="48" spans="1:48" x14ac:dyDescent="0.25">
      <c r="D48" s="11"/>
      <c r="G48" s="11"/>
      <c r="J48" s="11"/>
      <c r="K48" s="14"/>
      <c r="L48" s="9"/>
      <c r="M48" s="9"/>
      <c r="N48" s="9"/>
      <c r="O48" s="9"/>
      <c r="P48" s="9"/>
      <c r="Q48" s="9"/>
      <c r="R48" s="11"/>
      <c r="S48" s="9"/>
      <c r="T48" s="9"/>
      <c r="U48" s="11"/>
      <c r="V48" s="9"/>
      <c r="W48" s="9"/>
      <c r="X48" s="11"/>
      <c r="Y48" s="14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</row>
    <row r="49" spans="4:48" x14ac:dyDescent="0.25">
      <c r="D49" s="11"/>
      <c r="G49" s="11"/>
      <c r="J49" s="11"/>
      <c r="K49" s="14"/>
      <c r="L49" s="9"/>
      <c r="M49" s="9"/>
      <c r="N49" s="9"/>
      <c r="O49" s="9"/>
      <c r="P49" s="9"/>
      <c r="Q49" s="9"/>
      <c r="R49" s="11"/>
      <c r="T49" s="9"/>
      <c r="U49" s="11"/>
      <c r="V49" s="9"/>
      <c r="W49" s="9"/>
      <c r="X49" s="11"/>
      <c r="Y49" s="14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</row>
    <row r="50" spans="4:48" x14ac:dyDescent="0.25">
      <c r="D50" s="11"/>
      <c r="G50" s="11"/>
      <c r="J50" s="11"/>
      <c r="K50" s="14"/>
      <c r="L50" s="9"/>
      <c r="M50" s="9"/>
      <c r="N50" s="9"/>
      <c r="O50" s="9"/>
      <c r="P50" s="9"/>
      <c r="Q50" s="9"/>
      <c r="R50" s="11"/>
      <c r="T50" s="9"/>
      <c r="U50" s="11"/>
      <c r="V50" s="9"/>
      <c r="W50" s="9"/>
      <c r="X50" s="11"/>
      <c r="Y50" s="14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</row>
    <row r="51" spans="4:48" x14ac:dyDescent="0.25">
      <c r="D51" s="11"/>
      <c r="G51" s="11"/>
      <c r="J51" s="11"/>
      <c r="K51" s="14"/>
      <c r="L51" s="9"/>
      <c r="M51" s="9"/>
      <c r="N51" s="9"/>
      <c r="O51" s="9"/>
      <c r="P51" s="9"/>
      <c r="Q51" s="9"/>
      <c r="R51" s="11"/>
      <c r="T51" s="9"/>
      <c r="U51" s="11"/>
      <c r="V51" s="9"/>
      <c r="W51" s="9"/>
      <c r="X51" s="11"/>
      <c r="Y51" s="14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</row>
    <row r="52" spans="4:48" x14ac:dyDescent="0.25">
      <c r="D52" s="11"/>
      <c r="G52" s="11"/>
      <c r="H52" s="16"/>
      <c r="J52" s="11"/>
      <c r="K52" s="14"/>
      <c r="L52" s="9"/>
      <c r="M52" s="9"/>
      <c r="N52" s="9"/>
      <c r="O52" s="9"/>
      <c r="P52" s="9"/>
      <c r="Q52" s="9"/>
      <c r="R52" s="11"/>
      <c r="T52" s="9"/>
      <c r="U52" s="11"/>
      <c r="V52" s="9"/>
      <c r="W52" s="9"/>
      <c r="X52" s="11"/>
      <c r="Y52" s="14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</row>
    <row r="53" spans="4:48" x14ac:dyDescent="0.25">
      <c r="D53" s="11"/>
      <c r="G53" s="11"/>
      <c r="J53" s="11"/>
      <c r="K53" s="14"/>
      <c r="L53" s="9"/>
      <c r="M53" s="9"/>
      <c r="N53" s="9"/>
      <c r="O53" s="9"/>
      <c r="P53" s="9"/>
      <c r="Q53" s="9"/>
      <c r="R53" s="11"/>
      <c r="T53" s="9"/>
      <c r="U53" s="11"/>
      <c r="V53" s="9"/>
      <c r="W53" s="9"/>
      <c r="X53" s="11"/>
      <c r="Y53" s="14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</row>
    <row r="54" spans="4:48" x14ac:dyDescent="0.25">
      <c r="D54" s="11"/>
      <c r="G54" s="11"/>
      <c r="J54" s="11"/>
      <c r="K54" s="14"/>
      <c r="L54" s="9"/>
      <c r="M54" s="9"/>
      <c r="N54" s="9"/>
      <c r="O54" s="9"/>
      <c r="P54" s="9"/>
      <c r="Q54" s="9"/>
      <c r="R54" s="11"/>
      <c r="T54" s="9"/>
      <c r="U54" s="11"/>
      <c r="V54" s="9"/>
      <c r="W54" s="9"/>
      <c r="X54" s="11"/>
      <c r="Y54" s="14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</row>
    <row r="55" spans="4:48" x14ac:dyDescent="0.25">
      <c r="D55" s="11"/>
      <c r="G55" s="11"/>
      <c r="J55" s="11"/>
      <c r="K55" s="14"/>
      <c r="L55" s="9"/>
      <c r="M55" s="9"/>
      <c r="N55" s="9"/>
      <c r="O55" s="9"/>
      <c r="P55" s="9"/>
      <c r="Q55" s="9"/>
      <c r="R55" s="11"/>
      <c r="T55" s="9"/>
      <c r="U55" s="11"/>
      <c r="V55" s="9"/>
      <c r="W55" s="9"/>
      <c r="X55" s="11"/>
      <c r="Y55" s="14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</row>
    <row r="56" spans="4:48" x14ac:dyDescent="0.25">
      <c r="D56" s="11"/>
      <c r="G56" s="11"/>
      <c r="J56" s="11"/>
      <c r="K56" s="14"/>
      <c r="L56" s="9"/>
      <c r="M56" s="9"/>
      <c r="N56" s="9"/>
      <c r="O56" s="9"/>
      <c r="P56" s="9"/>
      <c r="Q56" s="9"/>
      <c r="R56" s="11"/>
      <c r="T56" s="9"/>
      <c r="U56" s="11"/>
      <c r="V56" s="9"/>
      <c r="W56" s="9"/>
      <c r="X56" s="11"/>
      <c r="Y56" s="14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</row>
    <row r="57" spans="4:48" x14ac:dyDescent="0.25">
      <c r="D57" s="11"/>
      <c r="G57" s="11"/>
      <c r="J57" s="11"/>
      <c r="K57" s="14"/>
      <c r="L57" s="9"/>
      <c r="M57" s="9"/>
      <c r="N57" s="9"/>
      <c r="O57" s="9"/>
      <c r="P57" s="9"/>
      <c r="Q57" s="9"/>
      <c r="R57" s="11"/>
      <c r="T57" s="9"/>
      <c r="U57" s="11"/>
      <c r="V57" s="9"/>
      <c r="W57" s="9"/>
      <c r="X57" s="11"/>
      <c r="Y57" s="14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</row>
    <row r="58" spans="4:48" x14ac:dyDescent="0.25">
      <c r="D58" s="11"/>
      <c r="G58" s="11"/>
      <c r="J58" s="11"/>
      <c r="K58" s="14"/>
      <c r="L58" s="9"/>
      <c r="M58" s="9"/>
      <c r="N58" s="9"/>
      <c r="O58" s="9"/>
      <c r="P58" s="9"/>
      <c r="Q58" s="9"/>
      <c r="R58" s="11"/>
      <c r="T58" s="9"/>
      <c r="U58" s="11"/>
      <c r="V58" s="9"/>
      <c r="W58" s="9"/>
      <c r="X58" s="11"/>
      <c r="Y58" s="14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</row>
    <row r="59" spans="4:48" x14ac:dyDescent="0.25">
      <c r="D59" s="11"/>
      <c r="G59" s="11"/>
      <c r="J59" s="11"/>
      <c r="K59" s="14"/>
      <c r="L59" s="9"/>
      <c r="M59" s="9"/>
      <c r="N59" s="9"/>
      <c r="O59" s="9"/>
      <c r="P59" s="9"/>
      <c r="Q59" s="9"/>
      <c r="R59" s="11"/>
      <c r="T59" s="9"/>
      <c r="U59" s="11"/>
      <c r="V59" s="9"/>
      <c r="W59" s="9"/>
      <c r="X59" s="11"/>
      <c r="Y59" s="14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</row>
    <row r="60" spans="4:48" x14ac:dyDescent="0.25">
      <c r="D60" s="11"/>
      <c r="G60" s="11"/>
      <c r="J60" s="11"/>
      <c r="K60" s="14"/>
      <c r="L60" s="9"/>
      <c r="M60" s="9"/>
      <c r="N60" s="9"/>
      <c r="O60" s="9"/>
      <c r="P60" s="9"/>
      <c r="Q60" s="9"/>
      <c r="R60" s="11"/>
      <c r="T60" s="9"/>
      <c r="U60" s="11"/>
      <c r="V60" s="9"/>
      <c r="W60" s="9"/>
      <c r="X60" s="11"/>
      <c r="Y60" s="14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</row>
    <row r="61" spans="4:48" x14ac:dyDescent="0.25">
      <c r="D61" s="11"/>
      <c r="G61" s="11"/>
      <c r="J61" s="11"/>
      <c r="K61" s="14"/>
      <c r="L61" s="9"/>
      <c r="M61" s="9"/>
      <c r="N61" s="9"/>
      <c r="O61" s="9"/>
      <c r="P61" s="9"/>
      <c r="Q61" s="9"/>
      <c r="R61" s="11"/>
      <c r="T61" s="9"/>
      <c r="U61" s="11"/>
      <c r="V61" s="9"/>
      <c r="W61" s="9"/>
      <c r="X61" s="11"/>
      <c r="Y61" s="14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</row>
    <row r="62" spans="4:48" x14ac:dyDescent="0.25">
      <c r="D62" s="11"/>
      <c r="G62" s="11"/>
      <c r="J62" s="11"/>
      <c r="K62" s="14"/>
      <c r="L62" s="9"/>
      <c r="M62" s="9"/>
      <c r="N62" s="9"/>
      <c r="O62" s="9"/>
      <c r="P62" s="9"/>
      <c r="Q62" s="9"/>
      <c r="R62" s="11"/>
      <c r="T62" s="9"/>
      <c r="U62" s="11"/>
      <c r="V62" s="9"/>
      <c r="W62" s="9"/>
      <c r="X62" s="11"/>
      <c r="Y62" s="14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</row>
    <row r="63" spans="4:48" x14ac:dyDescent="0.25">
      <c r="D63" s="11"/>
      <c r="G63" s="11"/>
      <c r="J63" s="11"/>
      <c r="K63" s="14"/>
      <c r="L63" s="9"/>
      <c r="M63" s="9"/>
      <c r="N63" s="9"/>
      <c r="O63" s="9"/>
      <c r="P63" s="9"/>
      <c r="Q63" s="9"/>
      <c r="R63" s="11"/>
      <c r="T63" s="9"/>
      <c r="U63" s="11"/>
      <c r="V63" s="9"/>
      <c r="W63" s="9"/>
      <c r="X63" s="11"/>
      <c r="Y63" s="14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</row>
    <row r="64" spans="4:48" x14ac:dyDescent="0.25">
      <c r="D64" s="11"/>
      <c r="G64" s="11"/>
      <c r="J64" s="11"/>
      <c r="K64" s="14"/>
      <c r="L64" s="9"/>
      <c r="M64" s="9"/>
      <c r="N64" s="9"/>
      <c r="O64" s="9"/>
      <c r="P64" s="9"/>
      <c r="Q64" s="9"/>
      <c r="R64" s="11"/>
      <c r="T64" s="9"/>
      <c r="U64" s="11"/>
      <c r="V64" s="9"/>
      <c r="W64" s="9"/>
      <c r="X64" s="11"/>
      <c r="Y64" s="14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</row>
    <row r="65" spans="4:48" x14ac:dyDescent="0.25">
      <c r="D65" s="11"/>
      <c r="G65" s="11"/>
      <c r="J65" s="11"/>
      <c r="K65" s="14"/>
      <c r="L65" s="9"/>
      <c r="M65" s="9"/>
      <c r="N65" s="9"/>
      <c r="O65" s="9"/>
      <c r="P65" s="9"/>
      <c r="Q65" s="9"/>
      <c r="R65" s="11"/>
      <c r="T65" s="9"/>
      <c r="U65" s="11"/>
      <c r="V65" s="9"/>
      <c r="W65" s="9"/>
      <c r="X65" s="11"/>
      <c r="Y65" s="14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</row>
    <row r="66" spans="4:48" x14ac:dyDescent="0.25">
      <c r="D66" s="11"/>
      <c r="G66" s="11"/>
      <c r="J66" s="11"/>
      <c r="K66" s="14"/>
      <c r="L66" s="9"/>
      <c r="M66" s="9"/>
      <c r="N66" s="9"/>
      <c r="O66" s="9"/>
      <c r="P66" s="9"/>
      <c r="Q66" s="9"/>
      <c r="R66" s="11"/>
      <c r="T66" s="9"/>
      <c r="U66" s="11"/>
      <c r="V66" s="9"/>
      <c r="W66" s="9"/>
      <c r="X66" s="11"/>
      <c r="Y66" s="14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</row>
    <row r="67" spans="4:48" x14ac:dyDescent="0.25">
      <c r="D67" s="11"/>
      <c r="G67" s="11"/>
      <c r="J67" s="11"/>
      <c r="K67" s="14"/>
      <c r="L67" s="9"/>
      <c r="M67" s="9"/>
      <c r="N67" s="9"/>
      <c r="O67" s="9"/>
      <c r="P67" s="9"/>
      <c r="Q67" s="9"/>
      <c r="R67" s="11"/>
      <c r="T67" s="9"/>
      <c r="U67" s="11"/>
      <c r="V67" s="9"/>
      <c r="W67" s="9"/>
      <c r="X67" s="11"/>
      <c r="Y67" s="14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</row>
    <row r="68" spans="4:48" x14ac:dyDescent="0.25">
      <c r="D68" s="11"/>
      <c r="G68" s="11"/>
      <c r="J68" s="11"/>
      <c r="K68" s="14"/>
      <c r="L68" s="9"/>
      <c r="M68" s="9"/>
      <c r="N68" s="9"/>
      <c r="O68" s="9"/>
      <c r="P68" s="9"/>
      <c r="Q68" s="9"/>
      <c r="R68" s="11"/>
      <c r="T68" s="9"/>
      <c r="U68" s="11"/>
      <c r="V68" s="9"/>
      <c r="W68" s="9"/>
      <c r="X68" s="11"/>
      <c r="Y68" s="14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</row>
    <row r="69" spans="4:48" x14ac:dyDescent="0.25">
      <c r="D69" s="11"/>
      <c r="G69" s="11"/>
      <c r="J69" s="11"/>
      <c r="K69" s="14"/>
      <c r="L69" s="9"/>
      <c r="M69" s="9"/>
      <c r="N69" s="9"/>
      <c r="O69" s="9"/>
      <c r="P69" s="9"/>
      <c r="Q69" s="9"/>
      <c r="R69" s="11"/>
      <c r="T69" s="9"/>
      <c r="U69" s="11"/>
      <c r="V69" s="9"/>
      <c r="W69" s="9"/>
      <c r="X69" s="11"/>
      <c r="Y69" s="14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</row>
    <row r="70" spans="4:48" x14ac:dyDescent="0.25">
      <c r="D70" s="11"/>
      <c r="G70" s="11"/>
      <c r="J70" s="11"/>
      <c r="K70" s="14"/>
      <c r="L70" s="9"/>
      <c r="M70" s="9"/>
      <c r="N70" s="9"/>
      <c r="O70" s="9"/>
      <c r="P70" s="9"/>
      <c r="Q70" s="9"/>
      <c r="R70" s="11"/>
      <c r="T70" s="9"/>
      <c r="U70" s="11"/>
      <c r="V70" s="9"/>
      <c r="W70" s="9"/>
      <c r="X70" s="11"/>
      <c r="Y70" s="14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</row>
    <row r="71" spans="4:48" x14ac:dyDescent="0.25">
      <c r="D71" s="11"/>
      <c r="G71" s="11"/>
      <c r="J71" s="11"/>
      <c r="K71" s="14"/>
      <c r="L71" s="9"/>
      <c r="M71" s="9"/>
      <c r="N71" s="9"/>
      <c r="O71" s="9"/>
      <c r="P71" s="9"/>
      <c r="Q71" s="9"/>
      <c r="R71" s="11"/>
      <c r="T71" s="9"/>
      <c r="U71" s="11"/>
      <c r="V71" s="9"/>
      <c r="W71" s="9"/>
      <c r="X71" s="11"/>
      <c r="Y71" s="14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</row>
    <row r="72" spans="4:48" x14ac:dyDescent="0.25">
      <c r="D72" s="11"/>
      <c r="G72" s="11"/>
      <c r="J72" s="11"/>
      <c r="K72" s="14"/>
      <c r="L72" s="9"/>
      <c r="M72" s="9"/>
      <c r="N72" s="9"/>
      <c r="O72" s="9"/>
      <c r="P72" s="9"/>
      <c r="Q72" s="9"/>
      <c r="R72" s="11"/>
      <c r="T72" s="9"/>
      <c r="U72" s="11"/>
      <c r="V72" s="9"/>
      <c r="W72" s="9"/>
      <c r="X72" s="11"/>
      <c r="Y72" s="14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</row>
    <row r="73" spans="4:48" x14ac:dyDescent="0.25">
      <c r="D73" s="11"/>
      <c r="G73" s="11"/>
      <c r="J73" s="11"/>
      <c r="K73" s="14"/>
      <c r="L73" s="9"/>
      <c r="M73" s="9"/>
      <c r="N73" s="9"/>
      <c r="O73" s="9"/>
      <c r="P73" s="9"/>
      <c r="Q73" s="9"/>
      <c r="R73" s="11"/>
      <c r="T73" s="9"/>
      <c r="U73" s="11"/>
      <c r="V73" s="9"/>
      <c r="W73" s="9"/>
      <c r="X73" s="11"/>
      <c r="Y73" s="14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</row>
    <row r="74" spans="4:48" x14ac:dyDescent="0.25">
      <c r="D74" s="11"/>
      <c r="G74" s="11"/>
      <c r="J74" s="11"/>
      <c r="K74" s="14"/>
      <c r="L74" s="9"/>
      <c r="M74" s="9"/>
      <c r="N74" s="9"/>
      <c r="O74" s="9"/>
      <c r="P74" s="9"/>
      <c r="Q74" s="9"/>
      <c r="R74" s="11"/>
      <c r="T74" s="9"/>
      <c r="U74" s="11"/>
      <c r="V74" s="9"/>
      <c r="W74" s="9"/>
      <c r="X74" s="11"/>
      <c r="Y74" s="14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</row>
    <row r="75" spans="4:48" x14ac:dyDescent="0.25">
      <c r="D75" s="11"/>
      <c r="G75" s="11"/>
      <c r="J75" s="11"/>
      <c r="K75" s="14"/>
      <c r="L75" s="9"/>
      <c r="M75" s="9"/>
      <c r="N75" s="9"/>
      <c r="O75" s="9"/>
      <c r="P75" s="9"/>
      <c r="Q75" s="9"/>
      <c r="R75" s="11"/>
      <c r="T75" s="9"/>
      <c r="U75" s="11"/>
      <c r="V75" s="9"/>
      <c r="W75" s="9"/>
      <c r="X75" s="11"/>
      <c r="Y75" s="14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</row>
    <row r="76" spans="4:48" x14ac:dyDescent="0.25">
      <c r="D76" s="11"/>
      <c r="G76" s="11"/>
      <c r="J76" s="11"/>
      <c r="K76" s="14"/>
      <c r="L76" s="9"/>
      <c r="M76" s="9"/>
      <c r="N76" s="9"/>
      <c r="O76" s="9"/>
      <c r="P76" s="9"/>
      <c r="Q76" s="9"/>
      <c r="R76" s="11"/>
      <c r="T76" s="9"/>
      <c r="U76" s="11"/>
      <c r="V76" s="9"/>
      <c r="W76" s="9"/>
      <c r="X76" s="11"/>
      <c r="Y76" s="14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</row>
    <row r="77" spans="4:48" x14ac:dyDescent="0.25">
      <c r="D77" s="11"/>
      <c r="G77" s="11"/>
      <c r="J77" s="11"/>
      <c r="K77" s="14"/>
      <c r="L77" s="9"/>
      <c r="M77" s="9"/>
      <c r="N77" s="9"/>
      <c r="O77" s="9"/>
      <c r="P77" s="9"/>
      <c r="Q77" s="9"/>
      <c r="R77" s="11"/>
      <c r="T77" s="9"/>
      <c r="U77" s="11"/>
      <c r="V77" s="9"/>
      <c r="W77" s="9"/>
      <c r="X77" s="11"/>
      <c r="Y77" s="14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</row>
    <row r="78" spans="4:48" x14ac:dyDescent="0.25">
      <c r="D78" s="11"/>
      <c r="G78" s="11"/>
      <c r="J78" s="11"/>
      <c r="K78" s="14"/>
      <c r="L78" s="9"/>
      <c r="M78" s="9"/>
      <c r="N78" s="9"/>
      <c r="O78" s="9"/>
      <c r="P78" s="9"/>
      <c r="Q78" s="9"/>
      <c r="R78" s="11"/>
      <c r="T78" s="9"/>
      <c r="U78" s="11"/>
      <c r="V78" s="9"/>
      <c r="W78" s="9"/>
      <c r="X78" s="11"/>
      <c r="Y78" s="14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</row>
    <row r="79" spans="4:48" x14ac:dyDescent="0.25">
      <c r="D79" s="11"/>
      <c r="G79" s="11"/>
      <c r="J79" s="11"/>
      <c r="K79" s="14"/>
      <c r="L79" s="9"/>
      <c r="M79" s="9"/>
      <c r="N79" s="9"/>
      <c r="O79" s="9"/>
      <c r="P79" s="9"/>
      <c r="Q79" s="9"/>
      <c r="R79" s="11"/>
      <c r="T79" s="9"/>
      <c r="U79" s="11"/>
      <c r="V79" s="9"/>
      <c r="W79" s="9"/>
      <c r="X79" s="11"/>
      <c r="Y79" s="14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</row>
    <row r="80" spans="4:48" x14ac:dyDescent="0.25">
      <c r="D80" s="11"/>
      <c r="G80" s="11"/>
      <c r="J80" s="11"/>
      <c r="K80" s="14"/>
      <c r="L80" s="9"/>
      <c r="M80" s="9"/>
      <c r="N80" s="9"/>
      <c r="O80" s="9"/>
      <c r="P80" s="9"/>
      <c r="Q80" s="9"/>
      <c r="R80" s="11"/>
      <c r="T80" s="9"/>
      <c r="U80" s="11"/>
      <c r="V80" s="9"/>
      <c r="W80" s="9"/>
      <c r="X80" s="11"/>
      <c r="Y80" s="14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</row>
    <row r="81" spans="4:48" x14ac:dyDescent="0.25">
      <c r="D81" s="11"/>
      <c r="G81" s="11"/>
      <c r="J81" s="11"/>
      <c r="K81" s="14"/>
      <c r="L81" s="9"/>
      <c r="M81" s="9"/>
      <c r="N81" s="9"/>
      <c r="O81" s="9"/>
      <c r="P81" s="9"/>
      <c r="Q81" s="9"/>
      <c r="R81" s="11"/>
      <c r="T81" s="9"/>
      <c r="U81" s="11"/>
      <c r="V81" s="9"/>
      <c r="W81" s="9"/>
      <c r="X81" s="11"/>
      <c r="Y81" s="14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</row>
    <row r="82" spans="4:48" x14ac:dyDescent="0.25">
      <c r="D82" s="11"/>
      <c r="G82" s="11"/>
      <c r="J82" s="11"/>
      <c r="K82" s="14"/>
      <c r="L82" s="9"/>
      <c r="M82" s="9"/>
      <c r="N82" s="9"/>
      <c r="O82" s="9"/>
      <c r="P82" s="9"/>
      <c r="Q82" s="9"/>
      <c r="R82" s="11"/>
      <c r="T82" s="9"/>
      <c r="U82" s="11"/>
      <c r="V82" s="9"/>
      <c r="W82" s="9"/>
      <c r="X82" s="11"/>
      <c r="Y82" s="14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</row>
    <row r="83" spans="4:48" x14ac:dyDescent="0.25">
      <c r="D83" s="11"/>
      <c r="G83" s="11"/>
      <c r="J83" s="11"/>
      <c r="K83" s="14"/>
      <c r="L83" s="9"/>
      <c r="M83" s="9"/>
      <c r="N83" s="9"/>
      <c r="O83" s="9"/>
      <c r="P83" s="9"/>
      <c r="Q83" s="9"/>
      <c r="R83" s="11"/>
      <c r="T83" s="9"/>
      <c r="U83" s="11"/>
      <c r="V83" s="9"/>
      <c r="W83" s="9"/>
      <c r="X83" s="11"/>
      <c r="Y83" s="14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</row>
    <row r="84" spans="4:48" x14ac:dyDescent="0.25">
      <c r="D84" s="11"/>
      <c r="G84" s="11"/>
      <c r="J84" s="11"/>
      <c r="K84" s="14"/>
      <c r="L84" s="9"/>
      <c r="M84" s="9"/>
      <c r="N84" s="9"/>
      <c r="O84" s="9"/>
      <c r="P84" s="9"/>
      <c r="Q84" s="9"/>
      <c r="R84" s="11"/>
      <c r="T84" s="9"/>
      <c r="U84" s="11"/>
      <c r="V84" s="9"/>
      <c r="W84" s="9"/>
      <c r="X84" s="11"/>
      <c r="Y84" s="14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</row>
    <row r="85" spans="4:48" x14ac:dyDescent="0.25">
      <c r="D85" s="11"/>
      <c r="G85" s="11"/>
      <c r="J85" s="11"/>
      <c r="K85" s="14"/>
      <c r="L85" s="9"/>
      <c r="M85" s="9"/>
      <c r="N85" s="9"/>
      <c r="O85" s="9"/>
      <c r="P85" s="9"/>
      <c r="Q85" s="9"/>
      <c r="R85" s="11"/>
      <c r="T85" s="9"/>
      <c r="U85" s="11"/>
      <c r="V85" s="9"/>
      <c r="W85" s="9"/>
      <c r="X85" s="11"/>
      <c r="Y85" s="14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</row>
    <row r="86" spans="4:48" x14ac:dyDescent="0.25">
      <c r="D86" s="11"/>
      <c r="G86" s="11"/>
      <c r="J86" s="11"/>
      <c r="K86" s="14"/>
      <c r="L86" s="9"/>
      <c r="M86" s="9"/>
      <c r="N86" s="9"/>
      <c r="O86" s="9"/>
      <c r="P86" s="9"/>
      <c r="Q86" s="9"/>
      <c r="R86" s="11"/>
      <c r="T86" s="9"/>
      <c r="U86" s="11"/>
      <c r="V86" s="9"/>
      <c r="W86" s="9"/>
      <c r="X86" s="11"/>
      <c r="Y86" s="14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</row>
    <row r="87" spans="4:48" x14ac:dyDescent="0.25">
      <c r="D87" s="11"/>
      <c r="G87" s="11"/>
      <c r="J87" s="11"/>
      <c r="K87" s="14"/>
      <c r="L87" s="9"/>
      <c r="M87" s="9"/>
      <c r="N87" s="9"/>
      <c r="O87" s="9"/>
      <c r="P87" s="9"/>
      <c r="Q87" s="9"/>
      <c r="R87" s="11"/>
      <c r="T87" s="9"/>
      <c r="U87" s="11"/>
      <c r="V87" s="9"/>
      <c r="W87" s="9"/>
      <c r="X87" s="11"/>
      <c r="Y87" s="14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</row>
    <row r="88" spans="4:48" x14ac:dyDescent="0.25">
      <c r="D88" s="11"/>
      <c r="G88" s="11"/>
      <c r="J88" s="11"/>
      <c r="K88" s="14"/>
      <c r="L88" s="9"/>
      <c r="M88" s="9"/>
      <c r="N88" s="9"/>
      <c r="O88" s="9"/>
      <c r="P88" s="9"/>
      <c r="Q88" s="9"/>
      <c r="R88" s="11"/>
      <c r="T88" s="9"/>
      <c r="U88" s="11"/>
      <c r="V88" s="9"/>
      <c r="W88" s="9"/>
      <c r="X88" s="11"/>
      <c r="Y88" s="14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</row>
    <row r="89" spans="4:48" x14ac:dyDescent="0.25">
      <c r="D89" s="11"/>
      <c r="G89" s="11"/>
      <c r="J89" s="11"/>
      <c r="K89" s="14"/>
      <c r="L89" s="9"/>
      <c r="M89" s="9"/>
      <c r="N89" s="9"/>
      <c r="O89" s="9"/>
      <c r="P89" s="9"/>
      <c r="Q89" s="9"/>
      <c r="R89" s="11"/>
      <c r="T89" s="9"/>
      <c r="U89" s="11"/>
      <c r="V89" s="9"/>
      <c r="W89" s="9"/>
      <c r="X89" s="11"/>
      <c r="Y89" s="14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</row>
    <row r="90" spans="4:48" x14ac:dyDescent="0.25">
      <c r="D90" s="11"/>
      <c r="G90" s="11"/>
      <c r="J90" s="11"/>
      <c r="K90" s="14"/>
      <c r="L90" s="9"/>
      <c r="M90" s="9"/>
      <c r="N90" s="9"/>
      <c r="O90" s="9"/>
      <c r="P90" s="9"/>
      <c r="Q90" s="9"/>
      <c r="R90" s="11"/>
      <c r="T90" s="9"/>
      <c r="U90" s="11"/>
      <c r="V90" s="9"/>
      <c r="W90" s="9"/>
      <c r="X90" s="11"/>
      <c r="Y90" s="14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</row>
    <row r="91" spans="4:48" x14ac:dyDescent="0.25">
      <c r="D91" s="11"/>
      <c r="G91" s="11"/>
      <c r="J91" s="11"/>
      <c r="K91" s="14"/>
      <c r="L91" s="9"/>
      <c r="M91" s="9"/>
      <c r="N91" s="9"/>
      <c r="O91" s="9"/>
      <c r="P91" s="9"/>
      <c r="Q91" s="9"/>
      <c r="R91" s="11"/>
      <c r="T91" s="9"/>
      <c r="U91" s="11"/>
      <c r="V91" s="9"/>
      <c r="W91" s="9"/>
      <c r="X91" s="11"/>
      <c r="Y91" s="14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</row>
    <row r="92" spans="4:48" x14ac:dyDescent="0.25">
      <c r="D92" s="11"/>
      <c r="G92" s="11"/>
      <c r="J92" s="11"/>
      <c r="K92" s="14"/>
      <c r="L92" s="9"/>
      <c r="M92" s="9"/>
      <c r="N92" s="9"/>
      <c r="O92" s="9"/>
      <c r="P92" s="9"/>
      <c r="Q92" s="9"/>
      <c r="R92" s="11"/>
      <c r="T92" s="9"/>
      <c r="U92" s="11"/>
      <c r="V92" s="9"/>
      <c r="W92" s="9"/>
      <c r="X92" s="11"/>
      <c r="Y92" s="14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</row>
    <row r="93" spans="4:48" x14ac:dyDescent="0.25">
      <c r="D93" s="11"/>
      <c r="G93" s="11"/>
      <c r="J93" s="11"/>
      <c r="K93" s="14"/>
      <c r="L93" s="9"/>
      <c r="M93" s="9"/>
      <c r="N93" s="9"/>
      <c r="O93" s="9"/>
      <c r="P93" s="9"/>
      <c r="Q93" s="9"/>
      <c r="R93" s="11"/>
      <c r="S93" s="9"/>
      <c r="T93" s="9"/>
      <c r="U93" s="11"/>
      <c r="V93" s="9"/>
      <c r="W93" s="9"/>
      <c r="X93" s="11"/>
      <c r="Y93" s="14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</row>
    <row r="94" spans="4:48" x14ac:dyDescent="0.25">
      <c r="D94" s="11"/>
      <c r="G94" s="11"/>
      <c r="J94" s="11"/>
      <c r="K94" s="14"/>
      <c r="L94" s="9"/>
      <c r="M94" s="9"/>
      <c r="N94" s="9"/>
      <c r="O94" s="9"/>
      <c r="P94" s="9"/>
      <c r="Q94" s="9"/>
      <c r="R94" s="11"/>
      <c r="S94" s="9"/>
      <c r="T94" s="9"/>
      <c r="U94" s="11"/>
      <c r="V94" s="9"/>
      <c r="W94" s="9"/>
      <c r="X94" s="11"/>
      <c r="Y94" s="14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</row>
    <row r="95" spans="4:48" x14ac:dyDescent="0.25">
      <c r="D95" s="11"/>
      <c r="G95" s="11"/>
      <c r="J95" s="11"/>
      <c r="K95" s="14"/>
      <c r="L95" s="9"/>
      <c r="M95" s="9"/>
      <c r="N95" s="9"/>
      <c r="O95" s="9"/>
      <c r="P95" s="9"/>
      <c r="Q95" s="9"/>
      <c r="R95" s="11"/>
      <c r="S95" s="9"/>
      <c r="T95" s="9"/>
      <c r="U95" s="11"/>
      <c r="V95" s="9"/>
      <c r="W95" s="9"/>
      <c r="X95" s="11"/>
      <c r="Y95" s="14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</row>
    <row r="96" spans="4:48" x14ac:dyDescent="0.25">
      <c r="D96" s="11"/>
      <c r="G96" s="11"/>
      <c r="J96" s="11"/>
      <c r="K96" s="14"/>
      <c r="L96" s="9"/>
      <c r="M96" s="9"/>
      <c r="N96" s="9"/>
      <c r="O96" s="9"/>
      <c r="P96" s="9"/>
      <c r="Q96" s="9"/>
      <c r="R96" s="11"/>
      <c r="S96" s="9"/>
      <c r="T96" s="9"/>
      <c r="U96" s="11"/>
      <c r="V96" s="9"/>
      <c r="W96" s="9"/>
      <c r="X96" s="11"/>
      <c r="Y96" s="14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</row>
    <row r="97" spans="4:48" x14ac:dyDescent="0.25">
      <c r="D97" s="11"/>
      <c r="G97" s="11"/>
      <c r="J97" s="11"/>
      <c r="K97" s="14"/>
      <c r="L97" s="9"/>
      <c r="M97" s="9"/>
      <c r="N97" s="9"/>
      <c r="O97" s="9"/>
      <c r="P97" s="9"/>
      <c r="Q97" s="9"/>
      <c r="R97" s="11"/>
      <c r="S97" s="9"/>
      <c r="T97" s="9"/>
      <c r="U97" s="11"/>
      <c r="V97" s="9"/>
      <c r="W97" s="9"/>
      <c r="X97" s="11"/>
      <c r="Y97" s="14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</row>
    <row r="98" spans="4:48" x14ac:dyDescent="0.25">
      <c r="D98" s="11"/>
      <c r="G98" s="11"/>
      <c r="J98" s="11"/>
      <c r="K98" s="14"/>
      <c r="L98" s="9"/>
      <c r="M98" s="9"/>
      <c r="N98" s="9"/>
      <c r="O98" s="9"/>
      <c r="P98" s="9"/>
      <c r="Q98" s="9"/>
      <c r="R98" s="11"/>
      <c r="S98" s="9"/>
      <c r="T98" s="9"/>
      <c r="U98" s="11"/>
      <c r="V98" s="9"/>
      <c r="W98" s="9"/>
      <c r="X98" s="11"/>
      <c r="Y98" s="14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</row>
    <row r="99" spans="4:48" x14ac:dyDescent="0.25">
      <c r="D99" s="11"/>
      <c r="G99" s="11"/>
      <c r="J99" s="11"/>
      <c r="K99" s="14"/>
      <c r="L99" s="9"/>
      <c r="M99" s="9"/>
      <c r="N99" s="9"/>
      <c r="O99" s="9"/>
      <c r="P99" s="9"/>
      <c r="Q99" s="9"/>
      <c r="R99" s="11"/>
      <c r="S99" s="9"/>
      <c r="T99" s="9"/>
      <c r="U99" s="11"/>
      <c r="V99" s="9"/>
      <c r="W99" s="9"/>
      <c r="X99" s="11"/>
      <c r="Y99" s="14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</row>
    <row r="100" spans="4:48" x14ac:dyDescent="0.25">
      <c r="D100" s="11"/>
      <c r="G100" s="11"/>
      <c r="J100" s="11"/>
      <c r="K100" s="14"/>
      <c r="L100" s="9"/>
      <c r="M100" s="9"/>
      <c r="N100" s="9"/>
      <c r="O100" s="9"/>
      <c r="P100" s="9"/>
      <c r="Q100" s="9"/>
      <c r="R100" s="11"/>
      <c r="S100" s="9"/>
      <c r="T100" s="9"/>
      <c r="U100" s="11"/>
      <c r="V100" s="9"/>
      <c r="W100" s="9"/>
      <c r="X100" s="11"/>
      <c r="Y100" s="14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</row>
    <row r="101" spans="4:48" x14ac:dyDescent="0.25">
      <c r="D101" s="11"/>
      <c r="G101" s="11"/>
      <c r="J101" s="11"/>
      <c r="K101" s="14"/>
      <c r="L101" s="9"/>
      <c r="M101" s="9"/>
      <c r="N101" s="9"/>
      <c r="O101" s="9"/>
      <c r="P101" s="9"/>
      <c r="Q101" s="9"/>
      <c r="R101" s="11"/>
      <c r="S101" s="9"/>
      <c r="T101" s="9"/>
      <c r="U101" s="11"/>
      <c r="V101" s="9"/>
      <c r="W101" s="9"/>
      <c r="X101" s="11"/>
      <c r="Y101" s="14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</row>
    <row r="102" spans="4:48" x14ac:dyDescent="0.25">
      <c r="D102" s="11"/>
      <c r="G102" s="11"/>
      <c r="J102" s="11"/>
      <c r="K102" s="14"/>
      <c r="L102" s="9"/>
      <c r="M102" s="9"/>
      <c r="N102" s="9"/>
      <c r="O102" s="9"/>
      <c r="P102" s="9"/>
      <c r="Q102" s="9"/>
      <c r="R102" s="11"/>
      <c r="S102" s="9"/>
      <c r="T102" s="9"/>
      <c r="U102" s="11"/>
      <c r="V102" s="9"/>
      <c r="W102" s="9"/>
      <c r="X102" s="11"/>
      <c r="Y102" s="14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</row>
    <row r="103" spans="4:48" x14ac:dyDescent="0.25">
      <c r="D103" s="11"/>
      <c r="G103" s="11"/>
      <c r="J103" s="11"/>
      <c r="K103" s="14"/>
      <c r="L103" s="9"/>
      <c r="M103" s="9"/>
      <c r="N103" s="9"/>
      <c r="O103" s="9"/>
      <c r="P103" s="9"/>
      <c r="Q103" s="9"/>
      <c r="R103" s="11"/>
      <c r="S103" s="9"/>
      <c r="T103" s="9"/>
      <c r="U103" s="11"/>
      <c r="V103" s="9"/>
      <c r="W103" s="9"/>
      <c r="X103" s="11"/>
      <c r="Y103" s="14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</row>
    <row r="104" spans="4:48" x14ac:dyDescent="0.25">
      <c r="D104" s="11"/>
      <c r="G104" s="11"/>
      <c r="J104" s="11"/>
      <c r="K104" s="14"/>
      <c r="L104" s="9"/>
      <c r="M104" s="9"/>
      <c r="N104" s="9"/>
      <c r="O104" s="9"/>
      <c r="P104" s="9"/>
      <c r="Q104" s="9"/>
      <c r="R104" s="11"/>
      <c r="S104" s="9"/>
      <c r="T104" s="9"/>
      <c r="U104" s="11"/>
      <c r="V104" s="9"/>
      <c r="W104" s="9"/>
      <c r="X104" s="11"/>
      <c r="Y104" s="14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</row>
    <row r="105" spans="4:48" x14ac:dyDescent="0.25">
      <c r="D105" s="11"/>
      <c r="G105" s="11"/>
      <c r="J105" s="11"/>
      <c r="K105" s="14"/>
      <c r="L105" s="9"/>
      <c r="M105" s="9"/>
      <c r="N105" s="9"/>
      <c r="O105" s="9"/>
      <c r="P105" s="9"/>
      <c r="Q105" s="9"/>
      <c r="R105" s="11"/>
      <c r="S105" s="9"/>
      <c r="T105" s="9"/>
      <c r="U105" s="11"/>
      <c r="V105" s="9"/>
      <c r="W105" s="9"/>
      <c r="X105" s="11"/>
      <c r="Y105" s="14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</row>
    <row r="106" spans="4:48" x14ac:dyDescent="0.25">
      <c r="D106" s="11"/>
      <c r="G106" s="11"/>
      <c r="J106" s="11"/>
      <c r="K106" s="14"/>
      <c r="L106" s="9"/>
      <c r="M106" s="9"/>
      <c r="N106" s="9"/>
      <c r="O106" s="9"/>
      <c r="P106" s="9"/>
      <c r="Q106" s="9"/>
      <c r="R106" s="11"/>
      <c r="S106" s="9"/>
      <c r="T106" s="9"/>
      <c r="U106" s="11"/>
      <c r="V106" s="9"/>
      <c r="W106" s="9"/>
      <c r="X106" s="11"/>
      <c r="Y106" s="14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</row>
    <row r="107" spans="4:48" x14ac:dyDescent="0.25">
      <c r="D107" s="11"/>
      <c r="G107" s="11"/>
      <c r="J107" s="11"/>
      <c r="K107" s="14"/>
      <c r="L107" s="9"/>
      <c r="M107" s="9"/>
      <c r="N107" s="9"/>
      <c r="O107" s="9"/>
      <c r="P107" s="9"/>
      <c r="Q107" s="9"/>
      <c r="R107" s="11"/>
      <c r="S107" s="9"/>
      <c r="T107" s="9"/>
      <c r="U107" s="11"/>
      <c r="V107" s="9"/>
      <c r="W107" s="9"/>
      <c r="X107" s="11"/>
      <c r="Y107" s="14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</row>
    <row r="108" spans="4:48" x14ac:dyDescent="0.25">
      <c r="D108" s="7"/>
      <c r="G108" s="7"/>
      <c r="J108" s="7"/>
      <c r="K108" s="8"/>
      <c r="R108" s="7"/>
      <c r="S108" s="9"/>
      <c r="T108" s="9"/>
      <c r="U108" s="11"/>
      <c r="V108" s="9"/>
      <c r="W108" s="9"/>
      <c r="X108" s="7"/>
      <c r="Y108" s="8"/>
    </row>
    <row r="109" spans="4:48" x14ac:dyDescent="0.25">
      <c r="D109" s="7"/>
      <c r="G109" s="7"/>
      <c r="J109" s="7"/>
      <c r="K109" s="8"/>
      <c r="R109" s="7"/>
      <c r="S109" s="9"/>
      <c r="T109" s="9"/>
      <c r="U109" s="11"/>
      <c r="V109" s="9"/>
      <c r="W109" s="9"/>
      <c r="X109" s="7"/>
      <c r="Y109" s="8"/>
    </row>
    <row r="110" spans="4:48" x14ac:dyDescent="0.25">
      <c r="D110" s="7"/>
      <c r="G110" s="7"/>
      <c r="J110" s="7"/>
      <c r="K110" s="8"/>
      <c r="R110" s="7"/>
      <c r="S110" s="9"/>
      <c r="T110" s="9"/>
      <c r="U110" s="11"/>
      <c r="V110" s="9"/>
      <c r="W110" s="9"/>
      <c r="X110" s="7"/>
      <c r="Y110" s="8"/>
    </row>
    <row r="111" spans="4:48" x14ac:dyDescent="0.25">
      <c r="D111" s="7"/>
      <c r="G111" s="7"/>
      <c r="J111" s="7"/>
      <c r="K111" s="8"/>
      <c r="R111" s="7"/>
      <c r="S111" s="9"/>
      <c r="T111" s="9"/>
      <c r="U111" s="11"/>
      <c r="V111" s="9"/>
      <c r="W111" s="9"/>
      <c r="X111" s="7"/>
      <c r="Y111" s="8"/>
    </row>
    <row r="112" spans="4:48" x14ac:dyDescent="0.25">
      <c r="D112" s="7"/>
      <c r="G112" s="7"/>
      <c r="J112" s="7"/>
      <c r="K112" s="8"/>
      <c r="R112" s="7"/>
      <c r="S112" s="9"/>
      <c r="T112" s="9"/>
      <c r="U112" s="11"/>
      <c r="V112" s="9"/>
      <c r="W112" s="9"/>
      <c r="X112" s="7"/>
      <c r="Y112" s="8"/>
    </row>
    <row r="113" spans="4:25" x14ac:dyDescent="0.25">
      <c r="D113" s="7"/>
      <c r="G113" s="7"/>
      <c r="J113" s="7"/>
      <c r="K113" s="8"/>
      <c r="R113" s="7"/>
      <c r="S113" s="9"/>
      <c r="T113" s="9"/>
      <c r="U113" s="11"/>
      <c r="V113" s="9"/>
      <c r="W113" s="9"/>
      <c r="X113" s="7"/>
      <c r="Y113" s="8"/>
    </row>
    <row r="114" spans="4:25" x14ac:dyDescent="0.25">
      <c r="D114" s="7"/>
      <c r="G114" s="7"/>
      <c r="J114" s="7"/>
      <c r="K114" s="8"/>
      <c r="R114" s="7"/>
      <c r="S114" s="9"/>
      <c r="T114" s="9"/>
      <c r="U114" s="11"/>
      <c r="V114" s="9"/>
      <c r="W114" s="9"/>
      <c r="X114" s="7"/>
      <c r="Y114" s="8"/>
    </row>
    <row r="115" spans="4:25" x14ac:dyDescent="0.25">
      <c r="D115" s="7"/>
      <c r="G115" s="7"/>
      <c r="J115" s="7"/>
      <c r="K115" s="8"/>
      <c r="R115" s="7"/>
      <c r="S115" s="9"/>
      <c r="T115" s="9"/>
      <c r="U115" s="11"/>
      <c r="V115" s="9"/>
      <c r="W115" s="9"/>
      <c r="X115" s="7"/>
      <c r="Y115" s="8"/>
    </row>
    <row r="116" spans="4:25" x14ac:dyDescent="0.25">
      <c r="D116" s="7"/>
      <c r="G116" s="10"/>
      <c r="J116" s="7"/>
      <c r="K116" s="8"/>
      <c r="R116" s="7"/>
      <c r="S116" s="9"/>
      <c r="T116" s="9"/>
      <c r="U116" s="11"/>
      <c r="V116" s="9"/>
      <c r="W116" s="9"/>
      <c r="X116" s="7"/>
      <c r="Y116" s="8"/>
    </row>
    <row r="117" spans="4:25" x14ac:dyDescent="0.25">
      <c r="D117" s="7"/>
      <c r="G117" s="7"/>
      <c r="J117" s="7"/>
      <c r="K117" s="8"/>
      <c r="R117" s="7"/>
      <c r="S117" s="9"/>
      <c r="T117" s="9"/>
      <c r="U117" s="11"/>
      <c r="V117" s="9"/>
      <c r="W117" s="9"/>
      <c r="X117" s="7"/>
      <c r="Y117" s="8"/>
    </row>
    <row r="118" spans="4:25" x14ac:dyDescent="0.25">
      <c r="D118" s="7"/>
      <c r="G118" s="7"/>
      <c r="J118" s="7"/>
      <c r="K118" s="8"/>
      <c r="R118" s="7"/>
      <c r="S118" s="9"/>
      <c r="T118" s="9"/>
      <c r="U118" s="11"/>
      <c r="V118" s="9"/>
      <c r="W118" s="9"/>
      <c r="X118" s="7"/>
      <c r="Y118" s="8"/>
    </row>
    <row r="119" spans="4:25" x14ac:dyDescent="0.25">
      <c r="D119" s="7"/>
      <c r="G119" s="7"/>
      <c r="J119" s="7"/>
      <c r="K119" s="8"/>
      <c r="R119" s="7"/>
      <c r="S119" s="9"/>
      <c r="T119" s="9"/>
      <c r="U119" s="11"/>
      <c r="V119" s="9"/>
      <c r="W119" s="9"/>
      <c r="X119" s="7"/>
      <c r="Y119" s="8"/>
    </row>
    <row r="120" spans="4:25" x14ac:dyDescent="0.25">
      <c r="D120" s="7"/>
      <c r="G120" s="7"/>
      <c r="J120" s="7"/>
      <c r="K120" s="8"/>
      <c r="R120" s="7"/>
      <c r="S120" s="9"/>
      <c r="T120" s="9"/>
      <c r="U120" s="11"/>
      <c r="V120" s="9"/>
      <c r="W120" s="9"/>
      <c r="X120" s="7"/>
      <c r="Y120" s="8"/>
    </row>
    <row r="121" spans="4:25" x14ac:dyDescent="0.25">
      <c r="D121" s="7"/>
      <c r="G121" s="7"/>
      <c r="J121" s="7"/>
      <c r="K121" s="8"/>
      <c r="R121" s="7"/>
      <c r="S121" s="9"/>
      <c r="T121" s="9"/>
      <c r="U121" s="11"/>
      <c r="V121" s="9"/>
      <c r="W121" s="9"/>
      <c r="X121" s="7"/>
      <c r="Y121" s="8"/>
    </row>
    <row r="122" spans="4:25" x14ac:dyDescent="0.25">
      <c r="D122" s="7"/>
      <c r="G122" s="7"/>
      <c r="J122" s="7"/>
      <c r="K122" s="8"/>
      <c r="R122" s="7"/>
      <c r="S122" s="9"/>
      <c r="T122" s="9"/>
      <c r="U122" s="11"/>
      <c r="V122" s="9"/>
      <c r="W122" s="9"/>
      <c r="X122" s="7"/>
      <c r="Y122" s="8"/>
    </row>
    <row r="123" spans="4:25" x14ac:dyDescent="0.25">
      <c r="D123" s="7"/>
      <c r="G123" s="7"/>
      <c r="J123" s="7"/>
      <c r="K123" s="8"/>
      <c r="R123" s="7"/>
      <c r="S123" s="9"/>
      <c r="T123" s="9"/>
      <c r="U123" s="11"/>
      <c r="V123" s="9"/>
      <c r="W123" s="9"/>
      <c r="X123" s="7"/>
      <c r="Y123" s="8"/>
    </row>
    <row r="124" spans="4:25" x14ac:dyDescent="0.25">
      <c r="D124" s="7"/>
      <c r="G124" s="7"/>
      <c r="J124" s="7"/>
      <c r="K124" s="8"/>
      <c r="R124" s="7"/>
      <c r="S124" s="9"/>
      <c r="T124" s="9"/>
      <c r="U124" s="11"/>
      <c r="V124" s="9"/>
      <c r="W124" s="9"/>
      <c r="X124" s="7"/>
      <c r="Y124" s="8"/>
    </row>
    <row r="125" spans="4:25" x14ac:dyDescent="0.25">
      <c r="D125" s="7"/>
      <c r="G125" s="7"/>
      <c r="J125" s="7"/>
      <c r="K125" s="8"/>
      <c r="R125" s="7"/>
      <c r="S125" s="9"/>
      <c r="T125" s="9"/>
      <c r="U125" s="11"/>
      <c r="V125" s="9"/>
      <c r="W125" s="9"/>
      <c r="X125" s="7"/>
      <c r="Y125" s="8"/>
    </row>
    <row r="126" spans="4:25" x14ac:dyDescent="0.25">
      <c r="D126" s="7"/>
      <c r="G126" s="7"/>
      <c r="J126" s="7"/>
      <c r="K126" s="8"/>
      <c r="R126" s="7"/>
      <c r="S126" s="9"/>
      <c r="T126" s="9"/>
      <c r="U126" s="11"/>
      <c r="V126" s="9"/>
      <c r="W126" s="9"/>
      <c r="X126" s="7"/>
      <c r="Y126" s="8"/>
    </row>
    <row r="127" spans="4:25" x14ac:dyDescent="0.25">
      <c r="D127" s="7"/>
      <c r="G127" s="7"/>
      <c r="J127" s="7"/>
      <c r="K127" s="8"/>
      <c r="R127" s="7"/>
      <c r="S127" s="9"/>
      <c r="T127" s="9"/>
      <c r="U127" s="11"/>
      <c r="V127" s="9"/>
      <c r="W127" s="9"/>
      <c r="X127" s="7"/>
      <c r="Y127" s="8"/>
    </row>
    <row r="128" spans="4:25" x14ac:dyDescent="0.25">
      <c r="D128" s="7"/>
      <c r="G128" s="7"/>
      <c r="J128" s="7"/>
      <c r="K128" s="8"/>
      <c r="R128" s="7"/>
      <c r="S128" s="9"/>
      <c r="T128" s="9"/>
      <c r="U128" s="11"/>
      <c r="V128" s="9"/>
      <c r="W128" s="9"/>
      <c r="X128" s="7"/>
      <c r="Y128" s="8"/>
    </row>
    <row r="129" spans="4:25" x14ac:dyDescent="0.25">
      <c r="D129" s="7"/>
      <c r="G129" s="7"/>
      <c r="J129" s="7"/>
      <c r="K129" s="8"/>
      <c r="R129" s="7"/>
      <c r="S129" s="9"/>
      <c r="T129" s="9"/>
      <c r="U129" s="11"/>
      <c r="V129" s="9"/>
      <c r="W129" s="9"/>
      <c r="X129" s="7"/>
      <c r="Y129" s="8"/>
    </row>
    <row r="130" spans="4:25" x14ac:dyDescent="0.25">
      <c r="D130" s="7"/>
      <c r="G130" s="7"/>
      <c r="J130" s="7"/>
      <c r="K130" s="8"/>
      <c r="R130" s="7"/>
      <c r="S130" s="9"/>
      <c r="T130" s="9"/>
      <c r="U130" s="11"/>
      <c r="V130" s="9"/>
      <c r="W130" s="9"/>
      <c r="X130" s="7"/>
      <c r="Y130" s="8"/>
    </row>
    <row r="131" spans="4:25" x14ac:dyDescent="0.25">
      <c r="D131" s="7"/>
      <c r="G131" s="7"/>
      <c r="J131" s="7"/>
      <c r="K131" s="8"/>
      <c r="R131" s="7"/>
      <c r="S131" s="9"/>
      <c r="T131" s="9"/>
      <c r="U131" s="11"/>
      <c r="V131" s="9"/>
      <c r="W131" s="9"/>
      <c r="X131" s="7"/>
      <c r="Y131" s="8"/>
    </row>
    <row r="132" spans="4:25" x14ac:dyDescent="0.25">
      <c r="D132" s="7"/>
      <c r="G132" s="7"/>
      <c r="J132" s="7"/>
      <c r="K132" s="8"/>
      <c r="R132" s="7"/>
      <c r="S132" s="9"/>
      <c r="T132" s="9"/>
      <c r="U132" s="11"/>
      <c r="V132" s="9"/>
      <c r="W132" s="9"/>
      <c r="X132" s="7"/>
      <c r="Y132" s="8"/>
    </row>
    <row r="133" spans="4:25" x14ac:dyDescent="0.25">
      <c r="D133" s="7"/>
      <c r="G133" s="7"/>
      <c r="J133" s="7"/>
      <c r="K133" s="8"/>
      <c r="R133" s="7"/>
      <c r="S133" s="9"/>
      <c r="T133" s="9"/>
      <c r="U133" s="11"/>
      <c r="V133" s="9"/>
      <c r="W133" s="9"/>
      <c r="X133" s="7"/>
      <c r="Y133" s="8"/>
    </row>
    <row r="134" spans="4:25" x14ac:dyDescent="0.25">
      <c r="D134" s="7"/>
      <c r="G134" s="7"/>
      <c r="J134" s="7"/>
      <c r="K134" s="8"/>
      <c r="R134" s="7"/>
      <c r="S134" s="9"/>
      <c r="T134" s="9"/>
      <c r="U134" s="11"/>
      <c r="V134" s="9"/>
      <c r="W134" s="9"/>
      <c r="X134" s="7"/>
      <c r="Y134" s="8"/>
    </row>
    <row r="135" spans="4:25" x14ac:dyDescent="0.25">
      <c r="D135" s="7"/>
      <c r="E135"/>
      <c r="F135"/>
      <c r="G135" s="7"/>
      <c r="H135"/>
      <c r="I135"/>
      <c r="J135" s="7"/>
      <c r="K135" s="8"/>
      <c r="R135" s="7"/>
      <c r="U135" s="7"/>
      <c r="X135" s="7"/>
      <c r="Y135" s="8"/>
    </row>
    <row r="136" spans="4:25" x14ac:dyDescent="0.25">
      <c r="S136" s="9"/>
      <c r="T136" s="9"/>
      <c r="U136" s="9"/>
      <c r="V136" s="9"/>
      <c r="W136" s="9"/>
    </row>
    <row r="137" spans="4:25" x14ac:dyDescent="0.25">
      <c r="S137" s="9"/>
      <c r="T137" s="9"/>
      <c r="U137" s="9"/>
      <c r="V137" s="9"/>
      <c r="W137" s="9"/>
    </row>
    <row r="138" spans="4:25" x14ac:dyDescent="0.25">
      <c r="S138" s="9"/>
      <c r="T138" s="9"/>
      <c r="U138" s="9"/>
      <c r="V138" s="9"/>
      <c r="W138" s="9"/>
    </row>
    <row r="141" spans="4:25" x14ac:dyDescent="0.25">
      <c r="S141" s="9"/>
      <c r="T141" s="9"/>
      <c r="U141" s="9"/>
      <c r="V141" s="9"/>
      <c r="W141" s="9"/>
    </row>
    <row r="142" spans="4:25" x14ac:dyDescent="0.25">
      <c r="S142" s="9"/>
      <c r="T142" s="9"/>
      <c r="U142" s="9"/>
      <c r="V142" s="9"/>
      <c r="W142" s="9"/>
    </row>
    <row r="143" spans="4:25" x14ac:dyDescent="0.25">
      <c r="S143" s="9"/>
      <c r="T143" s="9"/>
      <c r="U143" s="9"/>
      <c r="V143" s="9"/>
      <c r="W143" s="9"/>
    </row>
    <row r="144" spans="4:25" x14ac:dyDescent="0.25">
      <c r="S144" s="9"/>
      <c r="T144" s="9"/>
      <c r="U144" s="9"/>
      <c r="V144" s="9"/>
      <c r="W144" s="9"/>
    </row>
    <row r="145" spans="19:23" x14ac:dyDescent="0.25">
      <c r="S145" s="9"/>
      <c r="T145" s="9"/>
      <c r="U145" s="9"/>
      <c r="V145" s="9"/>
      <c r="W145" s="9"/>
    </row>
    <row r="146" spans="19:23" x14ac:dyDescent="0.25">
      <c r="S146" s="9"/>
      <c r="T146" s="9"/>
      <c r="U146" s="9"/>
      <c r="V146" s="9"/>
      <c r="W146" s="9"/>
    </row>
    <row r="147" spans="19:23" x14ac:dyDescent="0.25">
      <c r="S147" s="9"/>
      <c r="T147" s="9"/>
      <c r="U147" s="9"/>
      <c r="V147" s="9"/>
      <c r="W147" s="9"/>
    </row>
    <row r="148" spans="19:23" x14ac:dyDescent="0.25">
      <c r="S148" s="9"/>
      <c r="T148" s="9"/>
      <c r="U148" s="9"/>
      <c r="V148" s="9"/>
      <c r="W148" s="9"/>
    </row>
    <row r="149" spans="19:23" x14ac:dyDescent="0.25">
      <c r="S149" s="9"/>
      <c r="T149" s="9"/>
      <c r="U149" s="9"/>
      <c r="V149" s="9"/>
      <c r="W149" s="9"/>
    </row>
    <row r="150" spans="19:23" x14ac:dyDescent="0.25">
      <c r="S150" s="9"/>
      <c r="T150" s="9"/>
      <c r="U150" s="9"/>
      <c r="V150" s="9"/>
      <c r="W150" s="9"/>
    </row>
    <row r="151" spans="19:23" x14ac:dyDescent="0.25">
      <c r="S151" s="9"/>
      <c r="T151" s="9"/>
      <c r="U151" s="9"/>
      <c r="V151" s="9"/>
      <c r="W151" s="9"/>
    </row>
    <row r="152" spans="19:23" x14ac:dyDescent="0.25">
      <c r="S152" s="9"/>
      <c r="T152" s="9"/>
      <c r="U152" s="9"/>
      <c r="V152" s="9"/>
      <c r="W152" s="9"/>
    </row>
    <row r="153" spans="19:23" x14ac:dyDescent="0.25">
      <c r="S153" s="9"/>
      <c r="T153" s="9"/>
      <c r="U153" s="9"/>
      <c r="V153" s="9"/>
      <c r="W153" s="9"/>
    </row>
    <row r="154" spans="19:23" x14ac:dyDescent="0.25">
      <c r="S154" s="9"/>
      <c r="T154" s="9"/>
      <c r="U154" s="9"/>
      <c r="V154" s="9"/>
      <c r="W154" s="9"/>
    </row>
    <row r="155" spans="19:23" x14ac:dyDescent="0.25">
      <c r="S155" s="9"/>
      <c r="T155" s="9"/>
      <c r="U155" s="9"/>
      <c r="V155" s="9"/>
      <c r="W155" s="9"/>
    </row>
    <row r="156" spans="19:23" x14ac:dyDescent="0.25">
      <c r="S156" s="9"/>
      <c r="T156" s="9"/>
      <c r="U156" s="9"/>
      <c r="V156" s="9"/>
      <c r="W156" s="9"/>
    </row>
    <row r="157" spans="19:23" x14ac:dyDescent="0.25">
      <c r="S157" s="9"/>
      <c r="T157" s="9"/>
      <c r="U157" s="9"/>
      <c r="V157" s="9"/>
      <c r="W157" s="9"/>
    </row>
    <row r="158" spans="19:23" x14ac:dyDescent="0.25">
      <c r="S158" s="9"/>
      <c r="T158" s="9"/>
      <c r="U158" s="9"/>
      <c r="V158" s="9"/>
      <c r="W158" s="9"/>
    </row>
    <row r="159" spans="19:23" x14ac:dyDescent="0.25">
      <c r="S159" s="9"/>
      <c r="T159" s="9"/>
      <c r="U159" s="9"/>
      <c r="V159" s="9"/>
      <c r="W159" s="9"/>
    </row>
    <row r="160" spans="19:23" x14ac:dyDescent="0.25">
      <c r="S160" s="9"/>
      <c r="T160" s="9"/>
      <c r="U160" s="9"/>
      <c r="V160" s="9"/>
      <c r="W160" s="9"/>
    </row>
    <row r="161" spans="19:23" x14ac:dyDescent="0.25">
      <c r="S161" s="9"/>
      <c r="T161" s="9"/>
      <c r="U161" s="9"/>
      <c r="V161" s="9"/>
      <c r="W161" s="9"/>
    </row>
    <row r="162" spans="19:23" x14ac:dyDescent="0.25">
      <c r="S162" s="9"/>
      <c r="T162" s="9"/>
      <c r="U162" s="9"/>
      <c r="V162" s="9"/>
      <c r="W162" s="9"/>
    </row>
    <row r="163" spans="19:23" x14ac:dyDescent="0.25">
      <c r="S163" s="9"/>
      <c r="T163" s="9"/>
      <c r="U163" s="9"/>
      <c r="V163" s="9"/>
      <c r="W163" s="9"/>
    </row>
    <row r="164" spans="19:23" x14ac:dyDescent="0.25">
      <c r="S164" s="9"/>
      <c r="T164" s="9"/>
      <c r="U164" s="9"/>
      <c r="V164" s="9"/>
      <c r="W164" s="9"/>
    </row>
    <row r="165" spans="19:23" x14ac:dyDescent="0.25">
      <c r="S165" s="9"/>
      <c r="T165" s="9"/>
      <c r="U165" s="9"/>
      <c r="V165" s="9"/>
      <c r="W165" s="9"/>
    </row>
    <row r="166" spans="19:23" x14ac:dyDescent="0.25">
      <c r="S166" s="9"/>
      <c r="T166" s="9"/>
      <c r="U166" s="9"/>
      <c r="V166" s="9"/>
      <c r="W166" s="9"/>
    </row>
    <row r="167" spans="19:23" x14ac:dyDescent="0.25">
      <c r="S167" s="9"/>
      <c r="T167" s="9"/>
      <c r="U167" s="9"/>
      <c r="V167" s="9"/>
      <c r="W167" s="9"/>
    </row>
    <row r="168" spans="19:23" x14ac:dyDescent="0.25">
      <c r="S168" s="9"/>
      <c r="T168" s="9"/>
      <c r="U168" s="9"/>
      <c r="V168" s="9"/>
      <c r="W168" s="9"/>
    </row>
    <row r="169" spans="19:23" x14ac:dyDescent="0.25">
      <c r="S169" s="9"/>
      <c r="T169" s="9"/>
      <c r="U169" s="9"/>
      <c r="V169" s="9"/>
      <c r="W169" s="9"/>
    </row>
    <row r="170" spans="19:23" x14ac:dyDescent="0.25">
      <c r="S170" s="9"/>
      <c r="T170" s="9"/>
      <c r="U170" s="9"/>
      <c r="V170" s="9"/>
      <c r="W170" s="9"/>
    </row>
    <row r="171" spans="19:23" x14ac:dyDescent="0.25">
      <c r="S171" s="9"/>
      <c r="T171" s="9"/>
      <c r="U171" s="9"/>
      <c r="V171" s="9"/>
      <c r="W171" s="9"/>
    </row>
    <row r="172" spans="19:23" x14ac:dyDescent="0.25">
      <c r="S172" s="9"/>
      <c r="T172" s="9"/>
      <c r="U172" s="9"/>
      <c r="V172" s="9"/>
      <c r="W172" s="9"/>
    </row>
    <row r="173" spans="19:23" x14ac:dyDescent="0.25">
      <c r="S173" s="9"/>
      <c r="T173" s="9"/>
      <c r="U173" s="9"/>
      <c r="V173" s="9"/>
      <c r="W173" s="9"/>
    </row>
    <row r="174" spans="19:23" x14ac:dyDescent="0.25">
      <c r="S174" s="9"/>
      <c r="T174" s="9"/>
      <c r="U174" s="9"/>
      <c r="V174" s="9"/>
      <c r="W174" s="9"/>
    </row>
    <row r="175" spans="19:23" x14ac:dyDescent="0.25">
      <c r="S175" s="9"/>
      <c r="T175" s="9"/>
      <c r="U175" s="9"/>
      <c r="V175" s="9"/>
      <c r="W175" s="9"/>
    </row>
    <row r="176" spans="19:23" x14ac:dyDescent="0.25">
      <c r="S176" s="9"/>
      <c r="T176" s="9"/>
      <c r="U176" s="9"/>
      <c r="V176" s="9"/>
      <c r="W176" s="9"/>
    </row>
    <row r="177" spans="19:23" x14ac:dyDescent="0.25">
      <c r="S177" s="9"/>
      <c r="T177" s="9"/>
      <c r="U177" s="9"/>
      <c r="V177" s="9"/>
      <c r="W177" s="9"/>
    </row>
    <row r="178" spans="19:23" x14ac:dyDescent="0.25">
      <c r="S178" s="9"/>
      <c r="T178" s="9"/>
      <c r="U178" s="9"/>
      <c r="V178" s="9"/>
      <c r="W178" s="9"/>
    </row>
    <row r="179" spans="19:23" x14ac:dyDescent="0.25">
      <c r="S179" s="9"/>
      <c r="T179" s="9"/>
      <c r="U179" s="9"/>
      <c r="V179" s="9"/>
      <c r="W179" s="9"/>
    </row>
    <row r="180" spans="19:23" x14ac:dyDescent="0.25">
      <c r="S180" s="9"/>
      <c r="T180" s="9"/>
      <c r="U180" s="9"/>
      <c r="V180" s="9"/>
      <c r="W180" s="9"/>
    </row>
    <row r="181" spans="19:23" x14ac:dyDescent="0.25">
      <c r="S181" s="9"/>
      <c r="T181" s="9"/>
      <c r="U181" s="9"/>
      <c r="V181" s="9"/>
      <c r="W181" s="9"/>
    </row>
    <row r="182" spans="19:23" x14ac:dyDescent="0.25">
      <c r="S182" s="9"/>
      <c r="T182" s="9"/>
      <c r="U182" s="9"/>
      <c r="V182" s="9"/>
      <c r="W182" s="9"/>
    </row>
    <row r="183" spans="19:23" x14ac:dyDescent="0.25">
      <c r="S183" s="9"/>
      <c r="T183" s="9"/>
      <c r="U183" s="9"/>
      <c r="V183" s="9"/>
      <c r="W183" s="9"/>
    </row>
    <row r="184" spans="19:23" x14ac:dyDescent="0.25">
      <c r="S184" s="9"/>
      <c r="T184" s="9"/>
      <c r="U184" s="9"/>
      <c r="V184" s="9"/>
      <c r="W184" s="9"/>
    </row>
    <row r="185" spans="19:23" x14ac:dyDescent="0.25">
      <c r="S185" s="9"/>
      <c r="T185" s="9"/>
      <c r="U185" s="9"/>
      <c r="V185" s="9"/>
      <c r="W185" s="9"/>
    </row>
    <row r="186" spans="19:23" x14ac:dyDescent="0.25">
      <c r="S186" s="9"/>
      <c r="T186" s="9"/>
      <c r="U186" s="9"/>
      <c r="V186" s="9"/>
      <c r="W186" s="9"/>
    </row>
    <row r="187" spans="19:23" x14ac:dyDescent="0.25">
      <c r="S187" s="9"/>
      <c r="T187" s="9"/>
      <c r="U187" s="9"/>
      <c r="V187" s="9"/>
    </row>
    <row r="188" spans="19:23" x14ac:dyDescent="0.25">
      <c r="S188" s="9"/>
      <c r="T188" s="9"/>
      <c r="U188" s="9"/>
      <c r="V188" s="9"/>
    </row>
    <row r="189" spans="19:23" x14ac:dyDescent="0.25">
      <c r="S189" s="9"/>
      <c r="T189" s="9"/>
      <c r="U189" s="9"/>
      <c r="V189" s="9"/>
    </row>
    <row r="190" spans="19:23" x14ac:dyDescent="0.25">
      <c r="S190" s="9"/>
      <c r="T190" s="9"/>
      <c r="U190" s="9"/>
      <c r="V190" s="9"/>
    </row>
    <row r="191" spans="19:23" x14ac:dyDescent="0.25">
      <c r="S191" s="9"/>
      <c r="T191" s="9"/>
      <c r="U191" s="9"/>
      <c r="V191" s="9"/>
    </row>
    <row r="192" spans="19:23" x14ac:dyDescent="0.25">
      <c r="S192" s="9"/>
      <c r="T192" s="9"/>
      <c r="U192" s="9"/>
      <c r="V192" s="9"/>
    </row>
    <row r="193" spans="19:22" x14ac:dyDescent="0.25">
      <c r="S193" s="9"/>
      <c r="T193" s="9"/>
      <c r="U193" s="9"/>
      <c r="V193" s="9"/>
    </row>
    <row r="194" spans="19:22" x14ac:dyDescent="0.25">
      <c r="S194" s="9"/>
      <c r="T194" s="9"/>
      <c r="U194" s="9"/>
      <c r="V194" s="9"/>
    </row>
  </sheetData>
  <sortState ref="A3:AH82">
    <sortCondition ref="A3:A8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J2" sqref="J2"/>
    </sheetView>
  </sheetViews>
  <sheetFormatPr defaultColWidth="8.85546875" defaultRowHeight="15" x14ac:dyDescent="0.25"/>
  <sheetData>
    <row r="1" spans="1:9" s="1" customFormat="1" x14ac:dyDescent="0.25">
      <c r="A1" s="1" t="s">
        <v>29</v>
      </c>
      <c r="B1" s="1" t="s">
        <v>25</v>
      </c>
      <c r="C1" s="1" t="s">
        <v>3</v>
      </c>
      <c r="D1" s="1" t="s">
        <v>2</v>
      </c>
      <c r="E1" s="1" t="s">
        <v>26</v>
      </c>
      <c r="F1" s="1" t="s">
        <v>27</v>
      </c>
      <c r="G1" s="1" t="s">
        <v>28</v>
      </c>
      <c r="H1" s="1" t="s">
        <v>37</v>
      </c>
      <c r="I1" s="1" t="s">
        <v>38</v>
      </c>
    </row>
    <row r="2" spans="1:9" s="9" customFormat="1" x14ac:dyDescent="0.25">
      <c r="A2" s="9" t="str">
        <f>'NDS Arrays'!A3</f>
        <v>A1</v>
      </c>
      <c r="B2" s="9" t="str">
        <f>'NDS Arrays'!B3</f>
        <v>N+P</v>
      </c>
      <c r="C2" s="9">
        <v>1</v>
      </c>
      <c r="D2" s="9">
        <v>1</v>
      </c>
      <c r="E2" s="9" t="str">
        <f>'NDS Arrays'!C3</f>
        <v>glass</v>
      </c>
      <c r="F2" s="9">
        <f>'NDS Arrays'!AG3</f>
        <v>-1.7288147053865208</v>
      </c>
      <c r="G2" s="9">
        <f>'NDS Arrays'!AH3</f>
        <v>1.1867377068113014</v>
      </c>
      <c r="I2" s="9">
        <f>G2/2.900491</f>
        <v>0.40915062546696451</v>
      </c>
    </row>
    <row r="3" spans="1:9" s="9" customFormat="1" x14ac:dyDescent="0.25">
      <c r="A3" s="9" t="str">
        <f>'NDS Arrays'!A4</f>
        <v>A2</v>
      </c>
      <c r="B3" s="9" t="str">
        <f>'NDS Arrays'!B4</f>
        <v>C</v>
      </c>
      <c r="C3" s="9">
        <v>0</v>
      </c>
      <c r="D3" s="9">
        <v>0</v>
      </c>
      <c r="E3" s="9" t="str">
        <f>'NDS Arrays'!C4</f>
        <v>glass</v>
      </c>
      <c r="F3" s="9">
        <f>'NDS Arrays'!AG4</f>
        <v>-4.38975875456239</v>
      </c>
      <c r="G3" s="9">
        <f>'NDS Arrays'!AH4</f>
        <v>0.62115547815662087</v>
      </c>
    </row>
    <row r="4" spans="1:9" s="9" customFormat="1" x14ac:dyDescent="0.25">
      <c r="A4" s="9" t="str">
        <f>'NDS Arrays'!A5</f>
        <v>A3</v>
      </c>
      <c r="B4" s="9" t="str">
        <f>'NDS Arrays'!B5</f>
        <v>P</v>
      </c>
      <c r="C4" s="9">
        <v>0</v>
      </c>
      <c r="D4" s="9">
        <v>1</v>
      </c>
      <c r="E4" s="9" t="str">
        <f>'NDS Arrays'!C5</f>
        <v>glass</v>
      </c>
      <c r="F4" s="9">
        <f>'NDS Arrays'!AG5</f>
        <v>-2.7321214780266021</v>
      </c>
      <c r="G4" s="9">
        <f>'NDS Arrays'!AH5</f>
        <v>1.4849576980449459</v>
      </c>
      <c r="I4" s="9">
        <f>G4/2.900491</f>
        <v>0.51196769720883317</v>
      </c>
    </row>
    <row r="5" spans="1:9" s="9" customFormat="1" x14ac:dyDescent="0.25">
      <c r="A5" s="9" t="str">
        <f>'NDS Arrays'!A6</f>
        <v>A4</v>
      </c>
      <c r="B5" s="9" t="str">
        <f>'NDS Arrays'!B6</f>
        <v>N</v>
      </c>
      <c r="C5" s="9">
        <v>1</v>
      </c>
      <c r="D5" s="9">
        <v>0</v>
      </c>
      <c r="E5" s="9" t="str">
        <f>'NDS Arrays'!C6</f>
        <v>sponge</v>
      </c>
      <c r="F5" s="9">
        <f>'NDS Arrays'!AG6</f>
        <v>-10.90360767805198</v>
      </c>
      <c r="G5" s="9">
        <f>'NDS Arrays'!AH6</f>
        <v>9.7326691528748022</v>
      </c>
      <c r="H5" s="9">
        <f>F5/-11.0317</f>
        <v>0.98838870510002808</v>
      </c>
    </row>
    <row r="6" spans="1:9" s="9" customFormat="1" x14ac:dyDescent="0.25">
      <c r="A6" s="9" t="str">
        <f>'NDS Arrays'!A7</f>
        <v>A5</v>
      </c>
      <c r="B6" s="9" t="str">
        <f>'NDS Arrays'!B7</f>
        <v>C</v>
      </c>
      <c r="C6" s="9">
        <v>0</v>
      </c>
      <c r="D6" s="9">
        <v>0</v>
      </c>
      <c r="E6" s="9" t="str">
        <f>'NDS Arrays'!C7</f>
        <v>sponge</v>
      </c>
      <c r="F6" s="9">
        <f>'NDS Arrays'!AG7</f>
        <v>-8.1848756771574855</v>
      </c>
      <c r="G6" s="9">
        <f>'NDS Arrays'!AH7</f>
        <v>0</v>
      </c>
    </row>
    <row r="7" spans="1:9" s="9" customFormat="1" x14ac:dyDescent="0.25">
      <c r="A7" s="9" t="str">
        <f>'NDS Arrays'!A8</f>
        <v>A6</v>
      </c>
      <c r="B7" s="9" t="str">
        <f>'NDS Arrays'!B8</f>
        <v>P</v>
      </c>
      <c r="C7" s="9">
        <v>0</v>
      </c>
      <c r="D7" s="9">
        <v>1</v>
      </c>
      <c r="E7" s="9" t="str">
        <f>'NDS Arrays'!C8</f>
        <v>sponge</v>
      </c>
      <c r="F7" s="9">
        <f>'NDS Arrays'!AG8</f>
        <v>-11.020307860705548</v>
      </c>
      <c r="G7" s="9">
        <f>'NDS Arrays'!AH8</f>
        <v>1.9230475497008275</v>
      </c>
      <c r="H7" s="9">
        <f>F7/-11.0317</f>
        <v>0.99896732694920531</v>
      </c>
    </row>
    <row r="8" spans="1:9" s="9" customFormat="1" x14ac:dyDescent="0.25">
      <c r="A8" s="9" t="str">
        <f>'NDS Arrays'!A9</f>
        <v>A7</v>
      </c>
      <c r="B8" s="9" t="str">
        <f>'NDS Arrays'!B9</f>
        <v>P</v>
      </c>
      <c r="C8" s="9">
        <v>0</v>
      </c>
      <c r="D8" s="9">
        <v>1</v>
      </c>
      <c r="E8" s="9" t="str">
        <f>'NDS Arrays'!C9</f>
        <v>sponge</v>
      </c>
      <c r="F8" s="9">
        <f>'NDS Arrays'!AG9</f>
        <v>-10.758575659147262</v>
      </c>
      <c r="G8" s="9">
        <f>'NDS Arrays'!AH9</f>
        <v>1.0813405833259058</v>
      </c>
      <c r="H8" s="9">
        <f>F8/-11.0317</f>
        <v>0.97524186291752502</v>
      </c>
    </row>
    <row r="9" spans="1:9" s="9" customFormat="1" x14ac:dyDescent="0.25">
      <c r="A9" s="9" t="str">
        <f>'NDS Arrays'!A10</f>
        <v>A8</v>
      </c>
      <c r="B9" s="9" t="str">
        <f>'NDS Arrays'!B10</f>
        <v>N</v>
      </c>
      <c r="C9" s="9">
        <v>1</v>
      </c>
      <c r="D9" s="9">
        <v>0</v>
      </c>
      <c r="E9" s="9" t="str">
        <f>'NDS Arrays'!C10</f>
        <v>glass</v>
      </c>
      <c r="F9" s="9">
        <f>'NDS Arrays'!AG10</f>
        <v>-4.3221000902139899</v>
      </c>
      <c r="G9" s="9">
        <f>'NDS Arrays'!AH10</f>
        <v>4.0694549426631621</v>
      </c>
      <c r="I9" s="9">
        <f>G9/2.900491</f>
        <v>1.4030227787857856</v>
      </c>
    </row>
    <row r="10" spans="1:9" s="9" customFormat="1" x14ac:dyDescent="0.25">
      <c r="A10" s="9" t="str">
        <f>'NDS Arrays'!A11</f>
        <v>B1</v>
      </c>
      <c r="B10" s="9" t="str">
        <f>'NDS Arrays'!B11</f>
        <v>N</v>
      </c>
      <c r="C10" s="9">
        <v>1</v>
      </c>
      <c r="D10" s="9">
        <v>0</v>
      </c>
      <c r="E10" s="9" t="str">
        <f>'NDS Arrays'!C11</f>
        <v>glass</v>
      </c>
      <c r="F10" s="9">
        <f>'NDS Arrays'!AG11</f>
        <v>-3.9315048404395161</v>
      </c>
      <c r="G10" s="9">
        <f>'NDS Arrays'!AH11</f>
        <v>4.710198999250494</v>
      </c>
      <c r="I10" s="9">
        <f>G10/2.900491</f>
        <v>1.6239316030459994</v>
      </c>
    </row>
    <row r="11" spans="1:9" s="9" customFormat="1" x14ac:dyDescent="0.25">
      <c r="A11" s="9" t="str">
        <f>'NDS Arrays'!A12</f>
        <v>B2</v>
      </c>
      <c r="B11" s="9" t="str">
        <f>'NDS Arrays'!B12</f>
        <v>N+P</v>
      </c>
      <c r="C11" s="9">
        <v>1</v>
      </c>
      <c r="D11" s="9">
        <v>1</v>
      </c>
      <c r="E11" s="9" t="str">
        <f>'NDS Arrays'!C12</f>
        <v>sponge</v>
      </c>
      <c r="F11" s="9">
        <f>'NDS Arrays'!AG12</f>
        <v>-12.698198224266681</v>
      </c>
      <c r="G11" s="9">
        <f>'NDS Arrays'!AH12</f>
        <v>3.9613742077807839</v>
      </c>
      <c r="H11" s="9">
        <f>F11/-11.0317</f>
        <v>1.1510644981522957</v>
      </c>
    </row>
    <row r="12" spans="1:9" s="9" customFormat="1" x14ac:dyDescent="0.25">
      <c r="A12" s="9" t="str">
        <f>'NDS Arrays'!A13</f>
        <v>B3</v>
      </c>
      <c r="B12" s="9" t="str">
        <f>'NDS Arrays'!B13</f>
        <v>C</v>
      </c>
      <c r="C12" s="9">
        <v>0</v>
      </c>
      <c r="D12" s="9">
        <v>0</v>
      </c>
      <c r="E12" s="9" t="str">
        <f>'NDS Arrays'!C13</f>
        <v>glass</v>
      </c>
      <c r="F12" s="9">
        <f>'NDS Arrays'!AG13</f>
        <v>-4.9568451912720084</v>
      </c>
      <c r="G12" s="9">
        <f>'NDS Arrays'!AH13</f>
        <v>4.3658814309114593</v>
      </c>
    </row>
    <row r="13" spans="1:9" s="9" customFormat="1" x14ac:dyDescent="0.25">
      <c r="A13" s="9" t="str">
        <f>'NDS Arrays'!A14</f>
        <v>B4</v>
      </c>
      <c r="B13" s="9" t="str">
        <f>'NDS Arrays'!B14</f>
        <v>N</v>
      </c>
      <c r="C13" s="9">
        <v>1</v>
      </c>
      <c r="D13" s="9">
        <v>0</v>
      </c>
      <c r="E13" s="9" t="str">
        <f>'NDS Arrays'!C14</f>
        <v>sponge</v>
      </c>
      <c r="F13" s="9">
        <f>'NDS Arrays'!AG14</f>
        <v>-17.168343860574595</v>
      </c>
      <c r="G13" s="9">
        <f>'NDS Arrays'!AH14</f>
        <v>4.4426915180804016</v>
      </c>
      <c r="H13" s="9">
        <f>F13/-11.0317</f>
        <v>1.55627363512193</v>
      </c>
    </row>
    <row r="14" spans="1:9" s="9" customFormat="1" x14ac:dyDescent="0.25">
      <c r="A14" s="9" t="str">
        <f>'NDS Arrays'!A15</f>
        <v>B5</v>
      </c>
      <c r="B14" s="9" t="str">
        <f>'NDS Arrays'!B15</f>
        <v>N+P</v>
      </c>
      <c r="C14" s="9">
        <v>1</v>
      </c>
      <c r="D14" s="9">
        <v>1</v>
      </c>
      <c r="E14" s="9" t="str">
        <f>'NDS Arrays'!C15</f>
        <v>sponge</v>
      </c>
      <c r="F14" s="9">
        <f>'NDS Arrays'!AG15</f>
        <v>-14.607775000941903</v>
      </c>
      <c r="G14" s="9">
        <f>'NDS Arrays'!AH15</f>
        <v>2.4998591692035692</v>
      </c>
      <c r="H14" s="9">
        <f>F14/-11.0317</f>
        <v>1.3241635469548576</v>
      </c>
    </row>
    <row r="15" spans="1:9" s="9" customFormat="1" x14ac:dyDescent="0.25">
      <c r="A15" s="9" t="str">
        <f>'NDS Arrays'!A16</f>
        <v>B6</v>
      </c>
      <c r="B15" s="9" t="str">
        <f>'NDS Arrays'!B16</f>
        <v>C</v>
      </c>
      <c r="C15" s="9">
        <v>0</v>
      </c>
      <c r="D15" s="9">
        <v>0</v>
      </c>
      <c r="E15" s="9" t="str">
        <f>'NDS Arrays'!C16</f>
        <v>sponge</v>
      </c>
      <c r="F15" s="9">
        <f>'NDS Arrays'!AG16</f>
        <v>-10.311227253422654</v>
      </c>
      <c r="G15" s="9">
        <f>'NDS Arrays'!AH16</f>
        <v>4.659254651477724</v>
      </c>
    </row>
    <row r="16" spans="1:9" s="9" customFormat="1" x14ac:dyDescent="0.25">
      <c r="A16" s="9" t="str">
        <f>'NDS Arrays'!A17</f>
        <v>B7</v>
      </c>
      <c r="B16" s="9" t="str">
        <f>'NDS Arrays'!B17</f>
        <v>P</v>
      </c>
      <c r="C16" s="9">
        <v>0</v>
      </c>
      <c r="D16" s="9">
        <v>1</v>
      </c>
      <c r="E16" s="9" t="str">
        <f>'NDS Arrays'!C17</f>
        <v>glass</v>
      </c>
      <c r="F16" s="9">
        <f>'NDS Arrays'!AG17</f>
        <v>-3.1683418139570736</v>
      </c>
      <c r="G16" s="9">
        <f>'NDS Arrays'!AH17</f>
        <v>2.9081784750104704</v>
      </c>
      <c r="I16" s="9">
        <f>G16/2.900491</f>
        <v>1.0026504047109508</v>
      </c>
    </row>
    <row r="17" spans="1:9" s="9" customFormat="1" x14ac:dyDescent="0.25">
      <c r="A17" s="9" t="str">
        <f>'NDS Arrays'!A18</f>
        <v>B8</v>
      </c>
      <c r="B17" s="9" t="str">
        <f>'NDS Arrays'!B18</f>
        <v>N+P</v>
      </c>
      <c r="C17" s="9">
        <v>1</v>
      </c>
      <c r="D17" s="9">
        <v>1</v>
      </c>
      <c r="E17" s="9" t="str">
        <f>'NDS Arrays'!C18</f>
        <v>glass</v>
      </c>
      <c r="F17" s="9">
        <f>'NDS Arrays'!AG18</f>
        <v>-2.1521264803557796</v>
      </c>
      <c r="G17" s="9">
        <f>'NDS Arrays'!AH18</f>
        <v>2.2502202618071991</v>
      </c>
      <c r="I17" s="9">
        <f>G17/2.900491</f>
        <v>0.77580666921814234</v>
      </c>
    </row>
    <row r="18" spans="1:9" s="9" customFormat="1" x14ac:dyDescent="0.25">
      <c r="A18" s="9" t="str">
        <f>'NDS Arrays'!A19</f>
        <v>C1</v>
      </c>
      <c r="B18" s="9" t="str">
        <f>'NDS Arrays'!B19</f>
        <v>C</v>
      </c>
      <c r="C18" s="9">
        <v>0</v>
      </c>
      <c r="D18" s="9">
        <v>0</v>
      </c>
      <c r="E18" s="9" t="str">
        <f>'NDS Arrays'!C19</f>
        <v>glass</v>
      </c>
      <c r="F18" s="9">
        <f>'NDS Arrays'!AG19</f>
        <v>-3.9749043126366757</v>
      </c>
      <c r="G18" s="9">
        <f>'NDS Arrays'!AH19</f>
        <v>2.3915392880343127</v>
      </c>
    </row>
    <row r="19" spans="1:9" s="9" customFormat="1" x14ac:dyDescent="0.25">
      <c r="A19" s="9" t="str">
        <f>'NDS Arrays'!A20</f>
        <v>C2</v>
      </c>
      <c r="B19" s="9" t="str">
        <f>'NDS Arrays'!B20</f>
        <v>N+P</v>
      </c>
      <c r="C19" s="9">
        <v>1</v>
      </c>
      <c r="D19" s="9">
        <v>1</v>
      </c>
      <c r="E19" s="9" t="str">
        <f>'NDS Arrays'!C20</f>
        <v>sponge</v>
      </c>
      <c r="F19" s="9">
        <f>'NDS Arrays'!AG20</f>
        <v>-13.47938872381563</v>
      </c>
      <c r="G19" s="9">
        <f>'NDS Arrays'!AH20</f>
        <v>2.995743063396521</v>
      </c>
      <c r="H19" s="9">
        <f>F19/-11.0317</f>
        <v>1.2218777453897067</v>
      </c>
    </row>
    <row r="20" spans="1:9" s="9" customFormat="1" x14ac:dyDescent="0.25">
      <c r="A20" s="9" t="str">
        <f>'NDS Arrays'!A21</f>
        <v>C3</v>
      </c>
      <c r="B20" s="9" t="str">
        <f>'NDS Arrays'!B21</f>
        <v>N+P</v>
      </c>
      <c r="C20" s="9">
        <v>1</v>
      </c>
      <c r="D20" s="9">
        <v>1</v>
      </c>
      <c r="E20" s="9" t="str">
        <f>'NDS Arrays'!C21</f>
        <v>glass</v>
      </c>
      <c r="F20" s="9">
        <f>'NDS Arrays'!AG21</f>
        <v>-3.2119638475501162</v>
      </c>
      <c r="G20" s="9">
        <f>'NDS Arrays'!AH21</f>
        <v>3.6314165282881938</v>
      </c>
      <c r="I20" s="9">
        <f>G20/2.900491</f>
        <v>1.2520006193048672</v>
      </c>
    </row>
    <row r="21" spans="1:9" s="9" customFormat="1" x14ac:dyDescent="0.25">
      <c r="A21" s="9" t="str">
        <f>'NDS Arrays'!A22</f>
        <v>C4</v>
      </c>
      <c r="B21" s="9" t="str">
        <f>'NDS Arrays'!B22</f>
        <v>C</v>
      </c>
      <c r="C21" s="9">
        <v>0</v>
      </c>
      <c r="D21" s="9">
        <v>0</v>
      </c>
      <c r="E21" s="9" t="str">
        <f>'NDS Arrays'!C22</f>
        <v>glass</v>
      </c>
      <c r="F21" s="9">
        <f>'NDS Arrays'!AG22</f>
        <v>-5.5675536615746593</v>
      </c>
      <c r="G21" s="9">
        <f>'NDS Arrays'!AH22</f>
        <v>2.3125299924958891</v>
      </c>
    </row>
    <row r="22" spans="1:9" s="9" customFormat="1" x14ac:dyDescent="0.25">
      <c r="A22" s="9" t="str">
        <f>'NDS Arrays'!A23</f>
        <v>C5</v>
      </c>
      <c r="B22" s="9" t="str">
        <f>'NDS Arrays'!B23</f>
        <v>P</v>
      </c>
      <c r="C22" s="9">
        <v>0</v>
      </c>
      <c r="D22" s="9">
        <v>1</v>
      </c>
      <c r="E22" s="9" t="str">
        <f>'NDS Arrays'!C23</f>
        <v>glass</v>
      </c>
      <c r="F22" s="9">
        <f>'NDS Arrays'!AG23</f>
        <v>-3.1683418139570656</v>
      </c>
      <c r="G22" s="9">
        <f>'NDS Arrays'!AH23</f>
        <v>3.6056117025754855</v>
      </c>
      <c r="I22" s="9">
        <f>G22/2.900491</f>
        <v>1.2431039098468104</v>
      </c>
    </row>
    <row r="23" spans="1:9" s="9" customFormat="1" x14ac:dyDescent="0.25">
      <c r="A23" s="9" t="str">
        <f>'NDS Arrays'!A24</f>
        <v>C6</v>
      </c>
      <c r="B23" s="9" t="str">
        <f>'NDS Arrays'!B24</f>
        <v>N</v>
      </c>
      <c r="C23" s="9">
        <v>1</v>
      </c>
      <c r="D23" s="9">
        <v>0</v>
      </c>
      <c r="E23" s="9" t="str">
        <f>'NDS Arrays'!C24</f>
        <v>sponge</v>
      </c>
      <c r="F23" s="9">
        <f>'NDS Arrays'!AG24</f>
        <v>-18.348809504337449</v>
      </c>
      <c r="G23" s="9">
        <f>'NDS Arrays'!AH24</f>
        <v>2.2876031161569941</v>
      </c>
      <c r="H23" s="9">
        <f>F23/-11.0317</f>
        <v>1.66328031983624</v>
      </c>
    </row>
    <row r="24" spans="1:9" s="9" customFormat="1" x14ac:dyDescent="0.25">
      <c r="A24" s="9" t="str">
        <f>'NDS Arrays'!A25</f>
        <v>C7</v>
      </c>
      <c r="B24" s="9" t="str">
        <f>'NDS Arrays'!B25</f>
        <v>N</v>
      </c>
      <c r="C24" s="9">
        <v>1</v>
      </c>
      <c r="D24" s="9">
        <v>0</v>
      </c>
      <c r="E24" s="9" t="str">
        <f>'NDS Arrays'!C25</f>
        <v>sponge</v>
      </c>
      <c r="F24" s="9">
        <f>'NDS Arrays'!AG25</f>
        <v>-14.248338346591025</v>
      </c>
      <c r="G24" s="9">
        <f>'NDS Arrays'!AH25</f>
        <v>3.8424170277948928</v>
      </c>
      <c r="H24" s="9">
        <f>F24/-11.0317</f>
        <v>1.2915813833399226</v>
      </c>
    </row>
    <row r="25" spans="1:9" s="9" customFormat="1" x14ac:dyDescent="0.25">
      <c r="A25" s="9" t="str">
        <f>'NDS Arrays'!A26</f>
        <v>C8</v>
      </c>
      <c r="B25" s="9" t="str">
        <f>'NDS Arrays'!B26</f>
        <v>N</v>
      </c>
      <c r="C25" s="9">
        <v>1</v>
      </c>
      <c r="D25" s="9">
        <v>0</v>
      </c>
      <c r="E25" s="9" t="str">
        <f>'NDS Arrays'!C26</f>
        <v>glass</v>
      </c>
      <c r="F25" s="9">
        <f>'NDS Arrays'!AG26</f>
        <v>-5.5675536615746584</v>
      </c>
      <c r="G25" s="9">
        <f>'NDS Arrays'!AH26</f>
        <v>4.4885237056853544</v>
      </c>
      <c r="I25" s="9">
        <f>G25/2.900491</f>
        <v>1.5475047864948914</v>
      </c>
    </row>
    <row r="26" spans="1:9" s="9" customFormat="1" x14ac:dyDescent="0.25">
      <c r="A26" s="9" t="str">
        <f>'NDS Arrays'!A27</f>
        <v>D1</v>
      </c>
      <c r="B26" s="9" t="str">
        <f>'NDS Arrays'!B27</f>
        <v>P</v>
      </c>
      <c r="C26" s="9">
        <v>0</v>
      </c>
      <c r="D26" s="9">
        <v>1</v>
      </c>
      <c r="E26" s="9" t="str">
        <f>'NDS Arrays'!C27</f>
        <v>sponge</v>
      </c>
      <c r="F26" s="9">
        <f>'NDS Arrays'!AG27</f>
        <v>-11.429770351287701</v>
      </c>
      <c r="G26" s="9">
        <f>'NDS Arrays'!AH27</f>
        <v>3.9043257072498561</v>
      </c>
      <c r="H26" s="9">
        <f>F26/-11.0317</f>
        <v>1.0360842255760854</v>
      </c>
    </row>
    <row r="27" spans="1:9" s="9" customFormat="1" x14ac:dyDescent="0.25">
      <c r="A27" s="9" t="str">
        <f>'NDS Arrays'!A28</f>
        <v>D2</v>
      </c>
      <c r="B27" s="9" t="str">
        <f>'NDS Arrays'!B28</f>
        <v>C</v>
      </c>
      <c r="C27" s="9">
        <v>0</v>
      </c>
      <c r="D27" s="9">
        <v>0</v>
      </c>
      <c r="E27" s="9" t="str">
        <f>'NDS Arrays'!C28</f>
        <v>glass</v>
      </c>
      <c r="F27" s="9">
        <f>'NDS Arrays'!AG28</f>
        <v>-3.6918062170736334</v>
      </c>
      <c r="G27" s="9">
        <f>'NDS Arrays'!AH28</f>
        <v>4.8113477413535009</v>
      </c>
    </row>
    <row r="28" spans="1:9" s="9" customFormat="1" x14ac:dyDescent="0.25">
      <c r="A28" s="9" t="str">
        <f>'NDS Arrays'!A29</f>
        <v>D3</v>
      </c>
      <c r="B28" s="9" t="str">
        <f>'NDS Arrays'!B29</f>
        <v>N+P</v>
      </c>
      <c r="C28" s="9">
        <v>1</v>
      </c>
      <c r="D28" s="9">
        <v>1</v>
      </c>
      <c r="E28" s="9" t="str">
        <f>'NDS Arrays'!C29</f>
        <v>glass</v>
      </c>
      <c r="F28" s="9">
        <f>'NDS Arrays'!AG29</f>
        <v>-3.5609401162944847</v>
      </c>
      <c r="G28" s="9">
        <f>'NDS Arrays'!AH29</f>
        <v>4.911631003363599</v>
      </c>
      <c r="I28" s="9">
        <f>G28/2.900491</f>
        <v>1.6933791566198959</v>
      </c>
    </row>
    <row r="29" spans="1:9" s="9" customFormat="1" x14ac:dyDescent="0.25">
      <c r="A29" s="9" t="str">
        <f>'NDS Arrays'!A30</f>
        <v>D4</v>
      </c>
      <c r="B29" s="9" t="str">
        <f>'NDS Arrays'!B30</f>
        <v>N+P</v>
      </c>
      <c r="C29" s="9">
        <v>1</v>
      </c>
      <c r="D29" s="9">
        <v>1</v>
      </c>
      <c r="E29" s="9" t="str">
        <f>'NDS Arrays'!C30</f>
        <v>glass</v>
      </c>
      <c r="F29" s="9">
        <f>'NDS Arrays'!AG30</f>
        <v>-4.0844045194110583</v>
      </c>
      <c r="G29" s="9">
        <f>'NDS Arrays'!AH30</f>
        <v>5.9436240046165096</v>
      </c>
      <c r="I29" s="9">
        <f>G29/2.900491</f>
        <v>2.0491785717026909</v>
      </c>
    </row>
    <row r="30" spans="1:9" s="9" customFormat="1" x14ac:dyDescent="0.25">
      <c r="A30" s="9" t="str">
        <f>'NDS Arrays'!A31</f>
        <v>D5</v>
      </c>
      <c r="B30" s="9" t="str">
        <f>'NDS Arrays'!B31</f>
        <v>P</v>
      </c>
      <c r="C30" s="9">
        <v>0</v>
      </c>
      <c r="D30" s="9">
        <v>1</v>
      </c>
      <c r="E30" s="9" t="str">
        <f>'NDS Arrays'!C31</f>
        <v>glass</v>
      </c>
      <c r="F30" s="9">
        <f>'NDS Arrays'!AG31</f>
        <v>-3.4107111740735383</v>
      </c>
      <c r="G30" s="9">
        <f>'NDS Arrays'!AH31</f>
        <v>4.8076319337004962</v>
      </c>
      <c r="I30" s="9">
        <f>G30/2.900491</f>
        <v>1.6575234791973139</v>
      </c>
    </row>
    <row r="31" spans="1:9" s="9" customFormat="1" x14ac:dyDescent="0.25">
      <c r="A31" s="9" t="str">
        <f>'NDS Arrays'!A32</f>
        <v>D6</v>
      </c>
      <c r="B31" s="9" t="str">
        <f>'NDS Arrays'!B32</f>
        <v>P</v>
      </c>
      <c r="C31" s="9">
        <v>0</v>
      </c>
      <c r="D31" s="9">
        <v>1</v>
      </c>
      <c r="E31" s="9" t="str">
        <f>'NDS Arrays'!C32</f>
        <v>sponge</v>
      </c>
      <c r="F31" s="9">
        <f>'NDS Arrays'!AG32</f>
        <v>-9.3130393928878696</v>
      </c>
      <c r="G31" s="9">
        <f>'NDS Arrays'!AH32</f>
        <v>3.082031180469774</v>
      </c>
      <c r="H31" s="9">
        <f>F31/-11.0317</f>
        <v>0.8442070934568443</v>
      </c>
    </row>
    <row r="32" spans="1:9" s="9" customFormat="1" x14ac:dyDescent="0.25">
      <c r="A32" s="9" t="str">
        <f>'NDS Arrays'!A33</f>
        <v>D7</v>
      </c>
      <c r="B32" s="9" t="str">
        <f>'NDS Arrays'!B33</f>
        <v>C</v>
      </c>
      <c r="C32" s="9">
        <v>0</v>
      </c>
      <c r="D32" s="9">
        <v>0</v>
      </c>
      <c r="E32" s="9" t="str">
        <f>'NDS Arrays'!C33</f>
        <v>sponge</v>
      </c>
      <c r="F32" s="9">
        <f>'NDS Arrays'!AG33</f>
        <v>-12.654798752069505</v>
      </c>
      <c r="G32" s="9">
        <f>'NDS Arrays'!AH33</f>
        <v>5.5116876486452124</v>
      </c>
    </row>
    <row r="33" spans="1:9" s="9" customFormat="1" x14ac:dyDescent="0.25">
      <c r="A33" s="9" t="str">
        <f>'NDS Arrays'!A34</f>
        <v>D8</v>
      </c>
      <c r="B33" s="9" t="str">
        <f>'NDS Arrays'!B34</f>
        <v>P</v>
      </c>
      <c r="C33" s="9">
        <v>0</v>
      </c>
      <c r="D33" s="9">
        <v>1</v>
      </c>
      <c r="E33" s="9" t="str">
        <f>'NDS Arrays'!C34</f>
        <v>sponge</v>
      </c>
      <c r="F33" s="9">
        <f>'NDS Arrays'!AG34</f>
        <v>-11.092417752971597</v>
      </c>
      <c r="G33" s="9">
        <f>'NDS Arrays'!AH34</f>
        <v>2.9377470597409729</v>
      </c>
      <c r="H33" s="9">
        <f>F33/-11.0317</f>
        <v>1.005503934386504</v>
      </c>
    </row>
    <row r="34" spans="1:9" s="9" customFormat="1" x14ac:dyDescent="0.25">
      <c r="A34" s="9" t="str">
        <f>'NDS Arrays'!A35</f>
        <v>E1</v>
      </c>
      <c r="B34" s="9" t="str">
        <f>'NDS Arrays'!B35</f>
        <v>N</v>
      </c>
      <c r="C34" s="9">
        <v>1</v>
      </c>
      <c r="D34" s="9">
        <v>0</v>
      </c>
      <c r="E34" s="9" t="str">
        <f>'NDS Arrays'!C35</f>
        <v>sponge</v>
      </c>
      <c r="F34" s="9">
        <f>'NDS Arrays'!AG35</f>
        <v>-14.434177112153238</v>
      </c>
      <c r="G34" s="9">
        <f>'NDS Arrays'!AH35</f>
        <v>0</v>
      </c>
      <c r="H34" s="9">
        <f>F34/-11.0317</f>
        <v>1.3084272697909876</v>
      </c>
    </row>
    <row r="35" spans="1:9" s="9" customFormat="1" x14ac:dyDescent="0.25">
      <c r="A35" s="9" t="str">
        <f>'NDS Arrays'!A36</f>
        <v>E2</v>
      </c>
      <c r="B35" s="9" t="str">
        <f>'NDS Arrays'!B36</f>
        <v>N+P</v>
      </c>
      <c r="C35" s="9">
        <v>1</v>
      </c>
      <c r="D35" s="9">
        <v>1</v>
      </c>
      <c r="E35" s="9" t="str">
        <f>'NDS Arrays'!C36</f>
        <v>sponge</v>
      </c>
      <c r="F35" s="9">
        <f>'NDS Arrays'!AG36</f>
        <v>-12.394401918886523</v>
      </c>
      <c r="G35" s="9">
        <f>'NDS Arrays'!AH36</f>
        <v>1.330632190259772</v>
      </c>
      <c r="H35" s="9">
        <f>F35/-11.0317</f>
        <v>1.1235260131155236</v>
      </c>
    </row>
    <row r="36" spans="1:9" s="9" customFormat="1" x14ac:dyDescent="0.25">
      <c r="A36" s="9" t="str">
        <f>'NDS Arrays'!A37</f>
        <v>E3</v>
      </c>
      <c r="B36" s="9" t="str">
        <f>'NDS Arrays'!B37</f>
        <v>N</v>
      </c>
      <c r="C36" s="9">
        <v>1</v>
      </c>
      <c r="D36" s="9">
        <v>0</v>
      </c>
      <c r="E36" s="9" t="str">
        <f>'NDS Arrays'!C37</f>
        <v>glass</v>
      </c>
      <c r="F36" s="9">
        <f>'NDS Arrays'!AG37</f>
        <v>-4.0617032570310023</v>
      </c>
      <c r="G36" s="9">
        <f>'NDS Arrays'!AH37</f>
        <v>1.8700922962804372</v>
      </c>
      <c r="I36" s="9">
        <f>G36/2.900491</f>
        <v>0.6447502496234041</v>
      </c>
    </row>
    <row r="37" spans="1:9" s="9" customFormat="1" x14ac:dyDescent="0.25">
      <c r="A37" s="9" t="str">
        <f>'NDS Arrays'!A38</f>
        <v>E4</v>
      </c>
      <c r="B37" s="9" t="str">
        <f>'NDS Arrays'!B38</f>
        <v>N+P</v>
      </c>
      <c r="C37" s="9">
        <v>1</v>
      </c>
      <c r="D37" s="9">
        <v>1</v>
      </c>
      <c r="E37" s="9" t="str">
        <f>'NDS Arrays'!C38</f>
        <v>sponge</v>
      </c>
      <c r="F37" s="9">
        <f>'NDS Arrays'!AG38</f>
        <v>-11.873608252520555</v>
      </c>
      <c r="G37" s="9">
        <f>'NDS Arrays'!AH38</f>
        <v>1.3889573276407212</v>
      </c>
      <c r="H37" s="9">
        <f>F37/-11.0317</f>
        <v>1.0763171816239159</v>
      </c>
    </row>
    <row r="38" spans="1:9" s="9" customFormat="1" x14ac:dyDescent="0.25">
      <c r="A38" s="9" t="str">
        <f>'NDS Arrays'!A39</f>
        <v>E5</v>
      </c>
      <c r="B38" s="9" t="str">
        <f>'NDS Arrays'!B39</f>
        <v>C</v>
      </c>
      <c r="C38" s="9">
        <v>0</v>
      </c>
      <c r="D38" s="9">
        <v>0</v>
      </c>
      <c r="E38" s="9" t="str">
        <f>'NDS Arrays'!C39</f>
        <v>sponge</v>
      </c>
      <c r="F38" s="9">
        <f>'NDS Arrays'!AG39</f>
        <v>-10.571624086605631</v>
      </c>
      <c r="G38" s="9">
        <f>'NDS Arrays'!AH39</f>
        <v>2.741259006547927</v>
      </c>
    </row>
    <row r="39" spans="1:9" s="9" customFormat="1" x14ac:dyDescent="0.25">
      <c r="A39" s="9" t="str">
        <f>'NDS Arrays'!A40</f>
        <v>E6</v>
      </c>
      <c r="B39" s="9" t="str">
        <f>'NDS Arrays'!B40</f>
        <v>N</v>
      </c>
      <c r="C39" s="9">
        <v>1</v>
      </c>
      <c r="D39" s="9">
        <v>0</v>
      </c>
      <c r="E39" s="9" t="str">
        <f>'NDS Arrays'!C40</f>
        <v>glass</v>
      </c>
      <c r="F39" s="9">
        <f>'NDS Arrays'!AG40</f>
        <v>-4.2353011458196637</v>
      </c>
      <c r="G39" s="9">
        <f>'NDS Arrays'!AH40</f>
        <v>2.991737914642512</v>
      </c>
      <c r="I39" s="9">
        <f>G39/2.900491</f>
        <v>1.0314591269693689</v>
      </c>
    </row>
    <row r="40" spans="1:9" s="9" customFormat="1" x14ac:dyDescent="0.25">
      <c r="A40" s="9" t="str">
        <f>'NDS Arrays'!A41</f>
        <v>E7</v>
      </c>
      <c r="B40" s="9" t="str">
        <f>'NDS Arrays'!B41</f>
        <v>C</v>
      </c>
      <c r="C40" s="9">
        <v>0</v>
      </c>
      <c r="D40" s="9">
        <v>0</v>
      </c>
      <c r="E40" s="9" t="str">
        <f>'NDS Arrays'!C41</f>
        <v>sponge</v>
      </c>
      <c r="F40" s="9">
        <f>'NDS Arrays'!AG41</f>
        <v>-13.435989251618471</v>
      </c>
      <c r="G40" s="9">
        <f>'NDS Arrays'!AH41</f>
        <v>4.2262117904729664</v>
      </c>
    </row>
    <row r="41" spans="1:9" s="9" customFormat="1" x14ac:dyDescent="0.25">
      <c r="A41" s="9" t="str">
        <f>'NDS Arrays'!A42</f>
        <v>E8</v>
      </c>
      <c r="B41" s="9" t="str">
        <f>'NDS Arrays'!B42</f>
        <v>P</v>
      </c>
      <c r="C41" s="9">
        <v>0</v>
      </c>
      <c r="D41" s="9">
        <v>1</v>
      </c>
      <c r="E41" s="9" t="str">
        <f>'NDS Arrays'!C42</f>
        <v>glass</v>
      </c>
      <c r="F41" s="9">
        <f>'NDS Arrays'!AG42</f>
        <v>-3.3428299483292574</v>
      </c>
      <c r="G41" s="9">
        <f>'NDS Arrays'!AH42</f>
        <v>2.7293627579405619</v>
      </c>
      <c r="I41" s="9">
        <f>G41/2.900491</f>
        <v>0.94100025062672554</v>
      </c>
    </row>
    <row r="42" spans="1:9" s="9" customFormat="1" x14ac:dyDescent="0.25"/>
    <row r="43" spans="1:9" s="9" customFormat="1" x14ac:dyDescent="0.25"/>
    <row r="44" spans="1:9" s="9" customFormat="1" x14ac:dyDescent="0.25"/>
    <row r="45" spans="1:9" s="9" customFormat="1" x14ac:dyDescent="0.25"/>
    <row r="46" spans="1:9" s="9" customFormat="1" x14ac:dyDescent="0.25"/>
    <row r="47" spans="1:9" s="9" customFormat="1" x14ac:dyDescent="0.25"/>
    <row r="48" spans="1:9" s="9" customFormat="1" x14ac:dyDescent="0.25"/>
    <row r="49" s="9" customFormat="1" x14ac:dyDescent="0.25"/>
    <row r="50" s="9" customFormat="1" x14ac:dyDescent="0.25"/>
    <row r="51" s="9" customFormat="1" x14ac:dyDescent="0.25"/>
    <row r="52" s="9" customFormat="1" x14ac:dyDescent="0.25"/>
    <row r="53" s="9" customFormat="1" x14ac:dyDescent="0.25"/>
    <row r="54" s="9" customFormat="1" x14ac:dyDescent="0.25"/>
    <row r="55" s="9" customFormat="1" x14ac:dyDescent="0.25"/>
    <row r="56" s="9" customFormat="1" x14ac:dyDescent="0.25"/>
    <row r="57" s="9" customFormat="1" x14ac:dyDescent="0.25"/>
    <row r="58" s="9" customFormat="1" x14ac:dyDescent="0.25"/>
    <row r="59" s="9" customFormat="1" x14ac:dyDescent="0.25"/>
    <row r="60" s="9" customFormat="1" x14ac:dyDescent="0.25"/>
    <row r="61" s="9" customFormat="1" x14ac:dyDescent="0.25"/>
    <row r="62" s="9" customFormat="1" x14ac:dyDescent="0.25"/>
    <row r="63" s="9" customFormat="1" x14ac:dyDescent="0.25"/>
    <row r="64" s="9" customFormat="1" x14ac:dyDescent="0.25"/>
    <row r="65" s="9" customFormat="1" x14ac:dyDescent="0.25"/>
    <row r="66" s="9" customFormat="1" x14ac:dyDescent="0.25"/>
    <row r="67" s="9" customFormat="1" x14ac:dyDescent="0.25"/>
    <row r="68" s="9" customFormat="1" x14ac:dyDescent="0.25"/>
    <row r="69" s="9" customFormat="1" x14ac:dyDescent="0.25"/>
    <row r="70" s="9" customFormat="1" x14ac:dyDescent="0.25"/>
    <row r="71" s="9" customFormat="1" x14ac:dyDescent="0.25"/>
    <row r="72" s="9" customFormat="1" x14ac:dyDescent="0.25"/>
    <row r="73" s="9" customFormat="1" x14ac:dyDescent="0.25"/>
    <row r="74" s="9" customFormat="1" x14ac:dyDescent="0.25"/>
    <row r="75" s="9" customFormat="1" x14ac:dyDescent="0.25"/>
    <row r="76" s="9" customFormat="1" x14ac:dyDescent="0.25"/>
    <row r="77" s="9" customFormat="1" x14ac:dyDescent="0.25"/>
    <row r="78" s="9" customFormat="1" x14ac:dyDescent="0.25"/>
    <row r="79" s="9" customFormat="1" x14ac:dyDescent="0.25"/>
    <row r="80" s="9" customFormat="1" x14ac:dyDescent="0.25"/>
    <row r="81" s="9" customFormat="1" x14ac:dyDescent="0.25"/>
    <row r="82" s="9" customFormat="1" x14ac:dyDescent="0.25"/>
    <row r="83" s="9" customFormat="1" x14ac:dyDescent="0.25"/>
    <row r="84" s="9" customFormat="1" x14ac:dyDescent="0.25"/>
    <row r="85" s="9" customFormat="1" x14ac:dyDescent="0.25"/>
    <row r="86" s="9" customFormat="1" x14ac:dyDescent="0.25"/>
    <row r="87" s="9" customFormat="1" x14ac:dyDescent="0.25"/>
    <row r="88" s="9" customFormat="1" x14ac:dyDescent="0.25"/>
    <row r="89" s="9" customFormat="1" x14ac:dyDescent="0.25"/>
    <row r="90" s="9" customFormat="1" x14ac:dyDescent="0.25"/>
    <row r="91" s="9" customFormat="1" x14ac:dyDescent="0.25"/>
    <row r="92" s="9" customFormat="1" x14ac:dyDescent="0.25"/>
    <row r="93" s="9" customFormat="1" x14ac:dyDescent="0.25"/>
    <row r="94" s="9" customFormat="1" x14ac:dyDescent="0.25"/>
    <row r="95" s="9" customFormat="1" x14ac:dyDescent="0.25"/>
    <row r="96" s="9" customFormat="1" x14ac:dyDescent="0.25"/>
    <row r="97" s="9" customFormat="1" x14ac:dyDescent="0.25"/>
    <row r="98" s="9" customFormat="1" x14ac:dyDescent="0.25"/>
    <row r="99" s="9" customFormat="1" x14ac:dyDescent="0.25"/>
    <row r="100" s="9" customFormat="1" x14ac:dyDescent="0.25"/>
    <row r="101" s="9" customFormat="1" x14ac:dyDescent="0.25"/>
    <row r="102" s="9" customFormat="1" x14ac:dyDescent="0.25"/>
    <row r="103" s="9" customFormat="1" x14ac:dyDescent="0.25"/>
    <row r="104" s="9" customFormat="1" x14ac:dyDescent="0.25"/>
    <row r="105" s="9" customFormat="1" x14ac:dyDescent="0.25"/>
    <row r="106" s="9" customFormat="1" x14ac:dyDescent="0.25"/>
    <row r="107" s="9" customFormat="1" x14ac:dyDescent="0.25"/>
    <row r="108" s="9" customFormat="1" x14ac:dyDescent="0.25"/>
    <row r="109" s="9" customFormat="1" x14ac:dyDescent="0.25"/>
    <row r="110" s="9" customFormat="1" x14ac:dyDescent="0.25"/>
    <row r="111" s="9" customFormat="1" x14ac:dyDescent="0.25"/>
    <row r="112" s="9" customFormat="1" x14ac:dyDescent="0.25"/>
    <row r="113" s="9" customFormat="1" x14ac:dyDescent="0.25"/>
    <row r="114" s="9" customFormat="1" x14ac:dyDescent="0.25"/>
    <row r="115" s="9" customFormat="1" x14ac:dyDescent="0.25"/>
    <row r="116" s="9" customFormat="1" x14ac:dyDescent="0.25"/>
    <row r="117" s="9" customFormat="1" x14ac:dyDescent="0.25"/>
    <row r="118" s="9" customFormat="1" x14ac:dyDescent="0.25"/>
    <row r="119" s="9" customFormat="1" x14ac:dyDescent="0.25"/>
    <row r="120" s="9" customFormat="1" x14ac:dyDescent="0.25"/>
    <row r="121" s="9" customFormat="1" x14ac:dyDescent="0.25"/>
    <row r="122" s="9" customFormat="1" x14ac:dyDescent="0.25"/>
    <row r="123" s="9" customFormat="1" x14ac:dyDescent="0.25"/>
    <row r="124" s="9" customFormat="1" x14ac:dyDescent="0.25"/>
    <row r="125" s="9" customFormat="1" x14ac:dyDescent="0.25"/>
    <row r="126" s="9" customFormat="1" x14ac:dyDescent="0.25"/>
    <row r="127" s="9" customFormat="1" x14ac:dyDescent="0.25"/>
    <row r="128" s="9" customFormat="1" x14ac:dyDescent="0.25"/>
    <row r="129" spans="3:4" s="9" customFormat="1" x14ac:dyDescent="0.25"/>
    <row r="130" spans="3:4" x14ac:dyDescent="0.25">
      <c r="C130" s="9"/>
      <c r="D130" s="9"/>
    </row>
    <row r="131" spans="3:4" x14ac:dyDescent="0.25">
      <c r="C131" s="9"/>
      <c r="D131" s="9"/>
    </row>
    <row r="132" spans="3:4" x14ac:dyDescent="0.25">
      <c r="C132" s="9"/>
      <c r="D132" s="9"/>
    </row>
    <row r="133" spans="3:4" x14ac:dyDescent="0.25">
      <c r="C133" s="9"/>
      <c r="D133" s="9"/>
    </row>
    <row r="134" spans="3:4" x14ac:dyDescent="0.25">
      <c r="C134" s="9"/>
      <c r="D134" s="9"/>
    </row>
    <row r="135" spans="3:4" x14ac:dyDescent="0.25">
      <c r="C135" s="9"/>
      <c r="D135" s="9"/>
    </row>
    <row r="136" spans="3:4" x14ac:dyDescent="0.25">
      <c r="C136" s="9"/>
      <c r="D136" s="9"/>
    </row>
    <row r="137" spans="3:4" x14ac:dyDescent="0.25">
      <c r="C137" s="9"/>
      <c r="D137" s="9"/>
    </row>
    <row r="138" spans="3:4" x14ac:dyDescent="0.25">
      <c r="C138" s="9"/>
      <c r="D138" s="9"/>
    </row>
    <row r="139" spans="3:4" x14ac:dyDescent="0.25">
      <c r="C139" s="9"/>
      <c r="D139" s="9"/>
    </row>
    <row r="140" spans="3:4" x14ac:dyDescent="0.25">
      <c r="C140" s="9"/>
      <c r="D140" s="9"/>
    </row>
    <row r="141" spans="3:4" x14ac:dyDescent="0.25">
      <c r="C141" s="9"/>
      <c r="D141" s="9"/>
    </row>
    <row r="142" spans="3:4" x14ac:dyDescent="0.25">
      <c r="C142" s="9"/>
      <c r="D142" s="9"/>
    </row>
    <row r="143" spans="3:4" x14ac:dyDescent="0.25">
      <c r="C143" s="9"/>
      <c r="D143" s="9"/>
    </row>
    <row r="144" spans="3:4" x14ac:dyDescent="0.25">
      <c r="C144" s="9"/>
      <c r="D144" s="9"/>
    </row>
    <row r="145" spans="3:4" x14ac:dyDescent="0.25">
      <c r="C145" s="9"/>
      <c r="D145" s="9"/>
    </row>
    <row r="146" spans="3:4" x14ac:dyDescent="0.25">
      <c r="C146" s="9"/>
      <c r="D146" s="9"/>
    </row>
    <row r="147" spans="3:4" x14ac:dyDescent="0.25">
      <c r="C147" s="9"/>
      <c r="D147" s="9"/>
    </row>
    <row r="148" spans="3:4" x14ac:dyDescent="0.25">
      <c r="C148" s="9"/>
      <c r="D148" s="9"/>
    </row>
    <row r="149" spans="3:4" x14ac:dyDescent="0.25">
      <c r="C149" s="9"/>
      <c r="D149" s="9"/>
    </row>
    <row r="150" spans="3:4" x14ac:dyDescent="0.25">
      <c r="C150" s="9"/>
      <c r="D150" s="9"/>
    </row>
    <row r="151" spans="3:4" x14ac:dyDescent="0.25">
      <c r="C151" s="9"/>
      <c r="D151" s="9"/>
    </row>
    <row r="152" spans="3:4" x14ac:dyDescent="0.25">
      <c r="C152" s="9"/>
      <c r="D152" s="9"/>
    </row>
    <row r="153" spans="3:4" x14ac:dyDescent="0.25">
      <c r="C153" s="9"/>
      <c r="D153" s="9"/>
    </row>
    <row r="154" spans="3:4" x14ac:dyDescent="0.25">
      <c r="C154" s="9"/>
      <c r="D154" s="9"/>
    </row>
    <row r="155" spans="3:4" x14ac:dyDescent="0.25">
      <c r="C155" s="9"/>
      <c r="D155" s="9"/>
    </row>
    <row r="156" spans="3:4" x14ac:dyDescent="0.25">
      <c r="C156" s="9"/>
      <c r="D156" s="9"/>
    </row>
    <row r="157" spans="3:4" x14ac:dyDescent="0.25">
      <c r="C157" s="9"/>
      <c r="D157" s="9"/>
    </row>
    <row r="158" spans="3:4" x14ac:dyDescent="0.25">
      <c r="C158" s="9"/>
      <c r="D158" s="9"/>
    </row>
    <row r="159" spans="3:4" x14ac:dyDescent="0.25">
      <c r="C159" s="9"/>
      <c r="D159" s="9"/>
    </row>
    <row r="160" spans="3:4" x14ac:dyDescent="0.25">
      <c r="C160" s="9"/>
      <c r="D160" s="9"/>
    </row>
    <row r="161" spans="3:4" x14ac:dyDescent="0.25">
      <c r="C161" s="9"/>
      <c r="D161" s="9"/>
    </row>
    <row r="162" spans="3:4" x14ac:dyDescent="0.25">
      <c r="D162" s="9"/>
    </row>
  </sheetData>
  <sortState ref="A2:I41">
    <sortCondition ref="A2:A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Deployment Data</vt:lpstr>
      <vt:lpstr>NDS Arrays</vt:lpstr>
      <vt:lpstr>r.summary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2019-12-20T18:27:17Z</dcterms:modified>
</cp:coreProperties>
</file>