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claycressler/Desktop/Graham&amp;Cressler_NSF_grant/"/>
    </mc:Choice>
  </mc:AlternateContent>
  <xr:revisionPtr revIDLastSave="0" documentId="8_{24831482-2F88-664F-AF93-90619F13C785}" xr6:coauthVersionLast="46" xr6:coauthVersionMax="46" xr10:uidLastSave="{00000000-0000-0000-0000-000000000000}"/>
  <bookViews>
    <workbookView xWindow="4080" yWindow="3780" windowWidth="27320" windowHeight="1486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F39" i="1"/>
  <c r="E39" i="1"/>
  <c r="G14" i="1"/>
  <c r="H26" i="1"/>
  <c r="H25" i="1"/>
  <c r="E17" i="1" l="1"/>
  <c r="F17" i="1" s="1"/>
  <c r="G17" i="1" s="1"/>
  <c r="E15" i="1" l="1"/>
  <c r="F15" i="1" l="1"/>
  <c r="G15" i="1" s="1"/>
  <c r="E22" i="1"/>
  <c r="E30" i="1" s="1"/>
  <c r="E40" i="1"/>
  <c r="H39" i="1" l="1"/>
  <c r="H38" i="1"/>
  <c r="H37" i="1"/>
  <c r="F36" i="1"/>
  <c r="F35" i="1"/>
  <c r="H28" i="1"/>
  <c r="H24" i="1"/>
  <c r="H23" i="1"/>
  <c r="H16" i="1" l="1"/>
  <c r="H14" i="1"/>
  <c r="H15" i="1"/>
  <c r="G35" i="1"/>
  <c r="F40" i="1"/>
  <c r="E19" i="1"/>
  <c r="E32" i="1" s="1"/>
  <c r="G36" i="1"/>
  <c r="H17" i="1"/>
  <c r="F18" i="1"/>
  <c r="G18" i="1" s="1"/>
  <c r="E42" i="1" l="1"/>
  <c r="E43" i="1" s="1"/>
  <c r="F19" i="1"/>
  <c r="G19" i="1"/>
  <c r="G22" i="1" s="1"/>
  <c r="G30" i="1" s="1"/>
  <c r="G40" i="1"/>
  <c r="H27" i="1"/>
  <c r="H18" i="1"/>
  <c r="H29" i="1"/>
  <c r="H36" i="1"/>
  <c r="F22" i="1" l="1"/>
  <c r="H19" i="1"/>
  <c r="G32" i="1"/>
  <c r="F30" i="1" l="1"/>
  <c r="H30" i="1" s="1"/>
  <c r="H22" i="1"/>
  <c r="G42" i="1"/>
  <c r="G43" i="1" s="1"/>
  <c r="H35" i="1"/>
  <c r="H40" i="1"/>
  <c r="E44" i="1"/>
  <c r="F32" i="1" l="1"/>
  <c r="G44" i="1"/>
  <c r="F42" i="1" l="1"/>
  <c r="H32" i="1"/>
  <c r="F43" i="1" l="1"/>
  <c r="H43" i="1" s="1"/>
  <c r="H42" i="1"/>
  <c r="F44" i="1" l="1"/>
  <c r="H44" i="1" s="1"/>
</calcChain>
</file>

<file path=xl/sharedStrings.xml><?xml version="1.0" encoding="utf-8"?>
<sst xmlns="http://schemas.openxmlformats.org/spreadsheetml/2006/main" count="78" uniqueCount="71">
  <si>
    <t xml:space="preserve">PU Coeus # </t>
  </si>
  <si>
    <t>Sponsor due date</t>
  </si>
  <si>
    <t>Sponsor</t>
  </si>
  <si>
    <t>NIH</t>
  </si>
  <si>
    <t>PI</t>
  </si>
  <si>
    <t>Title</t>
  </si>
  <si>
    <t>Start Date</t>
  </si>
  <si>
    <t>End Date</t>
  </si>
  <si>
    <t>F&amp;A (IDC) Rate</t>
  </si>
  <si>
    <t xml:space="preserve">Fringe Benefit Rate </t>
  </si>
  <si>
    <t>Proposed Period 1</t>
  </si>
  <si>
    <t>Proposed Period 2</t>
  </si>
  <si>
    <t>Proposed Period 3</t>
  </si>
  <si>
    <t>TOTALS</t>
  </si>
  <si>
    <t>PERSONNEL</t>
  </si>
  <si>
    <t>SALRF</t>
  </si>
  <si>
    <t>SALOS</t>
  </si>
  <si>
    <t>DOF - Postdoc</t>
  </si>
  <si>
    <t>SALADM</t>
  </si>
  <si>
    <t>HR-Techs</t>
  </si>
  <si>
    <t>AY+summer</t>
  </si>
  <si>
    <t>SALGS</t>
  </si>
  <si>
    <t>Asst in Research</t>
  </si>
  <si>
    <t>Total Salaries</t>
  </si>
  <si>
    <t>Other Direct Costs (F&amp;A)</t>
  </si>
  <si>
    <t>Fringe Benefits</t>
  </si>
  <si>
    <t>SUBL25</t>
  </si>
  <si>
    <t>Subcontracts 25K and below</t>
  </si>
  <si>
    <t>PRFSVC</t>
  </si>
  <si>
    <t>Publications, reprints, pages</t>
  </si>
  <si>
    <t>SMSUP</t>
  </si>
  <si>
    <t>DOMTRV</t>
  </si>
  <si>
    <t>Travel-Domestic</t>
  </si>
  <si>
    <t>INTTRV</t>
  </si>
  <si>
    <t>Travel-Foreign</t>
  </si>
  <si>
    <t>RECHOH</t>
  </si>
  <si>
    <t>Subtotal</t>
  </si>
  <si>
    <t>Modified TDC</t>
  </si>
  <si>
    <t>Other Direct Costs (no F&amp;A)</t>
  </si>
  <si>
    <t>GS1</t>
  </si>
  <si>
    <t>AIARTU</t>
  </si>
  <si>
    <t>Assistanship Tuition</t>
  </si>
  <si>
    <t>GS2</t>
  </si>
  <si>
    <t>SMEQUP</t>
  </si>
  <si>
    <t>Equipment over 5K</t>
  </si>
  <si>
    <t>PARTC</t>
  </si>
  <si>
    <t>Participant Support</t>
  </si>
  <si>
    <t>SUBG25</t>
  </si>
  <si>
    <t>Subcontracts over 25k</t>
  </si>
  <si>
    <t>F&amp;A (indirects)</t>
  </si>
  <si>
    <t>TOTAL REQUEST</t>
  </si>
  <si>
    <t>BASE</t>
  </si>
  <si>
    <t>%</t>
  </si>
  <si>
    <t>Recharge Center w/F&amp;A</t>
  </si>
  <si>
    <t>2.5 summer months</t>
  </si>
  <si>
    <t>Level of effort = 2.5 Summer Months/0.5 AY</t>
  </si>
  <si>
    <t>NOTE: New Innovator awardees are required to commit at least 25% of their</t>
  </si>
  <si>
    <t>research effort each year to activities supported by the New Innovator project.</t>
  </si>
  <si>
    <t>If the proposed level of effort is less than 3 months, include a comment below</t>
  </si>
  <si>
    <t>confirming that the effort proposed is equivalent to 25% of the total research</t>
  </si>
  <si>
    <t>effort.</t>
  </si>
  <si>
    <t>Andrea Graham</t>
  </si>
  <si>
    <t>Ecology of expulsion: Leveraging genetics and within-host dynamics to predict nematode clearance rates</t>
  </si>
  <si>
    <t>Scientific &amp; Medical Supplies</t>
  </si>
  <si>
    <t>FP00000182</t>
  </si>
  <si>
    <t>07/01/2021-06/30/2022</t>
  </si>
  <si>
    <t>07/01/2022-06/30/2023</t>
  </si>
  <si>
    <t>07/01/2023-06/30/2024</t>
  </si>
  <si>
    <t>Asst in Research - Ramya - 6 months</t>
  </si>
  <si>
    <t xml:space="preserve"> </t>
  </si>
  <si>
    <t>Faculty - 1 Summer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</si>
</sst>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44" fontId="0" fillId="0" borderId="0" xfId="0" applyNumberForma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Border="1"/>
    <xf numFmtId="0" fontId="0" fillId="0" borderId="1" xfId="0" applyBorder="1"/>
    <xf numFmtId="4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ont="1"/>
    <xf numFmtId="0" fontId="2" fillId="2" borderId="0" xfId="0" applyFont="1" applyFill="1" applyAlignment="1">
      <alignment horizontal="right"/>
    </xf>
    <xf numFmtId="0" fontId="2" fillId="0" borderId="2" xfId="0" applyFont="1" applyBorder="1" applyAlignment="1">
      <alignment horizontal="right"/>
    </xf>
    <xf numFmtId="0" fontId="2" fillId="3" borderId="0" xfId="0" applyFont="1" applyFill="1" applyAlignment="1">
      <alignment horizontal="right"/>
    </xf>
    <xf numFmtId="10" fontId="0" fillId="0" borderId="0" xfId="0" applyNumberFormat="1"/>
    <xf numFmtId="9" fontId="2" fillId="0" borderId="0" xfId="0" applyNumberFormat="1" applyFont="1" applyAlignment="1">
      <alignment horizontal="right"/>
    </xf>
    <xf numFmtId="9" fontId="2" fillId="0" borderId="2" xfId="0" applyNumberFormat="1" applyFont="1" applyBorder="1" applyAlignment="1">
      <alignment horizontal="right"/>
    </xf>
    <xf numFmtId="3" fontId="3" fillId="0" borderId="0" xfId="0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4" fontId="0" fillId="0" borderId="0" xfId="0" applyNumberFormat="1"/>
    <xf numFmtId="0" fontId="0" fillId="0" borderId="3" xfId="0" applyBorder="1" applyAlignment="1">
      <alignment horizontal="right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1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 applyBorder="1" applyAlignment="1">
      <alignment horizontal="center"/>
    </xf>
    <xf numFmtId="165" fontId="0" fillId="0" borderId="0" xfId="6" applyNumberFormat="1" applyFont="1" applyAlignment="1">
      <alignment horizontal="center"/>
    </xf>
    <xf numFmtId="165" fontId="0" fillId="0" borderId="0" xfId="6" applyNumberFormat="1" applyFont="1" applyBorder="1" applyAlignment="1">
      <alignment horizontal="center"/>
    </xf>
    <xf numFmtId="165" fontId="0" fillId="0" borderId="1" xfId="6" applyNumberFormat="1" applyFont="1" applyBorder="1" applyAlignment="1">
      <alignment horizontal="center"/>
    </xf>
    <xf numFmtId="165" fontId="0" fillId="0" borderId="0" xfId="6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7">
    <cellStyle name="Comma" xfId="6" builtinId="3"/>
    <cellStyle name="Comma 3" xfId="4" xr:uid="{00000000-0005-0000-0000-000000000000}"/>
    <cellStyle name="Currency 2" xfId="2" xr:uid="{00000000-0005-0000-0000-000002000000}"/>
    <cellStyle name="Currency 3" xfId="5" xr:uid="{00000000-0005-0000-0000-000003000000}"/>
    <cellStyle name="Normal" xfId="0" builtinId="0"/>
    <cellStyle name="Normal 2" xfId="1" xr:uid="{00000000-0005-0000-0000-000005000000}"/>
    <cellStyle name="Percent 2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abSelected="1" topLeftCell="C29" zoomScale="130" zoomScaleNormal="130" workbookViewId="0">
      <selection activeCell="G40" sqref="G40"/>
    </sheetView>
  </sheetViews>
  <sheetFormatPr baseColWidth="10" defaultColWidth="8.83203125" defaultRowHeight="15" x14ac:dyDescent="0.2"/>
  <cols>
    <col min="1" max="1" width="19.6640625" bestFit="1" customWidth="1"/>
    <col min="2" max="2" width="32.5" customWidth="1"/>
    <col min="3" max="3" width="26.6640625" customWidth="1"/>
    <col min="4" max="4" width="12.5" customWidth="1"/>
    <col min="5" max="5" width="17.5" bestFit="1" customWidth="1"/>
    <col min="6" max="7" width="17.5" customWidth="1"/>
    <col min="8" max="8" width="14.33203125" bestFit="1" customWidth="1"/>
    <col min="10" max="10" width="13.5" bestFit="1" customWidth="1"/>
  </cols>
  <sheetData>
    <row r="1" spans="1:18" x14ac:dyDescent="0.2">
      <c r="A1" s="28" t="s">
        <v>0</v>
      </c>
      <c r="B1" s="29" t="s">
        <v>64</v>
      </c>
      <c r="E1" s="2"/>
      <c r="F1" s="2"/>
      <c r="G1" s="2"/>
      <c r="H1" s="2"/>
    </row>
    <row r="2" spans="1:18" x14ac:dyDescent="0.2">
      <c r="A2" s="30" t="s">
        <v>1</v>
      </c>
      <c r="B2" s="31">
        <v>44140</v>
      </c>
      <c r="E2" s="2"/>
      <c r="F2" s="2"/>
      <c r="G2" s="2"/>
      <c r="H2" s="2"/>
    </row>
    <row r="3" spans="1:18" x14ac:dyDescent="0.2">
      <c r="A3" s="30" t="s">
        <v>2</v>
      </c>
      <c r="B3" s="32" t="s">
        <v>3</v>
      </c>
      <c r="E3" s="2"/>
      <c r="F3" s="2"/>
      <c r="G3" s="2"/>
      <c r="H3" s="2"/>
    </row>
    <row r="4" spans="1:18" x14ac:dyDescent="0.2">
      <c r="A4" s="30" t="s">
        <v>4</v>
      </c>
      <c r="B4" s="32" t="s">
        <v>61</v>
      </c>
      <c r="E4" s="2"/>
      <c r="F4" s="2"/>
      <c r="G4" s="2"/>
      <c r="H4" s="2"/>
    </row>
    <row r="5" spans="1:18" ht="51.75" customHeight="1" x14ac:dyDescent="0.2">
      <c r="A5" s="30" t="s">
        <v>5</v>
      </c>
      <c r="B5" s="34" t="s">
        <v>62</v>
      </c>
      <c r="E5" s="2"/>
      <c r="F5" s="2"/>
      <c r="G5" s="2"/>
      <c r="H5" s="2"/>
    </row>
    <row r="6" spans="1:18" x14ac:dyDescent="0.2">
      <c r="A6" s="30" t="s">
        <v>6</v>
      </c>
      <c r="B6" s="35">
        <v>44378</v>
      </c>
      <c r="E6" s="2"/>
      <c r="F6" s="2"/>
      <c r="G6" s="2"/>
      <c r="H6" s="2"/>
    </row>
    <row r="7" spans="1:18" ht="16" thickBot="1" x14ac:dyDescent="0.25">
      <c r="A7" s="33" t="s">
        <v>7</v>
      </c>
      <c r="B7" s="36">
        <v>46203</v>
      </c>
      <c r="E7" s="2"/>
      <c r="F7" s="2"/>
      <c r="G7" s="2"/>
      <c r="H7" s="2"/>
    </row>
    <row r="8" spans="1:18" x14ac:dyDescent="0.2">
      <c r="A8" s="1"/>
      <c r="C8" s="1" t="s">
        <v>8</v>
      </c>
      <c r="D8" s="1"/>
      <c r="E8" s="2">
        <v>0.62</v>
      </c>
      <c r="F8" s="2">
        <v>0.62</v>
      </c>
      <c r="G8" s="2">
        <v>0.62</v>
      </c>
      <c r="H8" s="2"/>
    </row>
    <row r="9" spans="1:18" x14ac:dyDescent="0.2">
      <c r="A9" s="1"/>
      <c r="C9" s="1" t="s">
        <v>9</v>
      </c>
      <c r="D9" s="1"/>
      <c r="E9" s="2">
        <v>0.35599999999999998</v>
      </c>
      <c r="F9" s="2">
        <v>0.35599999999999998</v>
      </c>
      <c r="G9" s="2">
        <v>0.35599999999999998</v>
      </c>
      <c r="H9" s="2"/>
    </row>
    <row r="10" spans="1:18" x14ac:dyDescent="0.2">
      <c r="A10" s="1"/>
      <c r="C10" s="1"/>
      <c r="D10" s="1"/>
      <c r="E10" s="2"/>
      <c r="F10" s="2"/>
      <c r="G10" s="2"/>
      <c r="H10" s="2"/>
    </row>
    <row r="11" spans="1:18" ht="32" x14ac:dyDescent="0.2">
      <c r="A11" s="1"/>
      <c r="C11" s="1"/>
      <c r="D11" s="1" t="s">
        <v>51</v>
      </c>
      <c r="E11" s="37" t="s">
        <v>65</v>
      </c>
      <c r="F11" s="37" t="s">
        <v>66</v>
      </c>
      <c r="G11" s="37" t="s">
        <v>67</v>
      </c>
      <c r="H11" s="2"/>
    </row>
    <row r="12" spans="1:18" x14ac:dyDescent="0.2">
      <c r="A12" s="1"/>
      <c r="E12" s="3" t="s">
        <v>10</v>
      </c>
      <c r="F12" s="3" t="s">
        <v>11</v>
      </c>
      <c r="G12" s="3" t="s">
        <v>12</v>
      </c>
      <c r="H12" s="3" t="s">
        <v>13</v>
      </c>
      <c r="K12" s="38" t="s">
        <v>69</v>
      </c>
    </row>
    <row r="13" spans="1:18" ht="16" thickBot="1" x14ac:dyDescent="0.25">
      <c r="A13" s="1"/>
      <c r="B13" s="4" t="s">
        <v>14</v>
      </c>
      <c r="E13" s="2"/>
      <c r="F13" s="2"/>
      <c r="G13" s="2"/>
      <c r="H13" s="2"/>
    </row>
    <row r="14" spans="1:18" x14ac:dyDescent="0.2">
      <c r="A14" s="1" t="s">
        <v>54</v>
      </c>
      <c r="B14" t="s">
        <v>15</v>
      </c>
      <c r="C14" t="s">
        <v>70</v>
      </c>
      <c r="D14" s="18">
        <v>194300</v>
      </c>
      <c r="E14" s="39">
        <v>0</v>
      </c>
      <c r="F14" s="39">
        <v>0</v>
      </c>
      <c r="G14" s="39">
        <f t="shared" ref="G14" si="0">+F14*1.04</f>
        <v>0</v>
      </c>
      <c r="H14" s="39">
        <f t="shared" ref="H14:H19" si="1">SUM(E14:G14)</f>
        <v>0</v>
      </c>
      <c r="K14" s="19" t="s">
        <v>55</v>
      </c>
      <c r="L14" s="20"/>
      <c r="M14" s="20"/>
      <c r="N14" s="20"/>
      <c r="O14" s="20"/>
      <c r="P14" s="20"/>
      <c r="Q14" s="20"/>
      <c r="R14" s="21"/>
    </row>
    <row r="15" spans="1:18" x14ac:dyDescent="0.2">
      <c r="A15" s="6">
        <v>0.97</v>
      </c>
      <c r="B15" t="s">
        <v>16</v>
      </c>
      <c r="C15" t="s">
        <v>17</v>
      </c>
      <c r="D15">
        <v>52704</v>
      </c>
      <c r="E15" s="39">
        <f>+D15*0.97</f>
        <v>51122.879999999997</v>
      </c>
      <c r="F15" s="39">
        <f>+E15*1.04</f>
        <v>53167.7952</v>
      </c>
      <c r="G15" s="39">
        <f>+F15*1.04</f>
        <v>55294.507008</v>
      </c>
      <c r="H15" s="39">
        <f t="shared" si="1"/>
        <v>159585.18220799998</v>
      </c>
      <c r="K15" s="22" t="s">
        <v>56</v>
      </c>
      <c r="L15" s="7"/>
      <c r="M15" s="7"/>
      <c r="N15" s="7"/>
      <c r="O15" s="7"/>
      <c r="P15" s="7"/>
      <c r="Q15" s="7"/>
      <c r="R15" s="23"/>
    </row>
    <row r="16" spans="1:18" x14ac:dyDescent="0.2">
      <c r="A16" s="6" t="s">
        <v>52</v>
      </c>
      <c r="B16" t="s">
        <v>18</v>
      </c>
      <c r="C16" t="s">
        <v>19</v>
      </c>
      <c r="E16" s="39">
        <v>0</v>
      </c>
      <c r="F16" s="39">
        <v>0</v>
      </c>
      <c r="G16" s="39">
        <v>0</v>
      </c>
      <c r="H16" s="39">
        <f t="shared" si="1"/>
        <v>0</v>
      </c>
      <c r="K16" s="22" t="s">
        <v>57</v>
      </c>
      <c r="L16" s="7"/>
      <c r="M16" s="7"/>
      <c r="N16" s="7"/>
      <c r="O16" s="7"/>
      <c r="P16" s="7"/>
      <c r="Q16" s="7"/>
      <c r="R16" s="23"/>
    </row>
    <row r="17" spans="1:18" x14ac:dyDescent="0.2">
      <c r="A17" s="6" t="s">
        <v>20</v>
      </c>
      <c r="B17" t="s">
        <v>21</v>
      </c>
      <c r="C17" s="7" t="s">
        <v>68</v>
      </c>
      <c r="D17" s="7">
        <v>54458</v>
      </c>
      <c r="E17" s="40">
        <f>+D17*1.04/12*6</f>
        <v>28318.160000000003</v>
      </c>
      <c r="F17" s="40">
        <f>+E17*1.04</f>
        <v>29450.886400000003</v>
      </c>
      <c r="G17" s="40">
        <f t="shared" ref="G17" si="2">+F17*1.04</f>
        <v>30628.921856000004</v>
      </c>
      <c r="H17" s="40">
        <f t="shared" si="1"/>
        <v>88397.968256000007</v>
      </c>
      <c r="K17" s="22" t="s">
        <v>58</v>
      </c>
      <c r="L17" s="7"/>
      <c r="M17" s="7"/>
      <c r="N17" s="7"/>
      <c r="O17" s="7"/>
      <c r="P17" s="7"/>
      <c r="Q17" s="7"/>
      <c r="R17" s="23"/>
    </row>
    <row r="18" spans="1:18" x14ac:dyDescent="0.2">
      <c r="A18" s="6" t="s">
        <v>20</v>
      </c>
      <c r="B18" t="s">
        <v>21</v>
      </c>
      <c r="C18" s="8" t="s">
        <v>22</v>
      </c>
      <c r="D18" s="8"/>
      <c r="E18" s="41">
        <v>0</v>
      </c>
      <c r="F18" s="41">
        <f>E18</f>
        <v>0</v>
      </c>
      <c r="G18" s="41">
        <f t="shared" ref="G18" si="3">F18</f>
        <v>0</v>
      </c>
      <c r="H18" s="41">
        <f t="shared" si="1"/>
        <v>0</v>
      </c>
      <c r="J18">
        <v>3</v>
      </c>
      <c r="K18" s="22" t="s">
        <v>59</v>
      </c>
      <c r="L18" s="7"/>
      <c r="M18" s="7"/>
      <c r="N18" s="7"/>
      <c r="O18" s="7"/>
      <c r="P18" s="7"/>
      <c r="Q18" s="7"/>
      <c r="R18" s="23"/>
    </row>
    <row r="19" spans="1:18" ht="16" thickBot="1" x14ac:dyDescent="0.25">
      <c r="A19" s="1"/>
      <c r="C19" s="10" t="s">
        <v>23</v>
      </c>
      <c r="D19" s="10"/>
      <c r="E19" s="39">
        <f>SUM(E14:E18)</f>
        <v>79441.040000000008</v>
      </c>
      <c r="F19" s="39">
        <f>SUM(F14:F18)</f>
        <v>82618.681600000011</v>
      </c>
      <c r="G19" s="39">
        <f>SUM(G14:G18)</f>
        <v>85923.428864000001</v>
      </c>
      <c r="H19" s="42">
        <f t="shared" si="1"/>
        <v>247983.15046400001</v>
      </c>
      <c r="K19" s="24" t="s">
        <v>60</v>
      </c>
      <c r="L19" s="25"/>
      <c r="M19" s="25"/>
      <c r="N19" s="25"/>
      <c r="O19" s="25"/>
      <c r="P19" s="25"/>
      <c r="Q19" s="25"/>
      <c r="R19" s="26"/>
    </row>
    <row r="20" spans="1:18" x14ac:dyDescent="0.2">
      <c r="A20" s="1"/>
      <c r="C20" s="4"/>
      <c r="D20" s="4"/>
      <c r="E20" s="39"/>
      <c r="F20" s="39"/>
      <c r="G20" s="39"/>
      <c r="H20" s="39"/>
    </row>
    <row r="21" spans="1:18" x14ac:dyDescent="0.2">
      <c r="A21" s="1"/>
      <c r="B21" s="4" t="s">
        <v>24</v>
      </c>
      <c r="E21" s="39"/>
      <c r="F21" s="39"/>
      <c r="G21" s="39"/>
      <c r="H21" s="39"/>
    </row>
    <row r="22" spans="1:18" x14ac:dyDescent="0.2">
      <c r="A22" s="1"/>
      <c r="C22" t="s">
        <v>25</v>
      </c>
      <c r="D22" s="15">
        <v>0.35599999999999998</v>
      </c>
      <c r="E22" s="39">
        <f>SUM(E14:E17)*D22</f>
        <v>28281.010240000003</v>
      </c>
      <c r="F22" s="39">
        <f>+F19*F9</f>
        <v>29412.250649600002</v>
      </c>
      <c r="G22" s="39">
        <f>+G19*G9</f>
        <v>30588.740675583998</v>
      </c>
      <c r="H22" s="42">
        <f t="shared" ref="H22:H30" si="4">SUM(E22:G22)</f>
        <v>88282.001565184008</v>
      </c>
    </row>
    <row r="23" spans="1:18" x14ac:dyDescent="0.2">
      <c r="A23" s="1"/>
      <c r="B23" t="s">
        <v>26</v>
      </c>
      <c r="C23" s="7" t="s">
        <v>27</v>
      </c>
      <c r="D23" s="7"/>
      <c r="E23" s="39">
        <v>25000</v>
      </c>
      <c r="F23" s="39">
        <v>0</v>
      </c>
      <c r="G23" s="39">
        <v>0</v>
      </c>
      <c r="H23" s="42">
        <f t="shared" si="4"/>
        <v>25000</v>
      </c>
    </row>
    <row r="24" spans="1:18" x14ac:dyDescent="0.2">
      <c r="A24" s="1"/>
      <c r="B24" t="s">
        <v>28</v>
      </c>
      <c r="C24" t="s">
        <v>29</v>
      </c>
      <c r="E24" s="39">
        <v>5000</v>
      </c>
      <c r="F24" s="39">
        <v>5000</v>
      </c>
      <c r="G24" s="39">
        <v>5000</v>
      </c>
      <c r="H24" s="42">
        <f t="shared" si="4"/>
        <v>15000</v>
      </c>
    </row>
    <row r="25" spans="1:18" x14ac:dyDescent="0.2">
      <c r="A25" s="1"/>
      <c r="B25" t="s">
        <v>30</v>
      </c>
      <c r="C25" t="s">
        <v>63</v>
      </c>
      <c r="E25" s="39">
        <v>35000</v>
      </c>
      <c r="F25" s="39">
        <v>35000</v>
      </c>
      <c r="G25" s="39">
        <v>35000</v>
      </c>
      <c r="H25" s="42">
        <f t="shared" si="4"/>
        <v>105000</v>
      </c>
    </row>
    <row r="26" spans="1:18" x14ac:dyDescent="0.2">
      <c r="A26" s="1"/>
      <c r="B26" t="s">
        <v>30</v>
      </c>
      <c r="C26" t="s">
        <v>63</v>
      </c>
      <c r="E26" s="39">
        <v>60000</v>
      </c>
      <c r="F26" s="39">
        <v>60000</v>
      </c>
      <c r="G26" s="39">
        <v>60000</v>
      </c>
      <c r="H26" s="42">
        <f t="shared" si="4"/>
        <v>180000</v>
      </c>
    </row>
    <row r="27" spans="1:18" x14ac:dyDescent="0.2">
      <c r="A27" s="1"/>
      <c r="B27" t="s">
        <v>31</v>
      </c>
      <c r="C27" t="s">
        <v>32</v>
      </c>
      <c r="E27" s="5">
        <v>2000</v>
      </c>
      <c r="F27" s="5">
        <v>2000</v>
      </c>
      <c r="G27" s="5">
        <v>2000</v>
      </c>
      <c r="H27" s="5">
        <f t="shared" si="4"/>
        <v>6000</v>
      </c>
    </row>
    <row r="28" spans="1:18" x14ac:dyDescent="0.2">
      <c r="A28" s="1"/>
      <c r="B28" t="s">
        <v>33</v>
      </c>
      <c r="C28" t="s">
        <v>34</v>
      </c>
      <c r="E28" s="5">
        <v>0</v>
      </c>
      <c r="F28" s="5">
        <v>0</v>
      </c>
      <c r="G28" s="5">
        <v>0</v>
      </c>
      <c r="H28" s="5">
        <f t="shared" si="4"/>
        <v>0</v>
      </c>
    </row>
    <row r="29" spans="1:18" x14ac:dyDescent="0.2">
      <c r="A29" s="1"/>
      <c r="B29" t="s">
        <v>35</v>
      </c>
      <c r="C29" s="8" t="s">
        <v>53</v>
      </c>
      <c r="D29" s="8"/>
      <c r="E29" s="9">
        <v>0</v>
      </c>
      <c r="F29" s="9">
        <v>0</v>
      </c>
      <c r="G29" s="9">
        <v>0</v>
      </c>
      <c r="H29" s="9">
        <f t="shared" si="4"/>
        <v>0</v>
      </c>
    </row>
    <row r="30" spans="1:18" x14ac:dyDescent="0.2">
      <c r="A30" s="1"/>
      <c r="C30" s="11" t="s">
        <v>36</v>
      </c>
      <c r="D30" s="11"/>
      <c r="E30" s="43">
        <f>SUM(E22:E29)</f>
        <v>155281.01024</v>
      </c>
      <c r="F30" s="43">
        <f>SUM(F22:F29)</f>
        <v>131412.2506496</v>
      </c>
      <c r="G30" s="43">
        <f>SUM(G22:G29)</f>
        <v>132588.74067558401</v>
      </c>
      <c r="H30" s="43">
        <f t="shared" si="4"/>
        <v>419282.00156518404</v>
      </c>
    </row>
    <row r="31" spans="1:18" x14ac:dyDescent="0.2">
      <c r="A31" s="1"/>
      <c r="C31" s="4"/>
      <c r="D31" s="4"/>
      <c r="E31" s="43"/>
      <c r="F31" s="43"/>
      <c r="G31" s="43"/>
      <c r="H31" s="43"/>
    </row>
    <row r="32" spans="1:18" x14ac:dyDescent="0.2">
      <c r="A32" s="1"/>
      <c r="C32" s="10" t="s">
        <v>37</v>
      </c>
      <c r="D32" s="16"/>
      <c r="E32" s="44">
        <f>SUM(E19+E30)</f>
        <v>234722.05024000001</v>
      </c>
      <c r="F32" s="44">
        <f>SUM(F19+F30)</f>
        <v>214030.93224960001</v>
      </c>
      <c r="G32" s="44">
        <f>SUM(G19+G30)</f>
        <v>218512.16953958402</v>
      </c>
      <c r="H32" s="44">
        <f>SUM(E32:G32)</f>
        <v>667265.15202918404</v>
      </c>
    </row>
    <row r="33" spans="1:10" x14ac:dyDescent="0.2">
      <c r="A33" s="1"/>
      <c r="C33" s="4"/>
      <c r="D33" s="4"/>
      <c r="E33" s="44"/>
      <c r="F33" s="44"/>
      <c r="G33" s="44"/>
      <c r="H33" s="44"/>
    </row>
    <row r="34" spans="1:10" x14ac:dyDescent="0.2">
      <c r="A34" s="1"/>
      <c r="B34" s="4" t="s">
        <v>38</v>
      </c>
      <c r="E34" s="43"/>
      <c r="F34" s="43"/>
      <c r="G34" s="43"/>
      <c r="H34" s="43"/>
    </row>
    <row r="35" spans="1:10" x14ac:dyDescent="0.2">
      <c r="A35" s="1" t="s">
        <v>39</v>
      </c>
      <c r="B35" t="s">
        <v>40</v>
      </c>
      <c r="C35" t="s">
        <v>41</v>
      </c>
      <c r="E35" s="43">
        <v>0</v>
      </c>
      <c r="F35" s="43">
        <f>E35</f>
        <v>0</v>
      </c>
      <c r="G35" s="43">
        <f t="shared" ref="G35:G36" si="5">F35</f>
        <v>0</v>
      </c>
      <c r="H35" s="43">
        <f t="shared" ref="H35:H40" si="6">SUM(E35:G35)</f>
        <v>0</v>
      </c>
    </row>
    <row r="36" spans="1:10" x14ac:dyDescent="0.2">
      <c r="A36" s="1" t="s">
        <v>42</v>
      </c>
      <c r="B36" t="s">
        <v>40</v>
      </c>
      <c r="C36" t="s">
        <v>41</v>
      </c>
      <c r="E36" s="43">
        <v>0</v>
      </c>
      <c r="F36" s="43">
        <f>E36</f>
        <v>0</v>
      </c>
      <c r="G36" s="43">
        <f t="shared" si="5"/>
        <v>0</v>
      </c>
      <c r="H36" s="43">
        <f t="shared" si="6"/>
        <v>0</v>
      </c>
    </row>
    <row r="37" spans="1:10" x14ac:dyDescent="0.2">
      <c r="A37" s="1"/>
      <c r="B37" t="s">
        <v>43</v>
      </c>
      <c r="C37" t="s">
        <v>44</v>
      </c>
      <c r="E37" s="43">
        <v>0</v>
      </c>
      <c r="F37" s="43">
        <v>0</v>
      </c>
      <c r="G37" s="43">
        <v>0</v>
      </c>
      <c r="H37" s="43">
        <f t="shared" si="6"/>
        <v>0</v>
      </c>
    </row>
    <row r="38" spans="1:10" x14ac:dyDescent="0.2">
      <c r="A38" s="1"/>
      <c r="B38" t="s">
        <v>45</v>
      </c>
      <c r="C38" t="s">
        <v>46</v>
      </c>
      <c r="E38" s="43">
        <v>0</v>
      </c>
      <c r="F38" s="43">
        <v>0</v>
      </c>
      <c r="G38" s="43">
        <v>0</v>
      </c>
      <c r="H38" s="43">
        <f t="shared" si="6"/>
        <v>0</v>
      </c>
    </row>
    <row r="39" spans="1:10" x14ac:dyDescent="0.2">
      <c r="A39" s="1"/>
      <c r="B39" t="s">
        <v>47</v>
      </c>
      <c r="C39" s="8" t="s">
        <v>48</v>
      </c>
      <c r="D39" s="8"/>
      <c r="E39" s="45">
        <f>81254-25000</f>
        <v>56254</v>
      </c>
      <c r="F39" s="45">
        <f>83320-25000</f>
        <v>58320</v>
      </c>
      <c r="G39" s="45">
        <f>85493-25000</f>
        <v>60493</v>
      </c>
      <c r="H39" s="46">
        <f t="shared" si="6"/>
        <v>175067</v>
      </c>
      <c r="J39" s="27"/>
    </row>
    <row r="40" spans="1:10" x14ac:dyDescent="0.2">
      <c r="A40" s="1"/>
      <c r="C40" t="s">
        <v>36</v>
      </c>
      <c r="E40" s="43">
        <f>SUM(E34:E39)</f>
        <v>56254</v>
      </c>
      <c r="F40" s="43">
        <f>SUM(F34:F39)</f>
        <v>58320</v>
      </c>
      <c r="G40" s="43">
        <f>SUM(G34:G39)</f>
        <v>60493</v>
      </c>
      <c r="H40" s="43">
        <f t="shared" si="6"/>
        <v>175067</v>
      </c>
      <c r="J40" s="27"/>
    </row>
    <row r="41" spans="1:10" x14ac:dyDescent="0.2">
      <c r="A41" s="1"/>
      <c r="E41" s="43"/>
      <c r="F41" s="43"/>
      <c r="G41" s="43"/>
      <c r="H41" s="43"/>
    </row>
    <row r="42" spans="1:10" x14ac:dyDescent="0.2">
      <c r="A42" s="1"/>
      <c r="C42" s="12">
        <v>149196</v>
      </c>
      <c r="D42" s="12"/>
      <c r="E42" s="47">
        <f>SUM(E32+E40)</f>
        <v>290976.05024000001</v>
      </c>
      <c r="F42" s="47">
        <f>SUM(F32+F40)</f>
        <v>272350.93224960001</v>
      </c>
      <c r="G42" s="47">
        <f>SUM(G32+G40)</f>
        <v>279005.16953958402</v>
      </c>
      <c r="H42" s="47">
        <f>SUM(E42:G42)</f>
        <v>842332.15202918416</v>
      </c>
    </row>
    <row r="43" spans="1:10" ht="16" thickBot="1" x14ac:dyDescent="0.25">
      <c r="A43" s="1"/>
      <c r="C43" s="13" t="s">
        <v>49</v>
      </c>
      <c r="D43" s="17">
        <v>0.62</v>
      </c>
      <c r="E43" s="48">
        <f>(E42-E40)*D43</f>
        <v>145527.6711488</v>
      </c>
      <c r="F43" s="48">
        <f>(F42-F40)*D43</f>
        <v>132699.17799475201</v>
      </c>
      <c r="G43" s="48">
        <f>(G42-G40)*D43</f>
        <v>135477.5451145421</v>
      </c>
      <c r="H43" s="48">
        <f>SUM(E43:G43)</f>
        <v>413704.39425809414</v>
      </c>
    </row>
    <row r="44" spans="1:10" ht="16" thickTop="1" x14ac:dyDescent="0.2">
      <c r="A44" s="1"/>
      <c r="C44" s="14" t="s">
        <v>50</v>
      </c>
      <c r="D44" s="14"/>
      <c r="E44" s="49">
        <f>SUM(E42+E43)</f>
        <v>436503.72138880001</v>
      </c>
      <c r="F44" s="49">
        <f>SUM(F42+F43)</f>
        <v>405050.11024435202</v>
      </c>
      <c r="G44" s="49">
        <f>SUM(G42+G43)</f>
        <v>414482.71465412609</v>
      </c>
      <c r="H44" s="49">
        <f>SUM(E44:G44)</f>
        <v>1256036.5462872782</v>
      </c>
    </row>
  </sheetData>
  <phoneticPr fontId="5" type="noConversion"/>
  <pageMargins left="0.25" right="0.25" top="0.5" bottom="0.5" header="0.3" footer="0.3"/>
  <pageSetup paperSize="5" scale="75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Singletary</dc:creator>
  <cp:lastModifiedBy>Microsoft Office User</cp:lastModifiedBy>
  <cp:lastPrinted>2020-01-28T12:52:08Z</cp:lastPrinted>
  <dcterms:created xsi:type="dcterms:W3CDTF">2019-08-23T17:04:10Z</dcterms:created>
  <dcterms:modified xsi:type="dcterms:W3CDTF">2021-04-09T14:35:53Z</dcterms:modified>
</cp:coreProperties>
</file>