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lbonura/Documents/"/>
    </mc:Choice>
  </mc:AlternateContent>
  <xr:revisionPtr revIDLastSave="0" documentId="8_{DCED272F-39B4-674E-AFDD-EF474C5FE2AA}" xr6:coauthVersionLast="45" xr6:coauthVersionMax="45" xr10:uidLastSave="{00000000-0000-0000-0000-000000000000}"/>
  <bookViews>
    <workbookView xWindow="0" yWindow="460" windowWidth="28800" windowHeight="1522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I14" i="1" s="1"/>
  <c r="J26" i="1"/>
  <c r="J25" i="1"/>
  <c r="E39" i="1" l="1"/>
  <c r="E17" i="1"/>
  <c r="F17" i="1" s="1"/>
  <c r="G17" i="1" s="1"/>
  <c r="H17" i="1" s="1"/>
  <c r="I17" i="1" s="1"/>
  <c r="E15" i="1" l="1"/>
  <c r="F15" i="1" l="1"/>
  <c r="G15" i="1" s="1"/>
  <c r="H15" i="1" s="1"/>
  <c r="I15" i="1" s="1"/>
  <c r="E22" i="1"/>
  <c r="E30" i="1" s="1"/>
  <c r="E40" i="1"/>
  <c r="J39" i="1" l="1"/>
  <c r="J38" i="1"/>
  <c r="J37" i="1"/>
  <c r="F36" i="1"/>
  <c r="F35" i="1"/>
  <c r="J28" i="1"/>
  <c r="J24" i="1"/>
  <c r="J23" i="1"/>
  <c r="J16" i="1" l="1"/>
  <c r="J14" i="1"/>
  <c r="J15" i="1"/>
  <c r="G35" i="1"/>
  <c r="F40" i="1"/>
  <c r="E19" i="1"/>
  <c r="E32" i="1" s="1"/>
  <c r="G36" i="1"/>
  <c r="H36" i="1" s="1"/>
  <c r="I36" i="1" s="1"/>
  <c r="J17" i="1"/>
  <c r="F18" i="1"/>
  <c r="G18" i="1" s="1"/>
  <c r="H18" i="1" s="1"/>
  <c r="I18" i="1" s="1"/>
  <c r="I19" i="1" s="1"/>
  <c r="I22" i="1" s="1"/>
  <c r="E42" i="1" l="1"/>
  <c r="E43" i="1" s="1"/>
  <c r="I30" i="1"/>
  <c r="I32" i="1" s="1"/>
  <c r="H19" i="1"/>
  <c r="H22" i="1" s="1"/>
  <c r="H30" i="1" s="1"/>
  <c r="F19" i="1"/>
  <c r="G19" i="1"/>
  <c r="G22" i="1" s="1"/>
  <c r="G30" i="1" s="1"/>
  <c r="H35" i="1"/>
  <c r="G40" i="1"/>
  <c r="J27" i="1"/>
  <c r="J18" i="1"/>
  <c r="J29" i="1"/>
  <c r="J36" i="1"/>
  <c r="F22" i="1" l="1"/>
  <c r="J19" i="1"/>
  <c r="H32" i="1"/>
  <c r="I35" i="1"/>
  <c r="I40" i="1" s="1"/>
  <c r="H40" i="1"/>
  <c r="G32" i="1"/>
  <c r="F30" i="1" l="1"/>
  <c r="J30" i="1" s="1"/>
  <c r="J22" i="1"/>
  <c r="G42" i="1"/>
  <c r="G43" i="1" s="1"/>
  <c r="J35" i="1"/>
  <c r="H42" i="1"/>
  <c r="J40" i="1"/>
  <c r="E44" i="1"/>
  <c r="I42" i="1"/>
  <c r="I43" i="1" s="1"/>
  <c r="F32" i="1" l="1"/>
  <c r="G44" i="1"/>
  <c r="H43" i="1"/>
  <c r="F42" i="1" l="1"/>
  <c r="J32" i="1"/>
  <c r="H44" i="1"/>
  <c r="I44" i="1"/>
  <c r="F43" i="1" l="1"/>
  <c r="J43" i="1" s="1"/>
  <c r="J42" i="1"/>
  <c r="F44" i="1" l="1"/>
  <c r="J44" i="1" s="1"/>
</calcChain>
</file>

<file path=xl/sharedStrings.xml><?xml version="1.0" encoding="utf-8"?>
<sst xmlns="http://schemas.openxmlformats.org/spreadsheetml/2006/main" count="84" uniqueCount="76">
  <si>
    <t xml:space="preserve">PU Coeus # </t>
  </si>
  <si>
    <t>Sponsor due date</t>
  </si>
  <si>
    <t>Sponsor</t>
  </si>
  <si>
    <t>NIH</t>
  </si>
  <si>
    <t>PI</t>
  </si>
  <si>
    <t>Title</t>
  </si>
  <si>
    <t>Start Date</t>
  </si>
  <si>
    <t>End Date</t>
  </si>
  <si>
    <t>F&amp;A (IDC) Rate</t>
  </si>
  <si>
    <t xml:space="preserve">Fringe Benefit Rate </t>
  </si>
  <si>
    <t>Proposed Period 1</t>
  </si>
  <si>
    <t>Proposed Period 2</t>
  </si>
  <si>
    <t>Proposed Period 3</t>
  </si>
  <si>
    <t>Proposed Period 4</t>
  </si>
  <si>
    <t>Proposed Period 5</t>
  </si>
  <si>
    <t>TOTALS</t>
  </si>
  <si>
    <t>PERSONNEL</t>
  </si>
  <si>
    <t>SALRF</t>
  </si>
  <si>
    <t>SALOS</t>
  </si>
  <si>
    <t>DOF - Postdoc</t>
  </si>
  <si>
    <t>SALADM</t>
  </si>
  <si>
    <t>HR-Techs</t>
  </si>
  <si>
    <t>AY+summer</t>
  </si>
  <si>
    <t>SALGS</t>
  </si>
  <si>
    <t>Asst in Research</t>
  </si>
  <si>
    <t>Total Salaries</t>
  </si>
  <si>
    <t>Other Direct Costs (F&amp;A)</t>
  </si>
  <si>
    <t>Fringe Benefits</t>
  </si>
  <si>
    <t>SUBL25</t>
  </si>
  <si>
    <t>Subcontracts 25K and below</t>
  </si>
  <si>
    <t>PRFSVC</t>
  </si>
  <si>
    <t>Publications, reprints, pages</t>
  </si>
  <si>
    <t>SMSUP</t>
  </si>
  <si>
    <t>DOMTRV</t>
  </si>
  <si>
    <t>Travel-Domestic</t>
  </si>
  <si>
    <t>INTTRV</t>
  </si>
  <si>
    <t>Travel-Foreign</t>
  </si>
  <si>
    <t>RECHOH</t>
  </si>
  <si>
    <t>Subtotal</t>
  </si>
  <si>
    <t>Modified TDC</t>
  </si>
  <si>
    <t>Other Direct Costs (no F&amp;A)</t>
  </si>
  <si>
    <t>GS1</t>
  </si>
  <si>
    <t>AIARTU</t>
  </si>
  <si>
    <t>Assistanship Tuition</t>
  </si>
  <si>
    <t>GS2</t>
  </si>
  <si>
    <t>SMEQUP</t>
  </si>
  <si>
    <t>Equipment over 5K</t>
  </si>
  <si>
    <t>PARTC</t>
  </si>
  <si>
    <t>Participant Support</t>
  </si>
  <si>
    <t>SUBG25</t>
  </si>
  <si>
    <t>Subcontracts over 25k</t>
  </si>
  <si>
    <t>F&amp;A (indirects)</t>
  </si>
  <si>
    <t>TOTAL REQUEST</t>
  </si>
  <si>
    <t>BASE</t>
  </si>
  <si>
    <t>%</t>
  </si>
  <si>
    <t>Recharge Center w/F&amp;A</t>
  </si>
  <si>
    <t>2.5 summer months</t>
  </si>
  <si>
    <t>Level of effort = 2.5 Summer Months/0.5 AY</t>
  </si>
  <si>
    <t>NOTE: New Innovator awardees are required to commit at least 25% of their</t>
  </si>
  <si>
    <t>research effort each year to activities supported by the New Innovator project.</t>
  </si>
  <si>
    <t>If the proposed level of effort is less than 3 months, include a comment below</t>
  </si>
  <si>
    <t>confirming that the effort proposed is equivalent to 25% of the total research</t>
  </si>
  <si>
    <t>effort.</t>
  </si>
  <si>
    <t>Andrea Graham</t>
  </si>
  <si>
    <t>Ecology of expulsion: Leveraging genetics and within-host dynamics to predict nematode clearance rates</t>
  </si>
  <si>
    <t>.</t>
  </si>
  <si>
    <t>Scientific &amp; Medical Supplies</t>
  </si>
  <si>
    <t>FP00000182</t>
  </si>
  <si>
    <t>07/01/2021-06/30/2022</t>
  </si>
  <si>
    <t>07/01/2022-06/30/2023</t>
  </si>
  <si>
    <t>07/01/2023-06/30/2024</t>
  </si>
  <si>
    <t>07/01/2024-06/30/2025</t>
  </si>
  <si>
    <t>07/01/2025-06/30/2026</t>
  </si>
  <si>
    <t>Asst in Research - Ramya - 6 months</t>
  </si>
  <si>
    <t xml:space="preserve"> </t>
  </si>
  <si>
    <t>Faculty - 1 Summer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</si>
</sst>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44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Border="1"/>
    <xf numFmtId="0" fontId="0" fillId="0" borderId="1" xfId="0" applyBorder="1"/>
    <xf numFmtId="4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/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0" xfId="0" applyFont="1" applyFill="1" applyAlignment="1">
      <alignment horizontal="right"/>
    </xf>
    <xf numFmtId="10" fontId="0" fillId="0" borderId="0" xfId="0" applyNumberFormat="1"/>
    <xf numFmtId="9" fontId="2" fillId="0" borderId="0" xfId="0" applyNumberFormat="1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0" applyNumberFormat="1"/>
    <xf numFmtId="0" fontId="0" fillId="0" borderId="3" xfId="0" applyBorder="1" applyAlignment="1">
      <alignment horizontal="right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165" fontId="0" fillId="0" borderId="0" xfId="6" applyNumberFormat="1" applyFont="1" applyAlignment="1">
      <alignment horizontal="center"/>
    </xf>
    <xf numFmtId="165" fontId="0" fillId="0" borderId="0" xfId="6" applyNumberFormat="1" applyFont="1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165" fontId="0" fillId="0" borderId="0" xfId="6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7">
    <cellStyle name="Comma" xfId="6" builtinId="3"/>
    <cellStyle name="Comma 3" xfId="4" xr:uid="{00000000-0005-0000-0000-000000000000}"/>
    <cellStyle name="Currency 2" xfId="2" xr:uid="{00000000-0005-0000-0000-000002000000}"/>
    <cellStyle name="Currency 3" xfId="5" xr:uid="{00000000-0005-0000-0000-000003000000}"/>
    <cellStyle name="Normal" xfId="0" builtinId="0"/>
    <cellStyle name="Normal 2" xfId="1" xr:uid="{00000000-0005-0000-0000-000005000000}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C23" zoomScale="130" zoomScaleNormal="130" workbookViewId="0">
      <selection activeCell="L46" sqref="L46"/>
    </sheetView>
  </sheetViews>
  <sheetFormatPr baseColWidth="10" defaultColWidth="8.83203125" defaultRowHeight="15" x14ac:dyDescent="0.2"/>
  <cols>
    <col min="1" max="1" width="19.6640625" bestFit="1" customWidth="1"/>
    <col min="2" max="2" width="32.5" customWidth="1"/>
    <col min="3" max="3" width="26.6640625" customWidth="1"/>
    <col min="4" max="4" width="12.5" customWidth="1"/>
    <col min="5" max="5" width="17.5" bestFit="1" customWidth="1"/>
    <col min="6" max="7" width="17.5" customWidth="1"/>
    <col min="8" max="9" width="17.5" bestFit="1" customWidth="1"/>
    <col min="10" max="10" width="14.33203125" bestFit="1" customWidth="1"/>
    <col min="12" max="12" width="13.5" bestFit="1" customWidth="1"/>
  </cols>
  <sheetData>
    <row r="1" spans="1:20" x14ac:dyDescent="0.2">
      <c r="A1" s="28" t="s">
        <v>0</v>
      </c>
      <c r="B1" s="29" t="s">
        <v>67</v>
      </c>
      <c r="E1" s="2"/>
      <c r="F1" s="2"/>
      <c r="G1" s="2"/>
      <c r="H1" s="2"/>
      <c r="I1" s="2"/>
      <c r="J1" s="2"/>
    </row>
    <row r="2" spans="1:20" x14ac:dyDescent="0.2">
      <c r="A2" s="30" t="s">
        <v>1</v>
      </c>
      <c r="B2" s="31">
        <v>44140</v>
      </c>
      <c r="E2" s="2"/>
      <c r="F2" s="2"/>
      <c r="G2" s="2"/>
      <c r="H2" s="2"/>
      <c r="I2" s="2"/>
      <c r="J2" s="2"/>
    </row>
    <row r="3" spans="1:20" x14ac:dyDescent="0.2">
      <c r="A3" s="30" t="s">
        <v>2</v>
      </c>
      <c r="B3" s="32" t="s">
        <v>3</v>
      </c>
      <c r="E3" s="2"/>
      <c r="F3" s="2"/>
      <c r="G3" s="2"/>
      <c r="H3" s="2"/>
      <c r="I3" s="2"/>
      <c r="J3" s="2"/>
    </row>
    <row r="4" spans="1:20" x14ac:dyDescent="0.2">
      <c r="A4" s="30" t="s">
        <v>4</v>
      </c>
      <c r="B4" s="32" t="s">
        <v>63</v>
      </c>
      <c r="E4" s="2"/>
      <c r="F4" s="2"/>
      <c r="G4" s="2"/>
      <c r="H4" s="2"/>
      <c r="I4" s="2"/>
      <c r="J4" s="2"/>
    </row>
    <row r="5" spans="1:20" ht="51.75" customHeight="1" x14ac:dyDescent="0.2">
      <c r="A5" s="30" t="s">
        <v>5</v>
      </c>
      <c r="B5" s="34" t="s">
        <v>64</v>
      </c>
      <c r="E5" s="2"/>
      <c r="F5" s="2"/>
      <c r="G5" s="2"/>
      <c r="H5" s="2"/>
      <c r="I5" s="2"/>
      <c r="J5" s="2"/>
    </row>
    <row r="6" spans="1:20" x14ac:dyDescent="0.2">
      <c r="A6" s="30" t="s">
        <v>6</v>
      </c>
      <c r="B6" s="35">
        <v>44378</v>
      </c>
      <c r="E6" s="2"/>
      <c r="F6" s="2"/>
      <c r="G6" s="2"/>
      <c r="H6" s="2"/>
      <c r="I6" s="2"/>
      <c r="J6" s="2"/>
    </row>
    <row r="7" spans="1:20" ht="16" thickBot="1" x14ac:dyDescent="0.25">
      <c r="A7" s="33" t="s">
        <v>7</v>
      </c>
      <c r="B7" s="36">
        <v>46203</v>
      </c>
      <c r="E7" s="2"/>
      <c r="F7" s="2"/>
      <c r="G7" s="2"/>
      <c r="H7" s="2"/>
      <c r="I7" s="2"/>
      <c r="J7" s="2"/>
    </row>
    <row r="8" spans="1:20" x14ac:dyDescent="0.2">
      <c r="A8" s="1"/>
      <c r="C8" s="1" t="s">
        <v>8</v>
      </c>
      <c r="D8" s="1"/>
      <c r="E8" s="2">
        <v>0.62</v>
      </c>
      <c r="F8" s="2">
        <v>0.62</v>
      </c>
      <c r="G8" s="2">
        <v>0.62</v>
      </c>
      <c r="H8" s="2">
        <v>0.62</v>
      </c>
      <c r="I8" s="2">
        <v>0.62</v>
      </c>
      <c r="J8" s="2"/>
    </row>
    <row r="9" spans="1:20" x14ac:dyDescent="0.2">
      <c r="A9" s="1"/>
      <c r="C9" s="1" t="s">
        <v>9</v>
      </c>
      <c r="D9" s="1"/>
      <c r="E9" s="2">
        <v>0.35599999999999998</v>
      </c>
      <c r="F9" s="2">
        <v>0.35599999999999998</v>
      </c>
      <c r="G9" s="2">
        <v>0.35599999999999998</v>
      </c>
      <c r="H9" s="2">
        <v>0.35599999999999998</v>
      </c>
      <c r="I9" s="2">
        <v>0.35599999999999998</v>
      </c>
      <c r="J9" s="2"/>
    </row>
    <row r="10" spans="1:20" x14ac:dyDescent="0.2">
      <c r="A10" s="1"/>
      <c r="C10" s="1"/>
      <c r="D10" s="1"/>
      <c r="E10" s="2"/>
      <c r="F10" s="2"/>
      <c r="G10" s="2"/>
      <c r="H10" s="2"/>
      <c r="I10" s="2"/>
      <c r="J10" s="2"/>
    </row>
    <row r="11" spans="1:20" ht="32" x14ac:dyDescent="0.2">
      <c r="A11" s="1"/>
      <c r="C11" s="1"/>
      <c r="D11" s="1" t="s">
        <v>53</v>
      </c>
      <c r="E11" s="37" t="s">
        <v>68</v>
      </c>
      <c r="F11" s="37" t="s">
        <v>69</v>
      </c>
      <c r="G11" s="37" t="s">
        <v>70</v>
      </c>
      <c r="H11" s="37" t="s">
        <v>71</v>
      </c>
      <c r="I11" s="37" t="s">
        <v>72</v>
      </c>
      <c r="J11" s="2"/>
    </row>
    <row r="12" spans="1:20" x14ac:dyDescent="0.2">
      <c r="A12" s="1"/>
      <c r="E12" s="3" t="s">
        <v>10</v>
      </c>
      <c r="F12" s="3" t="s">
        <v>11</v>
      </c>
      <c r="G12" s="3" t="s">
        <v>12</v>
      </c>
      <c r="H12" s="3" t="s">
        <v>13</v>
      </c>
      <c r="I12" s="3" t="s">
        <v>14</v>
      </c>
      <c r="J12" s="3" t="s">
        <v>15</v>
      </c>
      <c r="M12" s="38" t="s">
        <v>74</v>
      </c>
    </row>
    <row r="13" spans="1:20" ht="16" thickBot="1" x14ac:dyDescent="0.25">
      <c r="A13" s="1"/>
      <c r="B13" s="4" t="s">
        <v>16</v>
      </c>
      <c r="E13" s="2"/>
      <c r="F13" s="2"/>
      <c r="G13" s="2"/>
      <c r="H13" s="2"/>
      <c r="I13" s="2"/>
      <c r="J13" s="2"/>
    </row>
    <row r="14" spans="1:20" x14ac:dyDescent="0.2">
      <c r="A14" s="1" t="s">
        <v>56</v>
      </c>
      <c r="B14" t="s">
        <v>17</v>
      </c>
      <c r="C14" t="s">
        <v>75</v>
      </c>
      <c r="D14" s="18">
        <v>194300</v>
      </c>
      <c r="E14" s="39">
        <v>0</v>
      </c>
      <c r="F14" s="39">
        <v>0</v>
      </c>
      <c r="G14" s="39">
        <f t="shared" ref="G14:I14" si="0">+F14*1.04</f>
        <v>0</v>
      </c>
      <c r="H14" s="39">
        <f t="shared" si="0"/>
        <v>0</v>
      </c>
      <c r="I14" s="39">
        <f t="shared" si="0"/>
        <v>0</v>
      </c>
      <c r="J14" s="39">
        <f t="shared" ref="J14:J17" si="1">SUM(E14:I14)</f>
        <v>0</v>
      </c>
      <c r="M14" s="19" t="s">
        <v>57</v>
      </c>
      <c r="N14" s="20"/>
      <c r="O14" s="20"/>
      <c r="P14" s="20"/>
      <c r="Q14" s="20"/>
      <c r="R14" s="20"/>
      <c r="S14" s="20"/>
      <c r="T14" s="21"/>
    </row>
    <row r="15" spans="1:20" x14ac:dyDescent="0.2">
      <c r="A15" s="6">
        <v>0.97</v>
      </c>
      <c r="B15" t="s">
        <v>18</v>
      </c>
      <c r="C15" t="s">
        <v>19</v>
      </c>
      <c r="D15">
        <v>52704</v>
      </c>
      <c r="E15" s="39">
        <f>+D15*0.97</f>
        <v>51122.879999999997</v>
      </c>
      <c r="F15" s="39">
        <f>+E15*1.04</f>
        <v>53167.7952</v>
      </c>
      <c r="G15" s="39">
        <f>+F15*1.04</f>
        <v>55294.507008</v>
      </c>
      <c r="H15" s="39">
        <f>+G15*1.04</f>
        <v>57506.287288320003</v>
      </c>
      <c r="I15" s="39">
        <f>+H15*1.04</f>
        <v>59806.538779852803</v>
      </c>
      <c r="J15" s="39">
        <f t="shared" si="1"/>
        <v>276898.0082761728</v>
      </c>
      <c r="M15" s="22" t="s">
        <v>58</v>
      </c>
      <c r="N15" s="7"/>
      <c r="O15" s="7"/>
      <c r="P15" s="7"/>
      <c r="Q15" s="7"/>
      <c r="R15" s="7"/>
      <c r="S15" s="7"/>
      <c r="T15" s="23"/>
    </row>
    <row r="16" spans="1:20" x14ac:dyDescent="0.2">
      <c r="A16" s="6" t="s">
        <v>54</v>
      </c>
      <c r="B16" t="s">
        <v>20</v>
      </c>
      <c r="C16" t="s">
        <v>21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f t="shared" si="1"/>
        <v>0</v>
      </c>
      <c r="M16" s="22" t="s">
        <v>59</v>
      </c>
      <c r="N16" s="7"/>
      <c r="O16" s="7"/>
      <c r="P16" s="7"/>
      <c r="Q16" s="7"/>
      <c r="R16" s="7"/>
      <c r="S16" s="7"/>
      <c r="T16" s="23"/>
    </row>
    <row r="17" spans="1:20" x14ac:dyDescent="0.2">
      <c r="A17" s="6" t="s">
        <v>22</v>
      </c>
      <c r="B17" t="s">
        <v>23</v>
      </c>
      <c r="C17" s="7" t="s">
        <v>73</v>
      </c>
      <c r="D17" s="7">
        <v>54458</v>
      </c>
      <c r="E17" s="40">
        <f>+D17*1.04/12*6</f>
        <v>28318.160000000003</v>
      </c>
      <c r="F17" s="40">
        <f>+E17*1.04</f>
        <v>29450.886400000003</v>
      </c>
      <c r="G17" s="40">
        <f t="shared" ref="G17:I17" si="2">+F17*1.04</f>
        <v>30628.921856000004</v>
      </c>
      <c r="H17" s="40">
        <f t="shared" si="2"/>
        <v>31854.078730240006</v>
      </c>
      <c r="I17" s="40">
        <f t="shared" si="2"/>
        <v>33128.241879449604</v>
      </c>
      <c r="J17" s="40">
        <f t="shared" si="1"/>
        <v>153380.28886568962</v>
      </c>
      <c r="M17" s="22" t="s">
        <v>60</v>
      </c>
      <c r="N17" s="7"/>
      <c r="O17" s="7"/>
      <c r="P17" s="7"/>
      <c r="Q17" s="7"/>
      <c r="R17" s="7"/>
      <c r="S17" s="7"/>
      <c r="T17" s="23"/>
    </row>
    <row r="18" spans="1:20" x14ac:dyDescent="0.2">
      <c r="A18" s="6" t="s">
        <v>22</v>
      </c>
      <c r="B18" t="s">
        <v>23</v>
      </c>
      <c r="C18" s="8" t="s">
        <v>24</v>
      </c>
      <c r="D18" s="8"/>
      <c r="E18" s="41">
        <v>0</v>
      </c>
      <c r="F18" s="41">
        <f>E18</f>
        <v>0</v>
      </c>
      <c r="G18" s="41">
        <f t="shared" ref="G18:I18" si="3">F18</f>
        <v>0</v>
      </c>
      <c r="H18" s="41">
        <f t="shared" si="3"/>
        <v>0</v>
      </c>
      <c r="I18" s="41">
        <f t="shared" si="3"/>
        <v>0</v>
      </c>
      <c r="J18" s="41">
        <f t="shared" ref="J18:J32" si="4">SUM(E18:I18)</f>
        <v>0</v>
      </c>
      <c r="L18">
        <v>3</v>
      </c>
      <c r="M18" s="22" t="s">
        <v>61</v>
      </c>
      <c r="N18" s="7"/>
      <c r="O18" s="7"/>
      <c r="P18" s="7"/>
      <c r="Q18" s="7"/>
      <c r="R18" s="7"/>
      <c r="S18" s="7"/>
      <c r="T18" s="23"/>
    </row>
    <row r="19" spans="1:20" ht="16" thickBot="1" x14ac:dyDescent="0.25">
      <c r="A19" s="1"/>
      <c r="C19" s="10" t="s">
        <v>25</v>
      </c>
      <c r="D19" s="10"/>
      <c r="E19" s="39">
        <f>SUM(E14:E18)</f>
        <v>79441.040000000008</v>
      </c>
      <c r="F19" s="39">
        <f>SUM(F14:F18)</f>
        <v>82618.681600000011</v>
      </c>
      <c r="G19" s="39">
        <f>SUM(G14:G18)</f>
        <v>85923.428864000001</v>
      </c>
      <c r="H19" s="39">
        <f>SUM(H14:H18)</f>
        <v>89360.366018560017</v>
      </c>
      <c r="I19" s="39">
        <f>SUM(I14:I18)</f>
        <v>92934.7806593024</v>
      </c>
      <c r="J19" s="42">
        <f t="shared" si="4"/>
        <v>430278.29714186245</v>
      </c>
      <c r="M19" s="24" t="s">
        <v>62</v>
      </c>
      <c r="N19" s="25"/>
      <c r="O19" s="25"/>
      <c r="P19" s="25"/>
      <c r="Q19" s="25"/>
      <c r="R19" s="25"/>
      <c r="S19" s="25"/>
      <c r="T19" s="26"/>
    </row>
    <row r="20" spans="1:20" x14ac:dyDescent="0.2">
      <c r="A20" s="1"/>
      <c r="C20" s="4"/>
      <c r="D20" s="4"/>
      <c r="E20" s="39"/>
      <c r="F20" s="39"/>
      <c r="G20" s="39"/>
      <c r="H20" s="39"/>
      <c r="I20" s="39"/>
      <c r="J20" s="39"/>
    </row>
    <row r="21" spans="1:20" x14ac:dyDescent="0.2">
      <c r="A21" s="1"/>
      <c r="B21" s="4" t="s">
        <v>26</v>
      </c>
      <c r="E21" s="39"/>
      <c r="F21" s="39"/>
      <c r="G21" s="39"/>
      <c r="H21" s="39"/>
      <c r="I21" s="39"/>
      <c r="J21" s="39"/>
    </row>
    <row r="22" spans="1:20" x14ac:dyDescent="0.2">
      <c r="A22" s="1"/>
      <c r="C22" t="s">
        <v>27</v>
      </c>
      <c r="D22" s="15">
        <v>0.35599999999999998</v>
      </c>
      <c r="E22" s="39">
        <f>SUM(E14:E17)*D22</f>
        <v>28281.010240000003</v>
      </c>
      <c r="F22" s="39">
        <f>+F19*F9</f>
        <v>29412.250649600002</v>
      </c>
      <c r="G22" s="39">
        <f>+G19*G9</f>
        <v>30588.740675583998</v>
      </c>
      <c r="H22" s="39">
        <f>+H19*H9</f>
        <v>31812.290302607365</v>
      </c>
      <c r="I22" s="39">
        <f>+I19*I9</f>
        <v>33084.781914711653</v>
      </c>
      <c r="J22" s="42">
        <f>SUM(E22:I22)</f>
        <v>153179.07378250302</v>
      </c>
    </row>
    <row r="23" spans="1:20" x14ac:dyDescent="0.2">
      <c r="A23" s="1"/>
      <c r="B23" t="s">
        <v>28</v>
      </c>
      <c r="C23" s="7" t="s">
        <v>29</v>
      </c>
      <c r="D23" s="7"/>
      <c r="E23" s="39">
        <v>25000</v>
      </c>
      <c r="F23" s="39">
        <v>0</v>
      </c>
      <c r="G23" s="39">
        <v>0</v>
      </c>
      <c r="H23" s="39">
        <v>0</v>
      </c>
      <c r="I23" s="39">
        <v>0</v>
      </c>
      <c r="J23" s="42">
        <f t="shared" ref="J23:J29" si="5">SUM(E23:I23)</f>
        <v>25000</v>
      </c>
    </row>
    <row r="24" spans="1:20" x14ac:dyDescent="0.2">
      <c r="A24" s="1"/>
      <c r="B24" t="s">
        <v>30</v>
      </c>
      <c r="C24" t="s">
        <v>31</v>
      </c>
      <c r="E24" s="39">
        <v>5000</v>
      </c>
      <c r="F24" s="39">
        <v>5000</v>
      </c>
      <c r="G24" s="39">
        <v>5000</v>
      </c>
      <c r="H24" s="39">
        <v>5000</v>
      </c>
      <c r="I24" s="39">
        <v>5000</v>
      </c>
      <c r="J24" s="42">
        <f t="shared" si="5"/>
        <v>25000</v>
      </c>
    </row>
    <row r="25" spans="1:20" x14ac:dyDescent="0.2">
      <c r="A25" s="1"/>
      <c r="B25" t="s">
        <v>32</v>
      </c>
      <c r="C25" t="s">
        <v>66</v>
      </c>
      <c r="E25" s="39">
        <v>35000</v>
      </c>
      <c r="F25" s="39">
        <v>35000</v>
      </c>
      <c r="G25" s="39">
        <v>35000</v>
      </c>
      <c r="H25" s="39">
        <v>35000</v>
      </c>
      <c r="I25" s="39">
        <v>35000</v>
      </c>
      <c r="J25" s="42">
        <f>SUM(E25:I25)</f>
        <v>175000</v>
      </c>
    </row>
    <row r="26" spans="1:20" x14ac:dyDescent="0.2">
      <c r="A26" s="1"/>
      <c r="B26" t="s">
        <v>32</v>
      </c>
      <c r="C26" t="s">
        <v>66</v>
      </c>
      <c r="E26" s="39">
        <v>60000</v>
      </c>
      <c r="F26" s="39">
        <v>60000</v>
      </c>
      <c r="G26" s="39">
        <v>60000</v>
      </c>
      <c r="H26" s="39">
        <v>60000</v>
      </c>
      <c r="I26" s="39">
        <v>60000</v>
      </c>
      <c r="J26" s="42">
        <f>SUM(E26:I26)</f>
        <v>300000</v>
      </c>
    </row>
    <row r="27" spans="1:20" x14ac:dyDescent="0.2">
      <c r="A27" s="1"/>
      <c r="B27" t="s">
        <v>33</v>
      </c>
      <c r="C27" t="s">
        <v>34</v>
      </c>
      <c r="E27" s="5">
        <v>2000</v>
      </c>
      <c r="F27" s="5">
        <v>2000</v>
      </c>
      <c r="G27" s="5">
        <v>2000</v>
      </c>
      <c r="H27" s="5">
        <v>2000</v>
      </c>
      <c r="I27" s="5">
        <v>2000</v>
      </c>
      <c r="J27" s="5">
        <f t="shared" si="5"/>
        <v>10000</v>
      </c>
    </row>
    <row r="28" spans="1:20" x14ac:dyDescent="0.2">
      <c r="A28" s="1"/>
      <c r="B28" t="s">
        <v>35</v>
      </c>
      <c r="C28" t="s">
        <v>36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f t="shared" si="5"/>
        <v>0</v>
      </c>
    </row>
    <row r="29" spans="1:20" x14ac:dyDescent="0.2">
      <c r="A29" s="1"/>
      <c r="B29" t="s">
        <v>37</v>
      </c>
      <c r="C29" s="8" t="s">
        <v>55</v>
      </c>
      <c r="D29" s="8"/>
      <c r="E29" s="9">
        <v>0</v>
      </c>
      <c r="F29" s="9">
        <v>0</v>
      </c>
      <c r="G29" s="9">
        <v>0</v>
      </c>
      <c r="H29" s="9" t="s">
        <v>65</v>
      </c>
      <c r="I29" s="9" t="s">
        <v>65</v>
      </c>
      <c r="J29" s="9">
        <f t="shared" si="5"/>
        <v>0</v>
      </c>
    </row>
    <row r="30" spans="1:20" x14ac:dyDescent="0.2">
      <c r="A30" s="1"/>
      <c r="C30" s="11" t="s">
        <v>38</v>
      </c>
      <c r="D30" s="11"/>
      <c r="E30" s="43">
        <f>SUM(E22:E29)</f>
        <v>155281.01024</v>
      </c>
      <c r="F30" s="43">
        <f>SUM(F22:F29)</f>
        <v>131412.2506496</v>
      </c>
      <c r="G30" s="43">
        <f>SUM(G22:G29)</f>
        <v>132588.74067558401</v>
      </c>
      <c r="H30" s="43">
        <f>SUM(H22:H29)</f>
        <v>133812.29030260735</v>
      </c>
      <c r="I30" s="43">
        <f>SUM(I22:I29)</f>
        <v>135084.78191471164</v>
      </c>
      <c r="J30" s="43">
        <f>SUM(E30:I30)</f>
        <v>688179.07378250314</v>
      </c>
    </row>
    <row r="31" spans="1:20" x14ac:dyDescent="0.2">
      <c r="A31" s="1"/>
      <c r="C31" s="4"/>
      <c r="D31" s="4"/>
      <c r="E31" s="43"/>
      <c r="F31" s="43"/>
      <c r="G31" s="43"/>
      <c r="H31" s="43"/>
      <c r="I31" s="43"/>
      <c r="J31" s="43"/>
    </row>
    <row r="32" spans="1:20" x14ac:dyDescent="0.2">
      <c r="A32" s="1"/>
      <c r="C32" s="10" t="s">
        <v>39</v>
      </c>
      <c r="D32" s="16"/>
      <c r="E32" s="44">
        <f>SUM(E19+E30)</f>
        <v>234722.05024000001</v>
      </c>
      <c r="F32" s="44">
        <f>SUM(F19+F30)</f>
        <v>214030.93224960001</v>
      </c>
      <c r="G32" s="44">
        <f>SUM(G19+G30)</f>
        <v>218512.16953958402</v>
      </c>
      <c r="H32" s="44">
        <f>SUM(H19+H30)</f>
        <v>223172.65632116736</v>
      </c>
      <c r="I32" s="44">
        <f>SUM(I19+I30)</f>
        <v>228019.56257401404</v>
      </c>
      <c r="J32" s="44">
        <f t="shared" si="4"/>
        <v>1118457.3709243655</v>
      </c>
    </row>
    <row r="33" spans="1:12" x14ac:dyDescent="0.2">
      <c r="A33" s="1"/>
      <c r="C33" s="4"/>
      <c r="D33" s="4"/>
      <c r="E33" s="44"/>
      <c r="F33" s="44"/>
      <c r="G33" s="44"/>
      <c r="H33" s="44"/>
      <c r="I33" s="44"/>
      <c r="J33" s="44"/>
    </row>
    <row r="34" spans="1:12" x14ac:dyDescent="0.2">
      <c r="A34" s="1"/>
      <c r="B34" s="4" t="s">
        <v>40</v>
      </c>
      <c r="E34" s="43"/>
      <c r="F34" s="43"/>
      <c r="G34" s="43"/>
      <c r="H34" s="43"/>
      <c r="I34" s="43"/>
      <c r="J34" s="43"/>
    </row>
    <row r="35" spans="1:12" x14ac:dyDescent="0.2">
      <c r="A35" s="1" t="s">
        <v>41</v>
      </c>
      <c r="B35" t="s">
        <v>42</v>
      </c>
      <c r="C35" t="s">
        <v>43</v>
      </c>
      <c r="E35" s="43">
        <v>0</v>
      </c>
      <c r="F35" s="43">
        <f>E35</f>
        <v>0</v>
      </c>
      <c r="G35" s="43">
        <f t="shared" ref="G35:I36" si="6">F35</f>
        <v>0</v>
      </c>
      <c r="H35" s="43">
        <f t="shared" si="6"/>
        <v>0</v>
      </c>
      <c r="I35" s="43">
        <f t="shared" si="6"/>
        <v>0</v>
      </c>
      <c r="J35" s="43">
        <f t="shared" ref="J35" si="7">SUM(E35:I35)</f>
        <v>0</v>
      </c>
    </row>
    <row r="36" spans="1:12" x14ac:dyDescent="0.2">
      <c r="A36" s="1" t="s">
        <v>44</v>
      </c>
      <c r="B36" t="s">
        <v>42</v>
      </c>
      <c r="C36" t="s">
        <v>43</v>
      </c>
      <c r="E36" s="43">
        <v>0</v>
      </c>
      <c r="F36" s="43">
        <f>E36</f>
        <v>0</v>
      </c>
      <c r="G36" s="43">
        <f t="shared" si="6"/>
        <v>0</v>
      </c>
      <c r="H36" s="43">
        <f t="shared" si="6"/>
        <v>0</v>
      </c>
      <c r="I36" s="43">
        <f t="shared" si="6"/>
        <v>0</v>
      </c>
      <c r="J36" s="43">
        <f>SUM(E36:I36)</f>
        <v>0</v>
      </c>
    </row>
    <row r="37" spans="1:12" x14ac:dyDescent="0.2">
      <c r="A37" s="1"/>
      <c r="B37" t="s">
        <v>45</v>
      </c>
      <c r="C37" t="s">
        <v>46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f>SUM(E37:I37)</f>
        <v>0</v>
      </c>
    </row>
    <row r="38" spans="1:12" x14ac:dyDescent="0.2">
      <c r="A38" s="1"/>
      <c r="B38" t="s">
        <v>47</v>
      </c>
      <c r="C38" t="s">
        <v>48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f t="shared" ref="J38:J40" si="8">SUM(E38:I38)</f>
        <v>0</v>
      </c>
    </row>
    <row r="39" spans="1:12" x14ac:dyDescent="0.2">
      <c r="A39" s="1"/>
      <c r="B39" t="s">
        <v>49</v>
      </c>
      <c r="C39" s="8" t="s">
        <v>50</v>
      </c>
      <c r="D39" s="8"/>
      <c r="E39" s="45">
        <f>146086-25000</f>
        <v>121086</v>
      </c>
      <c r="F39" s="45">
        <v>149196</v>
      </c>
      <c r="G39" s="45">
        <v>149196</v>
      </c>
      <c r="H39" s="45">
        <v>149196</v>
      </c>
      <c r="I39" s="45">
        <v>149196</v>
      </c>
      <c r="J39" s="46">
        <f t="shared" si="8"/>
        <v>717870</v>
      </c>
      <c r="L39" s="27"/>
    </row>
    <row r="40" spans="1:12" x14ac:dyDescent="0.2">
      <c r="A40" s="1"/>
      <c r="C40" t="s">
        <v>38</v>
      </c>
      <c r="E40" s="43">
        <f>SUM(E34:E39)</f>
        <v>121086</v>
      </c>
      <c r="F40" s="43">
        <f>SUM(F34:F39)</f>
        <v>149196</v>
      </c>
      <c r="G40" s="43">
        <f>SUM(G34:G39)</f>
        <v>149196</v>
      </c>
      <c r="H40" s="43">
        <f>SUM(H34:H39)</f>
        <v>149196</v>
      </c>
      <c r="I40" s="43">
        <f>SUM(I34:I39)</f>
        <v>149196</v>
      </c>
      <c r="J40" s="43">
        <f t="shared" si="8"/>
        <v>717870</v>
      </c>
      <c r="L40" s="27"/>
    </row>
    <row r="41" spans="1:12" x14ac:dyDescent="0.2">
      <c r="A41" s="1"/>
      <c r="E41" s="43"/>
      <c r="F41" s="43"/>
      <c r="G41" s="43"/>
      <c r="H41" s="43"/>
      <c r="I41" s="43"/>
      <c r="J41" s="43"/>
    </row>
    <row r="42" spans="1:12" x14ac:dyDescent="0.2">
      <c r="A42" s="1"/>
      <c r="C42" s="12">
        <v>149196</v>
      </c>
      <c r="D42" s="12"/>
      <c r="E42" s="47">
        <f>SUM(E32+E40)</f>
        <v>355808.05024000001</v>
      </c>
      <c r="F42" s="47">
        <f>SUM(F32+F40)</f>
        <v>363226.93224960001</v>
      </c>
      <c r="G42" s="47">
        <f>SUM(G32+G40)</f>
        <v>367708.16953958402</v>
      </c>
      <c r="H42" s="47">
        <f>SUM(H32+H40)</f>
        <v>372368.65632116736</v>
      </c>
      <c r="I42" s="47">
        <f>SUM(I32+I40)</f>
        <v>377215.56257401407</v>
      </c>
      <c r="J42" s="47">
        <f>SUM(E42:I42)</f>
        <v>1836327.3709243657</v>
      </c>
    </row>
    <row r="43" spans="1:12" ht="16" thickBot="1" x14ac:dyDescent="0.25">
      <c r="A43" s="1"/>
      <c r="C43" s="13" t="s">
        <v>51</v>
      </c>
      <c r="D43" s="17">
        <v>0.62</v>
      </c>
      <c r="E43" s="48">
        <f>(E42-E40)*D43</f>
        <v>145527.6711488</v>
      </c>
      <c r="F43" s="48">
        <f>(F42-F40)*D43</f>
        <v>132699.17799475201</v>
      </c>
      <c r="G43" s="48">
        <f>(G42-G40)*D43</f>
        <v>135477.5451145421</v>
      </c>
      <c r="H43" s="48">
        <f>(H42-H40)*D43</f>
        <v>138367.04691912376</v>
      </c>
      <c r="I43" s="48">
        <f>(I42-I40)*D43</f>
        <v>141372.12879588871</v>
      </c>
      <c r="J43" s="48">
        <f>SUM(E43:I43)</f>
        <v>693443.56997310661</v>
      </c>
    </row>
    <row r="44" spans="1:12" ht="16" thickTop="1" x14ac:dyDescent="0.2">
      <c r="A44" s="1"/>
      <c r="C44" s="14" t="s">
        <v>52</v>
      </c>
      <c r="D44" s="14"/>
      <c r="E44" s="49">
        <f>SUM(E42+E43)</f>
        <v>501335.72138880001</v>
      </c>
      <c r="F44" s="49">
        <f>SUM(F42+F43)</f>
        <v>495926.11024435202</v>
      </c>
      <c r="G44" s="49">
        <f>SUM(G42+G43)</f>
        <v>503185.71465412609</v>
      </c>
      <c r="H44" s="49">
        <f>SUM(H42+H43)</f>
        <v>510735.7032402911</v>
      </c>
      <c r="I44" s="49">
        <f>SUM(I42+I43)</f>
        <v>518587.69136990281</v>
      </c>
      <c r="J44" s="49">
        <f>SUM(E44:I44)</f>
        <v>2529770.9408974722</v>
      </c>
    </row>
  </sheetData>
  <phoneticPr fontId="5" type="noConversion"/>
  <pageMargins left="0.25" right="0.25" top="0.5" bottom="0.5" header="0.3" footer="0.3"/>
  <pageSetup paperSize="5"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Singletary</dc:creator>
  <cp:lastModifiedBy>Microsoft Office User</cp:lastModifiedBy>
  <cp:lastPrinted>2020-01-28T12:52:08Z</cp:lastPrinted>
  <dcterms:created xsi:type="dcterms:W3CDTF">2019-08-23T17:04:10Z</dcterms:created>
  <dcterms:modified xsi:type="dcterms:W3CDTF">2020-10-30T21:01:59Z</dcterms:modified>
</cp:coreProperties>
</file>