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pivotTables/pivotTable1.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tables/table2.xml" ContentType="application/vnd.openxmlformats-officedocument.spreadsheetml.table+xml"/>
  <Override PartName="/xl/tables/table3.xml" ContentType="application/vnd.openxmlformats-officedocument.spreadsheetml.table+xml"/>
  <Override PartName="/xl/pivotTables/pivotTable2.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drawings/drawing5.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4.xml" ContentType="application/vnd.openxmlformats-officedocument.spreadsheetml.pivotTable+xml"/>
  <Override PartName="/xl/drawings/drawing6.xml" ContentType="application/vnd.openxmlformats-officedocument.drawing+xml"/>
  <Override PartName="/xl/slicers/slicer4.xml" ContentType="application/vnd.ms-excel.slicer+xml"/>
  <Override PartName="/xl/pivotTables/pivotTable5.xml" ContentType="application/vnd.openxmlformats-officedocument.spreadsheetml.pivotTable+xml"/>
  <Override PartName="/xl/drawings/drawing7.xml" ContentType="application/vnd.openxmlformats-officedocument.drawing+xml"/>
  <Override PartName="/xl/slicers/slicer5.xml" ContentType="application/vnd.ms-excel.slicer+xml"/>
  <Override PartName="/xl/pivotTables/pivotTable6.xml" ContentType="application/vnd.openxmlformats-officedocument.spreadsheetml.pivotTab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https://d.docs.live.net/fd1918b2b25dbd31/Desktop/data analytics reading material/Excel Data Analysis/beginner-DA-course/"/>
    </mc:Choice>
  </mc:AlternateContent>
  <xr:revisionPtr revIDLastSave="515" documentId="13_ncr:1_{C69D2694-286C-4A36-ABB6-670D266C642E}" xr6:coauthVersionLast="47" xr6:coauthVersionMax="47" xr10:uidLastSave="{85AB0C90-0E99-49D6-AD68-F36F93CF7F5A}"/>
  <bookViews>
    <workbookView xWindow="-120" yWindow="-120" windowWidth="29040" windowHeight="15720" firstSheet="4" activeTab="5" xr2:uid="{26D4546B-D2A1-4444-8EAF-A6228F96F0C1}"/>
  </bookViews>
  <sheets>
    <sheet name="Data" sheetId="1" r:id="rId1"/>
    <sheet name="Analysis By product Sales" sheetId="12" r:id="rId2"/>
    <sheet name="the data" sheetId="2" r:id="rId3"/>
    <sheet name="quick Stats" sheetId="3" r:id="rId4"/>
    <sheet name="Sales By Country formulars" sheetId="5" r:id="rId5"/>
    <sheet name="Profit By Product-" sheetId="25" r:id="rId6"/>
    <sheet name="Sales By Country pivot table" sheetId="7" r:id="rId7"/>
    <sheet name="EDA and Annomalies" sheetId="9" r:id="rId8"/>
    <sheet name="Sales By Persons" sheetId="11" r:id="rId9"/>
    <sheet name="Total Profit By Product" sheetId="14" r:id="rId10"/>
    <sheet name="Top 5 Dollar per Unit products" sheetId="8" r:id="rId11"/>
    <sheet name="Dynamic County Level Analysis" sheetId="23" r:id="rId12"/>
  </sheets>
  <definedNames>
    <definedName name="_xlnm._FilterDatabase" localSheetId="0" hidden="1">Data!$C$11:$G$11</definedName>
    <definedName name="_xlnm._FilterDatabase" localSheetId="4" hidden="1">'Sales By Country formulars'!$B$2:$E$8</definedName>
    <definedName name="_xlchart.v1.0" hidden="1">'EDA and Annomalies'!$AA$4</definedName>
    <definedName name="_xlchart.v1.1" hidden="1">'EDA and Annomalies'!$AA$5:$AA$304</definedName>
    <definedName name="_xlchart.v1.2" hidden="1">'EDA and Annomalies'!$AA$4</definedName>
    <definedName name="_xlchart.v1.3" hidden="1">'EDA and Annomalies'!$AA$5:$AA$304</definedName>
    <definedName name="_xlchart.v1.4" hidden="1">'EDA and Annomalies'!$Y$5:$Y$304</definedName>
    <definedName name="_xlcn.WorksheetConnection_SalesDataDataset.xlsxdatatable1" hidden="1">datatable[]</definedName>
    <definedName name="Slicer_Geography">#N/A</definedName>
    <definedName name="Slicer_Geography1">#N/A</definedName>
    <definedName name="Slicer_Geography2">#N/A</definedName>
    <definedName name="Slicer_Product">#N/A</definedName>
    <definedName name="Slicer_Sales_Person">#N/A</definedName>
    <definedName name="Slicer_Sales_Person1">#N/A</definedName>
  </definedNames>
  <calcPr calcId="191029"/>
  <pivotCaches>
    <pivotCache cacheId="0" r:id="rId13"/>
    <pivotCache cacheId="1" r:id="rId14"/>
    <pivotCache cacheId="2" r:id="rId15"/>
    <pivotCache cacheId="3" r:id="rId16"/>
  </pivotCaches>
  <extLst>
    <ext xmlns:x14="http://schemas.microsoft.com/office/spreadsheetml/2009/9/main" uri="{876F7934-8845-4945-9796-88D515C7AA90}">
      <x14:pivotCaches>
        <pivotCache cacheId="4" r:id="rId17"/>
        <pivotCache cacheId="5" r:id="rId18"/>
      </x14:pivotCaches>
    </ext>
    <ext xmlns:x14="http://schemas.microsoft.com/office/spreadsheetml/2009/9/main" uri="{BBE1A952-AA13-448e-AADC-164F8A28A991}">
      <x14:slicerCaches>
        <x14:slicerCache r:id="rId19"/>
        <x14:slicerCache r:id="rId20"/>
        <x14:slicerCache r:id="rId21"/>
        <x14:slicerCache r:id="rId22"/>
        <x14:slicerCache r:id="rId23"/>
        <x14:slicerCache r:id="rId2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table" name="datatable" connection="WorksheetConnection_Sales Data Dataset.xlsx!datatable"/>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T22" i="23" l="1"/>
  <c r="T23" i="23"/>
  <c r="S9" i="23"/>
  <c r="T9" i="23" s="1"/>
  <c r="S10" i="23"/>
  <c r="T10" i="23" s="1"/>
  <c r="S11" i="23"/>
  <c r="T11" i="23" s="1"/>
  <c r="S12" i="23"/>
  <c r="T12" i="23" s="1"/>
  <c r="S13" i="23"/>
  <c r="T13" i="23" s="1"/>
  <c r="S14" i="23"/>
  <c r="T14" i="23" s="1"/>
  <c r="S15" i="23"/>
  <c r="T15" i="23" s="1"/>
  <c r="S16" i="23"/>
  <c r="T16" i="23" s="1"/>
  <c r="S17" i="23"/>
  <c r="T17" i="23" s="1"/>
  <c r="S18" i="23"/>
  <c r="T18" i="23" s="1"/>
  <c r="S19" i="23"/>
  <c r="T19" i="23" s="1"/>
  <c r="S20" i="23"/>
  <c r="T20" i="23" s="1"/>
  <c r="S21" i="23"/>
  <c r="T21" i="23" s="1"/>
  <c r="S22" i="23"/>
  <c r="S23" i="23"/>
  <c r="S24" i="23"/>
  <c r="T24" i="23" s="1"/>
  <c r="S25" i="23"/>
  <c r="T25" i="23" s="1"/>
  <c r="S26" i="23"/>
  <c r="T26" i="23" s="1"/>
  <c r="S27" i="23"/>
  <c r="T27" i="23" s="1"/>
  <c r="S28" i="23"/>
  <c r="T28" i="23" s="1"/>
  <c r="S29" i="23"/>
  <c r="T29" i="23" s="1"/>
  <c r="S8" i="23"/>
  <c r="T8" i="23" s="1"/>
  <c r="H2" i="2"/>
  <c r="H3" i="2"/>
  <c r="H4" i="2"/>
  <c r="H5" i="2"/>
  <c r="H6" i="2"/>
  <c r="H7" i="2"/>
  <c r="H8" i="2"/>
  <c r="H9" i="2"/>
  <c r="H10"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R8" i="23"/>
  <c r="R9" i="23"/>
  <c r="R10" i="23"/>
  <c r="R11" i="23"/>
  <c r="R12" i="23"/>
  <c r="R13" i="23"/>
  <c r="R14" i="23"/>
  <c r="R15" i="23"/>
  <c r="R16" i="23"/>
  <c r="R17" i="23"/>
  <c r="R18" i="23"/>
  <c r="R19" i="23"/>
  <c r="R20" i="23"/>
  <c r="R21" i="23"/>
  <c r="R22" i="23"/>
  <c r="R23" i="23"/>
  <c r="R24" i="23"/>
  <c r="R25" i="23"/>
  <c r="R26" i="23"/>
  <c r="R27" i="23"/>
  <c r="R28" i="23"/>
  <c r="R29" i="23"/>
  <c r="Q8" i="23"/>
  <c r="Q9" i="23"/>
  <c r="Q10" i="23"/>
  <c r="Q11" i="23"/>
  <c r="Q12" i="23"/>
  <c r="Q13" i="23"/>
  <c r="Q14" i="23"/>
  <c r="Q15" i="23"/>
  <c r="Q16" i="23"/>
  <c r="Q17" i="23"/>
  <c r="Q18" i="23"/>
  <c r="Q19" i="23"/>
  <c r="Q20" i="23"/>
  <c r="Q21" i="23"/>
  <c r="Q22" i="23"/>
  <c r="Q23" i="23"/>
  <c r="Q24" i="23"/>
  <c r="Q25" i="23"/>
  <c r="Q26" i="23"/>
  <c r="Q27" i="23"/>
  <c r="Q28" i="23"/>
  <c r="Q29" i="23"/>
  <c r="L9" i="23"/>
  <c r="L10" i="23"/>
  <c r="L11" i="23"/>
  <c r="L12" i="23"/>
  <c r="L13" i="23"/>
  <c r="L14" i="23"/>
  <c r="L15" i="23"/>
  <c r="L16" i="23"/>
  <c r="L17" i="23"/>
  <c r="L8" i="23"/>
  <c r="K9" i="23"/>
  <c r="M9" i="23" s="1"/>
  <c r="K10" i="23"/>
  <c r="M10" i="23" s="1"/>
  <c r="K11" i="23"/>
  <c r="M11" i="23" s="1"/>
  <c r="K12" i="23"/>
  <c r="M12" i="23" s="1"/>
  <c r="K13" i="23"/>
  <c r="M13" i="23" s="1"/>
  <c r="K14" i="23"/>
  <c r="M14" i="23" s="1"/>
  <c r="K15" i="23"/>
  <c r="M15" i="23" s="1"/>
  <c r="K16" i="23"/>
  <c r="K17" i="23"/>
  <c r="M17" i="23" s="1"/>
  <c r="K8" i="23"/>
  <c r="M8" i="23" s="1"/>
  <c r="M16" i="23"/>
  <c r="G13" i="23"/>
  <c r="F13" i="23"/>
  <c r="G10" i="23"/>
  <c r="F10" i="23"/>
  <c r="G7" i="23"/>
  <c r="G8" i="2"/>
  <c r="G10" i="2"/>
  <c r="G11" i="2"/>
  <c r="G12" i="2"/>
  <c r="G13" i="2"/>
  <c r="G14" i="2"/>
  <c r="G11" i="23" s="1"/>
  <c r="G15" i="2"/>
  <c r="G16" i="2"/>
  <c r="G17" i="2"/>
  <c r="G24" i="2"/>
  <c r="G26" i="2"/>
  <c r="G27" i="2"/>
  <c r="G28" i="2"/>
  <c r="G29" i="2"/>
  <c r="G30" i="2"/>
  <c r="G31" i="2"/>
  <c r="G32" i="2"/>
  <c r="G33" i="2"/>
  <c r="G40" i="2"/>
  <c r="G42" i="2"/>
  <c r="G43" i="2"/>
  <c r="G44" i="2"/>
  <c r="G45" i="2"/>
  <c r="G46" i="2"/>
  <c r="G47" i="2"/>
  <c r="G48" i="2"/>
  <c r="G49" i="2"/>
  <c r="G56" i="2"/>
  <c r="G58" i="2"/>
  <c r="G59" i="2"/>
  <c r="G60" i="2"/>
  <c r="G61" i="2"/>
  <c r="G62" i="2"/>
  <c r="G63" i="2"/>
  <c r="G64" i="2"/>
  <c r="G65" i="2"/>
  <c r="G72" i="2"/>
  <c r="G74" i="2"/>
  <c r="G75" i="2"/>
  <c r="G76" i="2"/>
  <c r="G77" i="2"/>
  <c r="G78" i="2"/>
  <c r="G79" i="2"/>
  <c r="G80" i="2"/>
  <c r="G81" i="2"/>
  <c r="G88" i="2"/>
  <c r="G90" i="2"/>
  <c r="G91" i="2"/>
  <c r="G92" i="2"/>
  <c r="G93" i="2"/>
  <c r="G94" i="2"/>
  <c r="G95" i="2"/>
  <c r="G96" i="2"/>
  <c r="G97" i="2"/>
  <c r="G106" i="2"/>
  <c r="G107" i="2"/>
  <c r="G108" i="2"/>
  <c r="G109" i="2"/>
  <c r="G110" i="2"/>
  <c r="G111" i="2"/>
  <c r="G112" i="2"/>
  <c r="G113" i="2"/>
  <c r="G122" i="2"/>
  <c r="G123" i="2"/>
  <c r="G124" i="2"/>
  <c r="G125" i="2"/>
  <c r="G126" i="2"/>
  <c r="G127" i="2"/>
  <c r="G128" i="2"/>
  <c r="G129" i="2"/>
  <c r="G138" i="2"/>
  <c r="G139" i="2"/>
  <c r="G140" i="2"/>
  <c r="G141" i="2"/>
  <c r="G142" i="2"/>
  <c r="G143" i="2"/>
  <c r="G144" i="2"/>
  <c r="G145" i="2"/>
  <c r="G154" i="2"/>
  <c r="G155" i="2"/>
  <c r="G156" i="2"/>
  <c r="G157" i="2"/>
  <c r="G158" i="2"/>
  <c r="G159" i="2"/>
  <c r="G160" i="2"/>
  <c r="G161" i="2"/>
  <c r="G170" i="2"/>
  <c r="G171" i="2"/>
  <c r="G172" i="2"/>
  <c r="G173" i="2"/>
  <c r="G174" i="2"/>
  <c r="G175" i="2"/>
  <c r="G176" i="2"/>
  <c r="G177" i="2"/>
  <c r="G186" i="2"/>
  <c r="G187" i="2"/>
  <c r="G188" i="2"/>
  <c r="G189" i="2"/>
  <c r="G190" i="2"/>
  <c r="G191" i="2"/>
  <c r="G192" i="2"/>
  <c r="G193" i="2"/>
  <c r="G202" i="2"/>
  <c r="G203" i="2"/>
  <c r="G204" i="2"/>
  <c r="G205" i="2"/>
  <c r="G206" i="2"/>
  <c r="G207" i="2"/>
  <c r="G208" i="2"/>
  <c r="G209" i="2"/>
  <c r="G218" i="2"/>
  <c r="G219" i="2"/>
  <c r="G220" i="2"/>
  <c r="G221" i="2"/>
  <c r="G222" i="2"/>
  <c r="G223" i="2"/>
  <c r="G224" i="2"/>
  <c r="G225" i="2"/>
  <c r="G234" i="2"/>
  <c r="G235" i="2"/>
  <c r="G236" i="2"/>
  <c r="G237" i="2"/>
  <c r="G238" i="2"/>
  <c r="G239" i="2"/>
  <c r="G240" i="2"/>
  <c r="G241" i="2"/>
  <c r="G250" i="2"/>
  <c r="G251" i="2"/>
  <c r="G252" i="2"/>
  <c r="G253" i="2"/>
  <c r="G254" i="2"/>
  <c r="G255" i="2"/>
  <c r="G256" i="2"/>
  <c r="G257" i="2"/>
  <c r="G266" i="2"/>
  <c r="G267" i="2"/>
  <c r="G268" i="2"/>
  <c r="G269" i="2"/>
  <c r="G270" i="2"/>
  <c r="G271" i="2"/>
  <c r="G272" i="2"/>
  <c r="G273" i="2"/>
  <c r="G282" i="2"/>
  <c r="G283" i="2"/>
  <c r="G284" i="2"/>
  <c r="G285" i="2"/>
  <c r="G286" i="2"/>
  <c r="G287" i="2"/>
  <c r="G288" i="2"/>
  <c r="G289" i="2"/>
  <c r="G298" i="2"/>
  <c r="G299" i="2"/>
  <c r="G300" i="2"/>
  <c r="G301" i="2"/>
  <c r="F2" i="2"/>
  <c r="G2" i="2" s="1"/>
  <c r="F3" i="2"/>
  <c r="G3" i="2" s="1"/>
  <c r="F4" i="2"/>
  <c r="G4" i="2" s="1"/>
  <c r="F5" i="2"/>
  <c r="G5" i="2" s="1"/>
  <c r="F6" i="2"/>
  <c r="G6" i="2" s="1"/>
  <c r="F7" i="2"/>
  <c r="G7" i="2" s="1"/>
  <c r="F8" i="2"/>
  <c r="F9" i="2"/>
  <c r="G9" i="2" s="1"/>
  <c r="F10" i="2"/>
  <c r="F11" i="2"/>
  <c r="F12" i="2"/>
  <c r="F13" i="2"/>
  <c r="F14" i="2"/>
  <c r="F15" i="2"/>
  <c r="F16" i="2"/>
  <c r="F17" i="2"/>
  <c r="F18" i="2"/>
  <c r="G18" i="2" s="1"/>
  <c r="F19" i="2"/>
  <c r="G19" i="2" s="1"/>
  <c r="F20" i="2"/>
  <c r="G20" i="2" s="1"/>
  <c r="F21" i="2"/>
  <c r="G21" i="2" s="1"/>
  <c r="F22" i="2"/>
  <c r="G22" i="2" s="1"/>
  <c r="F23" i="2"/>
  <c r="G23" i="2" s="1"/>
  <c r="F24" i="2"/>
  <c r="F25" i="2"/>
  <c r="G25" i="2" s="1"/>
  <c r="F26" i="2"/>
  <c r="F27" i="2"/>
  <c r="F28" i="2"/>
  <c r="F29" i="2"/>
  <c r="F30" i="2"/>
  <c r="F31" i="2"/>
  <c r="F32" i="2"/>
  <c r="F33" i="2"/>
  <c r="F34" i="2"/>
  <c r="G34" i="2" s="1"/>
  <c r="F35" i="2"/>
  <c r="G35" i="2" s="1"/>
  <c r="F36" i="2"/>
  <c r="G36" i="2" s="1"/>
  <c r="F37" i="2"/>
  <c r="G37" i="2" s="1"/>
  <c r="F38" i="2"/>
  <c r="G38" i="2" s="1"/>
  <c r="F39" i="2"/>
  <c r="G39" i="2" s="1"/>
  <c r="F40" i="2"/>
  <c r="F41" i="2"/>
  <c r="G41" i="2" s="1"/>
  <c r="F42" i="2"/>
  <c r="F43" i="2"/>
  <c r="F44" i="2"/>
  <c r="F45" i="2"/>
  <c r="F46" i="2"/>
  <c r="F47" i="2"/>
  <c r="F48" i="2"/>
  <c r="F49" i="2"/>
  <c r="F50" i="2"/>
  <c r="G50" i="2" s="1"/>
  <c r="F51" i="2"/>
  <c r="G51" i="2" s="1"/>
  <c r="F52" i="2"/>
  <c r="G52" i="2" s="1"/>
  <c r="F53" i="2"/>
  <c r="G53" i="2" s="1"/>
  <c r="F54" i="2"/>
  <c r="G54" i="2" s="1"/>
  <c r="F55" i="2"/>
  <c r="G55" i="2" s="1"/>
  <c r="F56" i="2"/>
  <c r="F57" i="2"/>
  <c r="G57" i="2" s="1"/>
  <c r="F58" i="2"/>
  <c r="F59" i="2"/>
  <c r="F60" i="2"/>
  <c r="F61" i="2"/>
  <c r="F62" i="2"/>
  <c r="F63" i="2"/>
  <c r="F64" i="2"/>
  <c r="F65" i="2"/>
  <c r="F66" i="2"/>
  <c r="G66" i="2" s="1"/>
  <c r="F67" i="2"/>
  <c r="G67" i="2" s="1"/>
  <c r="F68" i="2"/>
  <c r="G68" i="2" s="1"/>
  <c r="F69" i="2"/>
  <c r="G69" i="2" s="1"/>
  <c r="F70" i="2"/>
  <c r="G70" i="2" s="1"/>
  <c r="F71" i="2"/>
  <c r="G71" i="2" s="1"/>
  <c r="F72" i="2"/>
  <c r="F73" i="2"/>
  <c r="G73" i="2" s="1"/>
  <c r="F74" i="2"/>
  <c r="F75" i="2"/>
  <c r="F76" i="2"/>
  <c r="F77" i="2"/>
  <c r="F78" i="2"/>
  <c r="F79" i="2"/>
  <c r="F80" i="2"/>
  <c r="F81" i="2"/>
  <c r="F82" i="2"/>
  <c r="G82" i="2" s="1"/>
  <c r="F83" i="2"/>
  <c r="G83" i="2" s="1"/>
  <c r="F84" i="2"/>
  <c r="G84" i="2" s="1"/>
  <c r="F85" i="2"/>
  <c r="G85" i="2" s="1"/>
  <c r="F86" i="2"/>
  <c r="G86" i="2" s="1"/>
  <c r="F87" i="2"/>
  <c r="G87" i="2" s="1"/>
  <c r="F88" i="2"/>
  <c r="F89" i="2"/>
  <c r="G89" i="2" s="1"/>
  <c r="F90" i="2"/>
  <c r="F91" i="2"/>
  <c r="F92" i="2"/>
  <c r="F93" i="2"/>
  <c r="F94" i="2"/>
  <c r="F95" i="2"/>
  <c r="F96" i="2"/>
  <c r="F97" i="2"/>
  <c r="F98" i="2"/>
  <c r="G98" i="2" s="1"/>
  <c r="F99" i="2"/>
  <c r="G99" i="2" s="1"/>
  <c r="F100" i="2"/>
  <c r="G100" i="2" s="1"/>
  <c r="F101" i="2"/>
  <c r="G101" i="2" s="1"/>
  <c r="F102" i="2"/>
  <c r="G102" i="2" s="1"/>
  <c r="F103" i="2"/>
  <c r="G103" i="2" s="1"/>
  <c r="F104" i="2"/>
  <c r="G104" i="2" s="1"/>
  <c r="F105" i="2"/>
  <c r="G105" i="2" s="1"/>
  <c r="F106" i="2"/>
  <c r="F107" i="2"/>
  <c r="F108" i="2"/>
  <c r="F109" i="2"/>
  <c r="F110" i="2"/>
  <c r="F111" i="2"/>
  <c r="F112" i="2"/>
  <c r="F113" i="2"/>
  <c r="F114" i="2"/>
  <c r="G114" i="2" s="1"/>
  <c r="F115" i="2"/>
  <c r="G115" i="2" s="1"/>
  <c r="F116" i="2"/>
  <c r="G116" i="2" s="1"/>
  <c r="F117" i="2"/>
  <c r="G117" i="2" s="1"/>
  <c r="F118" i="2"/>
  <c r="G118" i="2" s="1"/>
  <c r="F119" i="2"/>
  <c r="G119" i="2" s="1"/>
  <c r="F120" i="2"/>
  <c r="G120" i="2" s="1"/>
  <c r="F121" i="2"/>
  <c r="G121" i="2" s="1"/>
  <c r="F122" i="2"/>
  <c r="F123" i="2"/>
  <c r="F124" i="2"/>
  <c r="F125" i="2"/>
  <c r="F126" i="2"/>
  <c r="F127" i="2"/>
  <c r="F128" i="2"/>
  <c r="F129" i="2"/>
  <c r="F130" i="2"/>
  <c r="G130" i="2" s="1"/>
  <c r="F131" i="2"/>
  <c r="G131" i="2" s="1"/>
  <c r="F132" i="2"/>
  <c r="G132" i="2" s="1"/>
  <c r="F133" i="2"/>
  <c r="G133" i="2" s="1"/>
  <c r="F134" i="2"/>
  <c r="G134" i="2" s="1"/>
  <c r="F135" i="2"/>
  <c r="G135" i="2" s="1"/>
  <c r="F136" i="2"/>
  <c r="G136" i="2" s="1"/>
  <c r="F137" i="2"/>
  <c r="G137" i="2" s="1"/>
  <c r="F138" i="2"/>
  <c r="F139" i="2"/>
  <c r="F140" i="2"/>
  <c r="F141" i="2"/>
  <c r="F142" i="2"/>
  <c r="F143" i="2"/>
  <c r="F144" i="2"/>
  <c r="F145" i="2"/>
  <c r="F146" i="2"/>
  <c r="G146" i="2" s="1"/>
  <c r="F147" i="2"/>
  <c r="G147" i="2" s="1"/>
  <c r="F148" i="2"/>
  <c r="G148" i="2" s="1"/>
  <c r="F149" i="2"/>
  <c r="G149" i="2" s="1"/>
  <c r="F150" i="2"/>
  <c r="G150" i="2" s="1"/>
  <c r="F151" i="2"/>
  <c r="G151" i="2" s="1"/>
  <c r="F152" i="2"/>
  <c r="G152" i="2" s="1"/>
  <c r="F153" i="2"/>
  <c r="G153" i="2" s="1"/>
  <c r="F154" i="2"/>
  <c r="F155" i="2"/>
  <c r="F156" i="2"/>
  <c r="F157" i="2"/>
  <c r="F158" i="2"/>
  <c r="F159" i="2"/>
  <c r="F160" i="2"/>
  <c r="F161" i="2"/>
  <c r="F162" i="2"/>
  <c r="G162" i="2" s="1"/>
  <c r="F163" i="2"/>
  <c r="G163" i="2" s="1"/>
  <c r="F164" i="2"/>
  <c r="G164" i="2" s="1"/>
  <c r="F165" i="2"/>
  <c r="G165" i="2" s="1"/>
  <c r="F166" i="2"/>
  <c r="G166" i="2" s="1"/>
  <c r="F167" i="2"/>
  <c r="G167" i="2" s="1"/>
  <c r="F168" i="2"/>
  <c r="G168" i="2" s="1"/>
  <c r="F169" i="2"/>
  <c r="G169" i="2" s="1"/>
  <c r="F170" i="2"/>
  <c r="F171" i="2"/>
  <c r="F172" i="2"/>
  <c r="F173" i="2"/>
  <c r="F174" i="2"/>
  <c r="F175" i="2"/>
  <c r="F176" i="2"/>
  <c r="F177" i="2"/>
  <c r="F178" i="2"/>
  <c r="G178" i="2" s="1"/>
  <c r="F179" i="2"/>
  <c r="G179" i="2" s="1"/>
  <c r="F180" i="2"/>
  <c r="G180" i="2" s="1"/>
  <c r="F181" i="2"/>
  <c r="G181" i="2" s="1"/>
  <c r="F182" i="2"/>
  <c r="G182" i="2" s="1"/>
  <c r="F183" i="2"/>
  <c r="G183" i="2" s="1"/>
  <c r="F184" i="2"/>
  <c r="G184" i="2" s="1"/>
  <c r="F185" i="2"/>
  <c r="G185" i="2" s="1"/>
  <c r="F186" i="2"/>
  <c r="F187" i="2"/>
  <c r="F188" i="2"/>
  <c r="F189" i="2"/>
  <c r="F190" i="2"/>
  <c r="F191" i="2"/>
  <c r="F192" i="2"/>
  <c r="F193" i="2"/>
  <c r="F194" i="2"/>
  <c r="G194" i="2" s="1"/>
  <c r="F195" i="2"/>
  <c r="G195" i="2" s="1"/>
  <c r="F196" i="2"/>
  <c r="G196" i="2" s="1"/>
  <c r="F197" i="2"/>
  <c r="G197" i="2" s="1"/>
  <c r="F198" i="2"/>
  <c r="G198" i="2" s="1"/>
  <c r="F199" i="2"/>
  <c r="G199" i="2" s="1"/>
  <c r="F200" i="2"/>
  <c r="G200" i="2" s="1"/>
  <c r="F201" i="2"/>
  <c r="G201" i="2" s="1"/>
  <c r="F202" i="2"/>
  <c r="F203" i="2"/>
  <c r="F204" i="2"/>
  <c r="F205" i="2"/>
  <c r="F206" i="2"/>
  <c r="F207" i="2"/>
  <c r="F208" i="2"/>
  <c r="F209" i="2"/>
  <c r="F210" i="2"/>
  <c r="G210" i="2" s="1"/>
  <c r="F211" i="2"/>
  <c r="G211" i="2" s="1"/>
  <c r="F212" i="2"/>
  <c r="G212" i="2" s="1"/>
  <c r="F213" i="2"/>
  <c r="G213" i="2" s="1"/>
  <c r="F214" i="2"/>
  <c r="G214" i="2" s="1"/>
  <c r="F215" i="2"/>
  <c r="G215" i="2" s="1"/>
  <c r="F216" i="2"/>
  <c r="G216" i="2" s="1"/>
  <c r="F217" i="2"/>
  <c r="G217" i="2" s="1"/>
  <c r="F218" i="2"/>
  <c r="F219" i="2"/>
  <c r="F220" i="2"/>
  <c r="F221" i="2"/>
  <c r="F222" i="2"/>
  <c r="F223" i="2"/>
  <c r="F224" i="2"/>
  <c r="F225" i="2"/>
  <c r="F226" i="2"/>
  <c r="G226" i="2" s="1"/>
  <c r="F227" i="2"/>
  <c r="G227" i="2" s="1"/>
  <c r="F228" i="2"/>
  <c r="G228" i="2" s="1"/>
  <c r="F229" i="2"/>
  <c r="G229" i="2" s="1"/>
  <c r="F230" i="2"/>
  <c r="G230" i="2" s="1"/>
  <c r="F231" i="2"/>
  <c r="G231" i="2" s="1"/>
  <c r="F232" i="2"/>
  <c r="G232" i="2" s="1"/>
  <c r="F233" i="2"/>
  <c r="G233" i="2" s="1"/>
  <c r="F234" i="2"/>
  <c r="F235" i="2"/>
  <c r="F236" i="2"/>
  <c r="F237" i="2"/>
  <c r="F238" i="2"/>
  <c r="F239" i="2"/>
  <c r="F240" i="2"/>
  <c r="F241" i="2"/>
  <c r="F242" i="2"/>
  <c r="G242" i="2" s="1"/>
  <c r="F243" i="2"/>
  <c r="G243" i="2" s="1"/>
  <c r="F244" i="2"/>
  <c r="G244" i="2" s="1"/>
  <c r="F245" i="2"/>
  <c r="G245" i="2" s="1"/>
  <c r="F246" i="2"/>
  <c r="G246" i="2" s="1"/>
  <c r="F247" i="2"/>
  <c r="G247" i="2" s="1"/>
  <c r="F248" i="2"/>
  <c r="G248" i="2" s="1"/>
  <c r="F249" i="2"/>
  <c r="G249" i="2" s="1"/>
  <c r="F250" i="2"/>
  <c r="F251" i="2"/>
  <c r="F252" i="2"/>
  <c r="F253" i="2"/>
  <c r="F254" i="2"/>
  <c r="F255" i="2"/>
  <c r="F256" i="2"/>
  <c r="F257" i="2"/>
  <c r="F258" i="2"/>
  <c r="G258" i="2" s="1"/>
  <c r="F259" i="2"/>
  <c r="G259" i="2" s="1"/>
  <c r="F260" i="2"/>
  <c r="G260" i="2" s="1"/>
  <c r="F261" i="2"/>
  <c r="G261" i="2" s="1"/>
  <c r="F262" i="2"/>
  <c r="G262" i="2" s="1"/>
  <c r="F263" i="2"/>
  <c r="G263" i="2" s="1"/>
  <c r="F264" i="2"/>
  <c r="G264" i="2" s="1"/>
  <c r="F265" i="2"/>
  <c r="G265" i="2" s="1"/>
  <c r="F266" i="2"/>
  <c r="F267" i="2"/>
  <c r="F268" i="2"/>
  <c r="F269" i="2"/>
  <c r="F270" i="2"/>
  <c r="F271" i="2"/>
  <c r="F272" i="2"/>
  <c r="F273" i="2"/>
  <c r="F274" i="2"/>
  <c r="G274" i="2" s="1"/>
  <c r="F275" i="2"/>
  <c r="G275" i="2" s="1"/>
  <c r="F276" i="2"/>
  <c r="G276" i="2" s="1"/>
  <c r="F277" i="2"/>
  <c r="G277" i="2" s="1"/>
  <c r="F278" i="2"/>
  <c r="G278" i="2" s="1"/>
  <c r="F279" i="2"/>
  <c r="G279" i="2" s="1"/>
  <c r="F280" i="2"/>
  <c r="G280" i="2" s="1"/>
  <c r="F281" i="2"/>
  <c r="G281" i="2" s="1"/>
  <c r="F282" i="2"/>
  <c r="F283" i="2"/>
  <c r="F284" i="2"/>
  <c r="F285" i="2"/>
  <c r="F286" i="2"/>
  <c r="F287" i="2"/>
  <c r="F288" i="2"/>
  <c r="F289" i="2"/>
  <c r="F290" i="2"/>
  <c r="G290" i="2" s="1"/>
  <c r="F291" i="2"/>
  <c r="G291" i="2" s="1"/>
  <c r="F292" i="2"/>
  <c r="G292" i="2" s="1"/>
  <c r="F293" i="2"/>
  <c r="G293" i="2" s="1"/>
  <c r="F294" i="2"/>
  <c r="G294" i="2" s="1"/>
  <c r="F295" i="2"/>
  <c r="G295" i="2" s="1"/>
  <c r="F296" i="2"/>
  <c r="G296" i="2" s="1"/>
  <c r="F297" i="2"/>
  <c r="G297" i="2" s="1"/>
  <c r="F298" i="2"/>
  <c r="F299" i="2"/>
  <c r="F300" i="2"/>
  <c r="F301" i="2"/>
  <c r="B3" i="5" a="1"/>
  <c r="B3" i="5" s="1"/>
  <c r="E3" i="5" s="1"/>
  <c r="C11" i="3"/>
  <c r="D10" i="3"/>
  <c r="C10" i="3"/>
  <c r="C9" i="3"/>
  <c r="D9" i="3"/>
  <c r="D6" i="3"/>
  <c r="C6" i="3"/>
  <c r="D5" i="3"/>
  <c r="C5" i="3"/>
  <c r="D4" i="3"/>
  <c r="C4" i="3"/>
  <c r="D3" i="3"/>
  <c r="C3" i="3"/>
  <c r="F11" i="23" l="1"/>
  <c r="F12" i="23" s="1"/>
  <c r="G12" i="23"/>
  <c r="C3" i="5"/>
  <c r="D3" i="5" s="1"/>
  <c r="C8" i="5"/>
  <c r="D8" i="5" s="1"/>
  <c r="C7" i="5"/>
  <c r="D7" i="5" s="1"/>
  <c r="C6" i="5"/>
  <c r="D6" i="5" s="1"/>
  <c r="C5" i="5"/>
  <c r="D5" i="5" s="1"/>
  <c r="C4" i="5"/>
  <c r="D4" i="5" s="1"/>
  <c r="E4" i="5"/>
  <c r="E8" i="5"/>
  <c r="E5" i="5"/>
  <c r="E7" i="5"/>
  <c r="E6" i="5"/>
  <c r="C7" i="3"/>
  <c r="D7"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044EBB1-1814-41FE-81E7-5DB569EA685F}"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E7D4E277-C16F-4652-87F5-E34C202ACE32}" name="WorksheetConnection_Sales Data Dataset.xlsx!datatable" type="102" refreshedVersion="8" minRefreshableVersion="5">
    <extLst>
      <ext xmlns:x15="http://schemas.microsoft.com/office/spreadsheetml/2010/11/main" uri="{DE250136-89BD-433C-8126-D09CA5730AF9}">
        <x15:connection id="datatable" autoDelete="1">
          <x15:rangePr sourceName="_xlcn.WorksheetConnection_SalesDataDataset.xlsxdatatable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<sst xmlns="http://schemas.openxmlformats.org/spreadsheetml/2006/main" count="3006" uniqueCount="91">
  <si>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</si>
  <si>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</si>
  <si>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</si>
  <si>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</si>
  <si>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</si>
  <si>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</si>
  <si>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</si>
  <si>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</si>
  <si>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</si>
  <si>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</si>
  <si>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</si>
  <si>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</si>
  <si>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</si>
  <si>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</si>
  <si>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</si>
  <si>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</si>
  <si>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</si>
  <si>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</si>
  <si>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</si>
  <si>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</si>
  <si>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</si>
  <si>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</si>
  <si>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</si>
  <si>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</si>
  <si>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</si>
  <si>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</si>
  <si>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</si>
  <si>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</si>
  <si>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</si>
  <si>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</si>
  <si>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</si>
  <si>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</si>
  <si>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</si>
  <si>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</si>
  <si>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</si>
  <si>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</si>
  <si>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</si>
  <si>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</si>
  <si>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</si>
  <si>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</si>
  <si>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</si>
  <si>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</si>
  <si>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</si>
  <si>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</si>
  <si>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</si>
  <si>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</si>
  <si>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</si>
  <si>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</si>
  <si>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</si>
  <si>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</si>
  <si>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</si>
  <si>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</si>
  <si>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</si>
  <si>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</si>
  <si>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</si>
  <si>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</si>
  <si>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t>Average</t>
  </si>
  <si>
    <t>Median</t>
  </si>
  <si>
    <t>max</t>
  </si>
  <si>
    <t>min</t>
  </si>
  <si>
    <t>Range</t>
  </si>
  <si>
    <t>first Quatile</t>
  </si>
  <si>
    <t>thirf Q</t>
  </si>
  <si>
    <t>Distinct number of products</t>
  </si>
  <si>
    <t>Countries</t>
  </si>
  <si>
    <t>Row Labels</t>
  </si>
  <si>
    <t>Grand Total</t>
  </si>
  <si>
    <t>Sum of Amount</t>
  </si>
  <si>
    <t>Sum of Units</t>
  </si>
  <si>
    <t>Sum of Amount2</t>
  </si>
  <si>
    <t>Sales Per Unit</t>
  </si>
  <si>
    <t>Cost Per Product</t>
  </si>
  <si>
    <t>Total Cost</t>
  </si>
  <si>
    <t>Total Profit</t>
  </si>
  <si>
    <t>Total Profit2</t>
  </si>
  <si>
    <t>Pick a country</t>
  </si>
  <si>
    <t>Persons</t>
  </si>
  <si>
    <t>Quick summary</t>
  </si>
  <si>
    <t>By Sales person</t>
  </si>
  <si>
    <t>Number of transactions</t>
  </si>
  <si>
    <t>✅❎</t>
  </si>
  <si>
    <t>Total</t>
  </si>
  <si>
    <t>Sales</t>
  </si>
  <si>
    <t>Cost</t>
  </si>
  <si>
    <t>Profit</t>
  </si>
  <si>
    <t>Quantity</t>
  </si>
  <si>
    <t>By Product</t>
  </si>
  <si>
    <t>Sum of Cost Per Product</t>
  </si>
  <si>
    <t>Total Profit_1</t>
  </si>
  <si>
    <t>Sum of Total Profit_1</t>
  </si>
  <si>
    <t>Profit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</si>
</sst>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7" formatCode="&quot;US$&quot;#,##0.00;\-&quot;US$&quot;#,##0.00"/>
    <numFmt numFmtId="164" formatCode="&quot;$&quot;#,##0_);[Red]\(&quot;$&quot;#,##0\)"/>
    <numFmt numFmtId="165" formatCode="&quot;$&quot;#,##0.00_);[Red]\(&quot;$&quot;#,##0.00\)"/>
    <numFmt numFmtId="166" formatCode="_-[$$-409]* #,##0.00_ ;_-[$$-409]* \-#,##0.00\ ;_-[$$-409]* &quot;-&quot;??_ ;_-@_ "/>
    <numFmt numFmtId="167" formatCode="&quot;US$&quot;#,##0.00"/>
    <numFmt numFmtId="168" formatCode="0.00%;\-0.00%;0.00%"/>
  </numFmts>
  <fonts count="5" x14ac:knownFonts="1">
    <font>
      <sz val="11"/>
      <color theme="1"/>
      <name val="Calibri"/>
      <family val="2"/>
      <scheme val="minor"/>
    </font>
    <font>
      <sz val="28"/>
      <color theme="1"/>
      <name val="Segoe UI Light"/>
      <family val="2"/>
    </font>
    <font>
      <b/>
      <sz val="11"/>
      <color theme="1"/>
      <name val="Calibri"/>
      <family val="2"/>
      <scheme val="minor"/>
    </font>
    <font>
      <b/>
      <i/>
      <sz val="11"/>
      <color theme="1"/>
      <name val="Calibri"/>
      <family val="2"/>
      <scheme val="minor"/>
    </font>
    <font>
      <sz val="11"/>
      <color theme="7" tint="-0.249977111117893"/>
      <name val="Calibri"/>
      <family val="2"/>
      <scheme val="minor"/>
    </font>
  </fonts>
  <fills count="9">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4" tint="0.7999816888943144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39997558519241921"/>
        <bgColor indexed="64"/>
      </patternFill>
    </fill>
    <fill>
      <patternFill patternType="solid">
        <fgColor theme="7" tint="0.79998168889431442"/>
        <bgColor indexed="64"/>
      </patternFill>
    </fill>
  </fills>
  <borders count="9">
    <border>
      <left/>
      <right/>
      <top/>
      <bottom/>
      <diagonal/>
    </border>
    <border>
      <left/>
      <right/>
      <top style="dotted">
        <color theme="0" tint="-0.24994659260841701"/>
      </top>
      <bottom style="dotted">
        <color theme="0" tint="-0.24994659260841701"/>
      </bottom>
      <diagonal/>
    </border>
    <border>
      <left/>
      <right/>
      <top/>
      <bottom style="thin">
        <color theme="0" tint="-4.9989318521683403E-2"/>
      </bottom>
      <diagonal/>
    </border>
    <border>
      <left/>
      <right style="thin">
        <color theme="0" tint="-4.9989318521683403E-2"/>
      </right>
      <top/>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style="thin">
        <color theme="0" tint="-4.9989318521683403E-2"/>
      </bottom>
      <diagonal/>
    </border>
    <border>
      <left/>
      <right/>
      <top/>
      <bottom style="thin">
        <color indexed="64"/>
      </bottom>
      <diagonal/>
    </border>
    <border>
      <left/>
      <right/>
      <top style="thin">
        <color theme="0" tint="-0.24994659260841701"/>
      </top>
      <bottom style="thin">
        <color theme="0" tint="-0.24994659260841701"/>
      </bottom>
      <diagonal/>
    </border>
  </borders>
  <cellStyleXfs count="1">
    <xf numFmtId="0" fontId="0" fillId="0" borderId="0"/>
  </cellStyleXfs>
  <cellXfs count="38">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0" fillId="0" borderId="2" xfId="0" applyBorder="1"/>
    <xf numFmtId="0" fontId="0" fillId="0" borderId="3" xfId="0" applyBorder="1"/>
    <xf numFmtId="0" fontId="2" fillId="4" borderId="4" xfId="0" applyFont="1" applyFill="1" applyBorder="1"/>
    <xf numFmtId="0" fontId="2" fillId="4" borderId="4" xfId="0" applyFont="1" applyFill="1" applyBorder="1" applyAlignment="1">
      <alignment horizontal="right"/>
    </xf>
    <xf numFmtId="3" fontId="2" fillId="4" borderId="4" xfId="0" applyNumberFormat="1" applyFont="1" applyFill="1" applyBorder="1" applyAlignment="1">
      <alignment horizontal="right"/>
    </xf>
    <xf numFmtId="0" fontId="0" fillId="5" borderId="5" xfId="0" applyFill="1" applyBorder="1"/>
    <xf numFmtId="166" fontId="0" fillId="5" borderId="5" xfId="0" applyNumberFormat="1" applyFill="1" applyBorder="1"/>
    <xf numFmtId="3" fontId="0" fillId="5" borderId="5" xfId="0" applyNumberFormat="1" applyFill="1" applyBorder="1"/>
    <xf numFmtId="0" fontId="0" fillId="5" borderId="6" xfId="0" applyFill="1" applyBorder="1"/>
    <xf numFmtId="166" fontId="0" fillId="5" borderId="6" xfId="0" applyNumberFormat="1" applyFill="1" applyBorder="1"/>
    <xf numFmtId="3" fontId="0" fillId="5" borderId="6" xfId="0" applyNumberFormat="1" applyFill="1" applyBorder="1"/>
    <xf numFmtId="0" fontId="0" fillId="0" borderId="0" xfId="0" pivotButton="1"/>
    <xf numFmtId="0" fontId="0" fillId="0" borderId="0" xfId="0" applyAlignment="1">
      <alignment horizontal="left"/>
    </xf>
    <xf numFmtId="167" fontId="0" fillId="0" borderId="0" xfId="0" applyNumberFormat="1"/>
    <xf numFmtId="0" fontId="0" fillId="0" borderId="0" xfId="0" applyAlignment="1">
      <alignment horizontal="left" indent="1"/>
    </xf>
    <xf numFmtId="0" fontId="3" fillId="6" borderId="0" xfId="0" applyFont="1" applyFill="1"/>
    <xf numFmtId="0" fontId="2" fillId="7" borderId="7" xfId="0" applyFont="1" applyFill="1" applyBorder="1"/>
    <xf numFmtId="0" fontId="0" fillId="0" borderId="8" xfId="0" applyBorder="1"/>
    <xf numFmtId="0" fontId="0" fillId="8" borderId="0" xfId="0" applyFill="1"/>
    <xf numFmtId="0" fontId="2" fillId="8" borderId="0" xfId="0" applyFont="1" applyFill="1" applyAlignment="1">
      <alignment horizontal="right"/>
    </xf>
    <xf numFmtId="0" fontId="4" fillId="8" borderId="0" xfId="0" applyFont="1" applyFill="1" applyAlignment="1">
      <alignment horizontal="right"/>
    </xf>
    <xf numFmtId="164" fontId="0" fillId="0" borderId="8" xfId="0" applyNumberFormat="1" applyBorder="1" applyAlignment="1">
      <alignment horizontal="right"/>
    </xf>
    <xf numFmtId="3" fontId="0" fillId="0" borderId="8" xfId="0" applyNumberFormat="1" applyBorder="1"/>
    <xf numFmtId="0" fontId="0" fillId="0" borderId="0" xfId="0" applyAlignment="1">
      <alignment horizontal="center"/>
    </xf>
    <xf numFmtId="7" fontId="0" fillId="0" borderId="0" xfId="0" applyNumberFormat="1"/>
    <xf numFmtId="168" fontId="0" fillId="0" borderId="0" xfId="0" applyNumberFormat="1"/>
  </cellXfs>
  <cellStyles count="1">
    <cellStyle name="Normal" xfId="0" builtinId="0"/>
  </cellStyles>
  <dxfs count="5">
    <dxf>
      <numFmt numFmtId="165" formatCode="&quot;$&quot;#,##0.00_);[Red]\(&quot;$&quot;#,##0.00\)"/>
    </dxf>
    <dxf>
      <numFmt numFmtId="0" formatCode="General"/>
    </dxf>
    <dxf>
      <numFmt numFmtId="0" formatCode="General"/>
    </dxf>
    <dxf>
      <numFmt numFmtId="0" formatCode="General"/>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pivotCacheDefinition" Target="pivotCache/pivotCacheDefinition6.xml"/><Relationship Id="rId26" Type="http://schemas.openxmlformats.org/officeDocument/2006/relationships/connections" Target="connections.xml"/><Relationship Id="rId3" Type="http://schemas.openxmlformats.org/officeDocument/2006/relationships/worksheet" Target="worksheets/sheet3.xml"/><Relationship Id="rId21" Type="http://schemas.microsoft.com/office/2007/relationships/slicerCache" Target="slicerCaches/slicerCache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5.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microsoft.com/office/2007/relationships/slicerCache" Target="slicerCaches/slicerCache2.xml"/><Relationship Id="rId29"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6.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microsoft.com/office/2007/relationships/slicerCache" Target="slicerCaches/slicerCache5.xml"/><Relationship Id="rId28"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1.xml"/><Relationship Id="rId31"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microsoft.com/office/2007/relationships/slicerCache" Target="slicerCaches/slicerCache4.xml"/><Relationship Id="rId27" Type="http://schemas.openxmlformats.org/officeDocument/2006/relationships/styles" Target="styles.xml"/><Relationship Id="rId30" Type="http://schemas.openxmlformats.org/officeDocument/2006/relationships/powerPivotData" Target="model/item.data"/></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4.7318519574193495E-2"/>
          <c:y val="1.799351248170146E-2"/>
          <c:w val="0.89757841355803381"/>
          <c:h val="0.80249543745606733"/>
        </c:manualLayout>
      </c:layout>
      <c:scatterChart>
        <c:scatterStyle val="lineMarker"/>
        <c:varyColors val="0"/>
        <c:ser>
          <c:idx val="0"/>
          <c:order val="0"/>
          <c:tx>
            <c:strRef>
              <c:f>'EDA and Annomalies'!$AB$4</c:f>
              <c:strCache>
                <c:ptCount val="1"/>
                <c:pt idx="0">
                  <c:v>Units</c:v>
                </c:pt>
              </c:strCache>
            </c:strRef>
          </c:tx>
          <c:spPr>
            <a:ln w="19050" cap="rnd">
              <a:noFill/>
              <a:round/>
            </a:ln>
            <a:effectLst/>
          </c:spPr>
          <c:marker>
            <c:symbol val="circle"/>
            <c:size val="5"/>
            <c:spPr>
              <a:solidFill>
                <a:schemeClr val="accent1"/>
              </a:solidFill>
              <a:ln w="9525">
                <a:solidFill>
                  <a:schemeClr val="accent1"/>
                </a:solidFill>
              </a:ln>
              <a:effectLst/>
            </c:spPr>
          </c:marker>
          <c:xVal>
            <c:numRef>
              <c:f>'EDA and Annomalies'!$AA$5:$AA$304</c:f>
              <c:numCache>
                <c:formatCode>General</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'EDA and Annomalies'!$AB$5:$AB$304</c:f>
              <c:numCache>
                <c:formatCode>General</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0C39-4E01-848E-6E0A436E8B04}"/>
            </c:ext>
          </c:extLst>
        </c:ser>
        <c:dLbls>
          <c:showLegendKey val="0"/>
          <c:showVal val="0"/>
          <c:showCatName val="0"/>
          <c:showSerName val="0"/>
          <c:showPercent val="0"/>
          <c:showBubbleSize val="0"/>
        </c:dLbls>
        <c:axId val="213510991"/>
        <c:axId val="213508495"/>
      </c:scatterChart>
      <c:valAx>
        <c:axId val="213510991"/>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08495"/>
        <c:crosses val="autoZero"/>
        <c:crossBetween val="midCat"/>
      </c:valAx>
      <c:valAx>
        <c:axId val="2135084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135109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_xlchart.v1.1</cx:f>
      </cx:numDim>
    </cx:data>
  </cx:chartData>
  <cx:chart>
    <cx:title pos="t" align="ctr" overlay="0"/>
    <cx:plotArea>
      <cx:plotAreaRegion>
        <cx:series layoutId="boxWhisker" uniqueId="{72B8D399-0C8E-4146-A3D8-55E746D1F5CB}">
          <cx:tx>
            <cx:txData>
              <cx:f>_xlchart.v1.0</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_xlchart.v1.3</cx:f>
      </cx:numDim>
    </cx:data>
  </cx:chartData>
  <cx:chart>
    <cx:title pos="t" align="ctr" overlay="0"/>
    <cx:plotArea>
      <cx:plotAreaRegion>
        <cx:series layoutId="boxWhisker" uniqueId="{2FA284E7-9FB3-4026-A7BF-A346CF8965D1}">
          <cx:tx>
            <cx:txData>
              <cx:f>_xlchart.v1.2</cx:f>
              <cx:v>Amount</cx:v>
            </cx:txData>
          </cx:tx>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381000</xdr:colOff>
      <xdr:row>2</xdr:row>
      <xdr:rowOff>76201</xdr:rowOff>
    </xdr:from>
    <xdr:to>
      <xdr:col>11</xdr:col>
      <xdr:colOff>381000</xdr:colOff>
      <xdr:row>12</xdr:row>
      <xdr:rowOff>133351</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74989781-A007-8C97-6D31-C07396763AE7}"/>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7143750" y="457201"/>
              <a:ext cx="1828800" cy="19621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361950</xdr:colOff>
      <xdr:row>2</xdr:row>
      <xdr:rowOff>19050</xdr:rowOff>
    </xdr:from>
    <xdr:to>
      <xdr:col>21</xdr:col>
      <xdr:colOff>114300</xdr:colOff>
      <xdr:row>11</xdr:row>
      <xdr:rowOff>66675</xdr:rowOff>
    </xdr:to>
    <mc:AlternateContent xmlns:mc="http://schemas.openxmlformats.org/markup-compatibility/2006" xmlns:a14="http://schemas.microsoft.com/office/drawing/2010/main">
      <mc:Choice Requires="a14">
        <xdr:graphicFrame macro="">
          <xdr:nvGraphicFramePr>
            <xdr:cNvPr id="3" name="Sales Person 1">
              <a:extLst>
                <a:ext uri="{FF2B5EF4-FFF2-40B4-BE49-F238E27FC236}">
                  <a16:creationId xmlns:a16="http://schemas.microsoft.com/office/drawing/2014/main" id="{F9696DE1-E1EB-91C3-660F-5019EB7374C3}"/>
                </a:ext>
              </a:extLst>
            </xdr:cNvPr>
            <xdr:cNvGraphicFramePr/>
          </xdr:nvGraphicFramePr>
          <xdr:xfrm>
            <a:off x="0" y="0"/>
            <a:ext cx="0" cy="0"/>
          </xdr:xfrm>
          <a:graphic>
            <a:graphicData uri="http://schemas.microsoft.com/office/drawing/2010/slicer">
              <sle:slicer xmlns:sle="http://schemas.microsoft.com/office/drawing/2010/slicer" name="Sales Person 1"/>
            </a:graphicData>
          </a:graphic>
        </xdr:graphicFrame>
      </mc:Choice>
      <mc:Fallback xmlns="">
        <xdr:sp macro="" textlink="">
          <xdr:nvSpPr>
            <xdr:cNvPr id="0" name=""/>
            <xdr:cNvSpPr>
              <a:spLocks noTextEdit="1"/>
            </xdr:cNvSpPr>
          </xdr:nvSpPr>
          <xdr:spPr>
            <a:xfrm>
              <a:off x="9563100" y="400050"/>
              <a:ext cx="5238750" cy="1762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600075</xdr:colOff>
      <xdr:row>0</xdr:row>
      <xdr:rowOff>57150</xdr:rowOff>
    </xdr:from>
    <xdr:to>
      <xdr:col>14</xdr:col>
      <xdr:colOff>600075</xdr:colOff>
      <xdr:row>13</xdr:row>
      <xdr:rowOff>104775</xdr:rowOff>
    </xdr:to>
    <mc:AlternateContent xmlns:mc="http://schemas.openxmlformats.org/markup-compatibility/2006" xmlns:a14="http://schemas.microsoft.com/office/drawing/2010/main">
      <mc:Choice Requires="a14">
        <xdr:graphicFrame macro="">
          <xdr:nvGraphicFramePr>
            <xdr:cNvPr id="2" name="Geography 2">
              <a:extLst>
                <a:ext uri="{FF2B5EF4-FFF2-40B4-BE49-F238E27FC236}">
                  <a16:creationId xmlns:a16="http://schemas.microsoft.com/office/drawing/2014/main" id="{3D04AE45-6560-72EE-D13E-815D8CEA4BD4}"/>
                </a:ext>
              </a:extLst>
            </xdr:cNvPr>
            <xdr:cNvGraphicFramePr/>
          </xdr:nvGraphicFramePr>
          <xdr:xfrm>
            <a:off x="0" y="0"/>
            <a:ext cx="0" cy="0"/>
          </xdr:xfrm>
          <a:graphic>
            <a:graphicData uri="http://schemas.microsoft.com/office/drawing/2010/slicer">
              <sle:slicer xmlns:sle="http://schemas.microsoft.com/office/drawing/2010/slicer" name="Geography 2"/>
            </a:graphicData>
          </a:graphic>
        </xdr:graphicFrame>
      </mc:Choice>
      <mc:Fallback xmlns="">
        <xdr:sp macro="" textlink="">
          <xdr:nvSpPr>
            <xdr:cNvPr id="0" name=""/>
            <xdr:cNvSpPr>
              <a:spLocks noTextEdit="1"/>
            </xdr:cNvSpPr>
          </xdr:nvSpPr>
          <xdr:spPr>
            <a:xfrm>
              <a:off x="10267950" y="571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11</xdr:col>
      <xdr:colOff>514350</xdr:colOff>
      <xdr:row>1</xdr:row>
      <xdr:rowOff>133350</xdr:rowOff>
    </xdr:from>
    <xdr:to>
      <xdr:col>17</xdr:col>
      <xdr:colOff>571500</xdr:colOff>
      <xdr:row>14</xdr:row>
      <xdr:rowOff>180975</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CCAA9AAA-AF1E-C56F-8D32-97F9CF2065A8}"/>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8524875" y="323850"/>
              <a:ext cx="371475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xdr:from>
      <xdr:col>2</xdr:col>
      <xdr:colOff>533399</xdr:colOff>
      <xdr:row>2</xdr:row>
      <xdr:rowOff>66674</xdr:rowOff>
    </xdr:from>
    <xdr:to>
      <xdr:col>13</xdr:col>
      <xdr:colOff>142874</xdr:colOff>
      <xdr:row>22</xdr:row>
      <xdr:rowOff>133349</xdr:rowOff>
    </xdr:to>
    <xdr:graphicFrame macro="">
      <xdr:nvGraphicFramePr>
        <xdr:cNvPr id="2" name="Chart 1">
          <a:extLst>
            <a:ext uri="{FF2B5EF4-FFF2-40B4-BE49-F238E27FC236}">
              <a16:creationId xmlns:a16="http://schemas.microsoft.com/office/drawing/2014/main" id="{3D157898-9E63-933D-B8C8-78E4A97BF8A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542925</xdr:colOff>
      <xdr:row>22</xdr:row>
      <xdr:rowOff>85725</xdr:rowOff>
    </xdr:from>
    <xdr:to>
      <xdr:col>11</xdr:col>
      <xdr:colOff>238125</xdr:colOff>
      <xdr:row>36</xdr:row>
      <xdr:rowOff>161925</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1746F7B6-04CE-FCA1-FA24-64C48BA48FF2}"/>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2371725" y="4276725"/>
              <a:ext cx="457200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28575</xdr:colOff>
      <xdr:row>3</xdr:row>
      <xdr:rowOff>38100</xdr:rowOff>
    </xdr:from>
    <xdr:to>
      <xdr:col>21</xdr:col>
      <xdr:colOff>257175</xdr:colOff>
      <xdr:row>24</xdr:row>
      <xdr:rowOff>19050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0E3BD0D1-9C93-45E9-F622-3DA5DC8949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7953375" y="609600"/>
              <a:ext cx="5105400" cy="39814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438150</xdr:colOff>
      <xdr:row>1</xdr:row>
      <xdr:rowOff>57150</xdr:rowOff>
    </xdr:from>
    <xdr:to>
      <xdr:col>17</xdr:col>
      <xdr:colOff>95250</xdr:colOff>
      <xdr:row>14</xdr:row>
      <xdr:rowOff>104775</xdr:rowOff>
    </xdr:to>
    <mc:AlternateContent xmlns:mc="http://schemas.openxmlformats.org/markup-compatibility/2006" xmlns:a14="http://schemas.microsoft.com/office/drawing/2010/main">
      <mc:Choice Requires="a14">
        <xdr:graphicFrame macro="">
          <xdr:nvGraphicFramePr>
            <xdr:cNvPr id="2" name="Product">
              <a:extLst>
                <a:ext uri="{FF2B5EF4-FFF2-40B4-BE49-F238E27FC236}">
                  <a16:creationId xmlns:a16="http://schemas.microsoft.com/office/drawing/2014/main" id="{77FBC4B9-AFFB-C137-6690-7174F5817EAA}"/>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7839075" y="247650"/>
              <a:ext cx="39243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7.xml><?xml version="1.0" encoding="utf-8"?>
<xdr:wsDr xmlns:xdr="http://schemas.openxmlformats.org/drawingml/2006/spreadsheetDrawing" xmlns:a="http://schemas.openxmlformats.org/drawingml/2006/main">
  <xdr:twoCellAnchor editAs="oneCell">
    <xdr:from>
      <xdr:col>6</xdr:col>
      <xdr:colOff>571500</xdr:colOff>
      <xdr:row>2</xdr:row>
      <xdr:rowOff>19050</xdr:rowOff>
    </xdr:from>
    <xdr:to>
      <xdr:col>9</xdr:col>
      <xdr:colOff>571500</xdr:colOff>
      <xdr:row>15</xdr:row>
      <xdr:rowOff>66675</xdr:rowOff>
    </xdr:to>
    <mc:AlternateContent xmlns:mc="http://schemas.openxmlformats.org/markup-compatibility/2006" xmlns:a14="http://schemas.microsoft.com/office/drawing/2010/main">
      <mc:Choice Requires="a14">
        <xdr:graphicFrame macro="">
          <xdr:nvGraphicFramePr>
            <xdr:cNvPr id="2" name="Geography 1">
              <a:extLst>
                <a:ext uri="{FF2B5EF4-FFF2-40B4-BE49-F238E27FC236}">
                  <a16:creationId xmlns:a16="http://schemas.microsoft.com/office/drawing/2014/main" id="{A4235B46-D10A-55FA-B0C6-7828CEAC4109}"/>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mlns="">
        <xdr:sp macro="" textlink="">
          <xdr:nvSpPr>
            <xdr:cNvPr id="0" name=""/>
            <xdr:cNvSpPr>
              <a:spLocks noTextEdit="1"/>
            </xdr:cNvSpPr>
          </xdr:nvSpPr>
          <xdr:spPr>
            <a:xfrm>
              <a:off x="5781675" y="40005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4948.949441898149" createdVersion="8" refreshedVersion="8" minRefreshableVersion="3" recordCount="300" xr:uid="{BCCF6601-B832-4E61-86B6-826FA5DBB8A7}">
  <cacheSource type="worksheet">
    <worksheetSource name="datatable"/>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ount="22">
        <s v="70% Dark Bites"/>
        <s v="Choco Coated Almonds"/>
        <s v="Almond Choco"/>
        <s v="Drinking Coco"/>
        <s v="White Choc"/>
        <s v="Peanut Butter Cubes"/>
        <s v="Smooth Sliky Salty"/>
        <s v="After Nines"/>
        <s v="50% Dark Bites"/>
        <s v="Eclairs"/>
        <s v="Mint Chip Choco"/>
        <s v="Milk Bars"/>
        <s v="Manuka Honey Choco"/>
        <s v="Orange Choco"/>
        <s v="Fruit &amp; Nut Bars"/>
        <s v="99% Dark &amp; Pure"/>
        <s v="Raspberry Choco"/>
        <s v="85% Dark Bars"/>
        <s v="Organic Choco Syrup"/>
        <s v="Caramel Stuffed Bars"/>
        <s v="Spicy Special Slims"/>
        <s v="Baker's Choco Chips"/>
      </sharedItems>
    </cacheField>
    <cacheField name="Amount" numFmtId="0">
      <sharedItems containsSemiMixedTypes="0" containsString="0" containsNumber="1" containsInteger="1" minValue="0" maxValue="16184"/>
    </cacheField>
    <cacheField name="Units" numFmtId="0">
      <sharedItems containsSemiMixedTypes="0" containsString="0" containsNumber="1" containsInteger="1" minValue="0" maxValue="525"/>
    </cacheField>
  </cacheFields>
  <extLst>
    <ext xmlns:x14="http://schemas.microsoft.com/office/spreadsheetml/2009/9/main" uri="{725AE2AE-9491-48be-B2B4-4EB974FC3084}">
      <x14:pivotCacheDefinition pivotCacheId="202936222"/>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630584375001" backgroundQuery="1" createdVersion="8" refreshedVersion="8" minRefreshableVersion="3" recordCount="0" supportSubquery="1" supportAdvancedDrill="1" xr:uid="{90958328-F405-4356-BBC2-DEC9900D8947}">
  <cacheSource type="external" connectionId="1"/>
  <cacheFields count="2">
    <cacheField name="[datatable].[Product].[Product]" caption="Product" numFmtId="0" hierarchy="2" level="1">
      <sharedItems count="5">
        <s v="85% Dark Bars"/>
        <s v="After Nines"/>
        <s v="Baker's Choco Chips"/>
        <s v="Peanut Butter Cubes"/>
        <s v="Raspberry Choco"/>
      </sharedItems>
    </cacheField>
    <cacheField name="[Measures].[Sales Per Unit]" caption="Sales Per Unit" numFmtId="0" hierarchy="13" level="32767"/>
  </cacheFields>
  <cacheHierarchies count="18">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0" memberValueDatatype="130" unbalanced="0"/>
    <cacheHierarchy uniqueName="[datatable].[Product]" caption="Product" attribute="1" defaultMemberUniqueName="[datatable].[Product].[All]" allUniqueName="[datatable].[Product].[All]" dimensionUniqueName="[datatable]" displayFolder="" count="2" memberValueDatatype="130" unbalanced="0">
      <fieldsUsage count="2">
        <fieldUsage x="-1"/>
        <fieldUsage x="0"/>
      </fieldsUsage>
    </cacheHierarchy>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datatable].[Total Profit_1]" caption="Total Profit_1" attribute="1" defaultMemberUniqueName="[datatable].[Total Profit_1].[All]" allUniqueName="[datatable].[Total Profit_1].[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um of Cost Per Product]" caption="Sum of Cost Per Product" measure="1" displayFolder="" measureGroup="datatable" count="0">
      <extLst>
        <ext xmlns:x15="http://schemas.microsoft.com/office/spreadsheetml/2010/11/main" uri="{B97F6D7D-B522-45F9-BDA1-12C45D357490}">
          <x15:cacheHierarchy aggregatedColumn="5"/>
        </ext>
      </extLst>
    </cacheHierarchy>
    <cacheHierarchy uniqueName="[Measures].[Sum of Total Profit_1]" caption="Sum of Total Profit_1" measure="1" displayFolder="" measureGroup="datatable"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table" count="0" oneField="1">
      <fieldsUsage count="1">
        <fieldUsage x="1"/>
      </fieldsUsage>
    </cacheHierarchy>
    <cacheHierarchy uniqueName="[Measures].[Total Profit]" caption="Total Profit" measure="1" displayFolder="" measureGroup="datatable" count="0"/>
    <cacheHierarchy uniqueName="[Measures].[Profit %]" caption="Profit %" measure="1" displayFolder="" measureGroup="datatable" count="0"/>
    <cacheHierarchy uniqueName="[Measures].[__XL_Count datatable]" caption="__XL_Count datatable" measure="1" displayFolder="" measureGroup="datatable" count="0" hidden="1"/>
    <cacheHierarchy uniqueName="[Measures].[__No measures defined]" caption="__No measures defined" measure="1" displayFolder="" count="0" hidden="1"/>
  </cacheHierarchies>
  <kpis count="0"/>
  <dimensions count="2">
    <dimension name="datatable" uniqueName="[datatable]" caption="datatable"/>
    <dimension measure="1" name="Measures" uniqueName="[Measures]" caption="Measures"/>
  </dimensions>
  <measureGroups count="1">
    <measureGroup name="datatable" caption="data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630585648149" backgroundQuery="1" createdVersion="8" refreshedVersion="8" minRefreshableVersion="3" recordCount="0" supportSubquery="1" supportAdvancedDrill="1" xr:uid="{B7B70A5D-7FDE-4589-845F-793E9C7A1E78}">
  <cacheSource type="external" connectionId="1"/>
  <cacheFields count="4">
    <cacheField name="[datatable].[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4" level="32767"/>
    <cacheField name="[datatable].[Geography].[Geography]" caption="Geography" numFmtId="0" hierarchy="1" level="1">
      <sharedItems containsSemiMixedTypes="0" containsNonDate="0" containsString="0"/>
    </cacheField>
    <cacheField name="Dummy0" numFmtId="0" hierarchy="18" level="32767">
      <extLst>
        <ext xmlns:x14="http://schemas.microsoft.com/office/spreadsheetml/2009/9/main" uri="{63CAB8AC-B538-458d-9737-405883B0398D}">
          <x14:cacheField ignore="1"/>
        </ext>
      </extLst>
    </cacheField>
  </cacheFields>
  <cacheHierarchies count="19">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2" memberValueDatatype="130" unbalanced="0">
      <fieldsUsage count="2">
        <fieldUsage x="-1"/>
        <fieldUsage x="2"/>
      </fieldsUsage>
    </cacheHierarchy>
    <cacheHierarchy uniqueName="[datatable].[Product]" caption="Product" attribute="1" defaultMemberUniqueName="[datatable].[Product].[All]" allUniqueName="[datatable].[Product].[All]" dimensionUniqueName="[datatable]" displayFolder="" count="2" memberValueDatatype="130" unbalanced="0">
      <fieldsUsage count="2">
        <fieldUsage x="-1"/>
        <fieldUsage x="0"/>
      </fieldsUsage>
    </cacheHierarchy>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datatable].[Total Profit_1]" caption="Total Profit_1" attribute="1" defaultMemberUniqueName="[datatable].[Total Profit_1].[All]" allUniqueName="[datatable].[Total Profit_1].[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um of Cost Per Product]" caption="Sum of Cost Per Product" measure="1" displayFolder="" measureGroup="datatable" count="0">
      <extLst>
        <ext xmlns:x15="http://schemas.microsoft.com/office/spreadsheetml/2010/11/main" uri="{B97F6D7D-B522-45F9-BDA1-12C45D357490}">
          <x15:cacheHierarchy aggregatedColumn="5"/>
        </ext>
      </extLst>
    </cacheHierarchy>
    <cacheHierarchy uniqueName="[Measures].[Sum of Total Profit_1]" caption="Sum of Total Profit_1" measure="1" displayFolder="" measureGroup="datatable"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table" count="0"/>
    <cacheHierarchy uniqueName="[Measures].[Total Profit]" caption="Total Profit" measure="1" displayFolder="" measureGroup="datatable" count="0" oneField="1">
      <fieldsUsage count="1">
        <fieldUsage x="1"/>
      </fieldsUsage>
    </cacheHierarchy>
    <cacheHierarchy uniqueName="[Measures].[Profit %]" caption="Profit %" measure="1" displayFolder="" measureGroup="datatable" count="0"/>
    <cacheHierarchy uniqueName="[Measures].[__XL_Count datatable]" caption="__XL_Count datatable" measure="1" displayFolder="" measureGroup="datatable" count="0" hidden="1"/>
    <cacheHierarchy uniqueName="[Measures].[__No measures defined]" caption="__No measures defined" measure="1" displayFolder="" count="0" hidden="1"/>
    <cacheHierarchy uniqueName="Dummy0" caption="Sales Person" measure="1" count="0">
      <extLst>
        <ext xmlns:x14="http://schemas.microsoft.com/office/spreadsheetml/2009/9/main" uri="{8CF416AD-EC4C-4aba-99F5-12A058AE0983}">
          <x14:cacheHierarchy ignore="1"/>
        </ext>
      </extLst>
    </cacheHierarchy>
  </cacheHierarchies>
  <kpis count="0"/>
  <dimensions count="2">
    <dimension name="datatable" uniqueName="[datatable]" caption="datatable"/>
    <dimension measure="1" name="Measures" uniqueName="[Measures]" caption="Measures"/>
  </dimensions>
  <measureGroups count="1">
    <measureGroup name="datatable" caption="data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631610069446" backgroundQuery="1" createdVersion="8" refreshedVersion="8" minRefreshableVersion="3" recordCount="0" supportSubquery="1" supportAdvancedDrill="1" xr:uid="{0F1AEDCD-C581-4191-935E-21C9BCE9A73D}">
  <cacheSource type="external" connectionId="1"/>
  <cacheFields count="7">
    <cacheField name="[datatable].[Product].[Product]" caption="Product" numFmtId="0" hierarchy="2" level="1">
      <sharedItems count="21">
        <s v="50% Dark Bites"/>
        <s v="70% Dark Bites"/>
        <s v="85% Dark Bars"/>
        <s v="99% Dark &amp; Pure"/>
        <s v="After Nines"/>
        <s v="Almond Choco"/>
        <s v="Baker's Choco Chips"/>
        <s v="Caramel Stuffed Bars"/>
        <s v="Choco Coated Almonds"/>
        <s v="Eclairs"/>
        <s v="Fruit &amp; Nut Bars"/>
        <s v="Manuka Honey Choco"/>
        <s v="Milk Bars"/>
        <s v="Mint Chip Choco"/>
        <s v="Orange Choco"/>
        <s v="Organic Choco Syrup"/>
        <s v="Peanut Butter Cubes"/>
        <s v="Raspberry Choco"/>
        <s v="Smooth Sliky Salty"/>
        <s v="Spicy Special Slims"/>
        <s v="White Choc"/>
      </sharedItems>
    </cacheField>
    <cacheField name="[Measures].[Sum of Amount]" caption="Sum of Amount" numFmtId="0" hierarchy="8" level="32767"/>
    <cacheField name="[Measures].[Sum of Cost Per Product]" caption="Sum of Cost Per Product" numFmtId="0" hierarchy="11" level="32767"/>
    <cacheField name="[Measures].[Sum of Units]" caption="Sum of Units" numFmtId="0" hierarchy="9" level="32767"/>
    <cacheField name="[Measures].[Sum of Total Profit_1]" caption="Sum of Total Profit_1" numFmtId="0" hierarchy="12" level="32767"/>
    <cacheField name="[Measures].[Profit %]" caption="Profit %" numFmtId="0" hierarchy="15" level="32767"/>
    <cacheField name="[datatable].[Geography].[Geography]" caption="Geography" numFmtId="0" hierarchy="1" level="1">
      <sharedItems containsSemiMixedTypes="0" containsNonDate="0" containsString="0"/>
    </cacheField>
  </cacheFields>
  <cacheHierarchies count="18">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2" memberValueDatatype="130" unbalanced="0">
      <fieldsUsage count="2">
        <fieldUsage x="-1"/>
        <fieldUsage x="6"/>
      </fieldsUsage>
    </cacheHierarchy>
    <cacheHierarchy uniqueName="[datatable].[Product]" caption="Product" attribute="1" defaultMemberUniqueName="[datatable].[Product].[All]" allUniqueName="[datatable].[Product].[All]" dimensionUniqueName="[datatable]" displayFolder="" count="2" memberValueDatatype="130" unbalanced="0">
      <fieldsUsage count="2">
        <fieldUsage x="-1"/>
        <fieldUsage x="0"/>
      </fieldsUsage>
    </cacheHierarchy>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datatable].[Total Profit_1]" caption="Total Profit_1" attribute="1" defaultMemberUniqueName="[datatable].[Total Profit_1].[All]" allUniqueName="[datatable].[Total Profit_1].[All]" dimensionUniqueName="[datatable]" displayFolder="" count="0" memberValueDatatype="5" unbalanced="0"/>
    <cacheHierarchy uniqueName="[Measures].[Sum of Amount]" caption="Sum of Amount" measure="1" displayFolder="" measureGroup="datatable"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oneField="1">
      <fieldsUsage count="1">
        <fieldUsage x="3"/>
      </fieldsUsage>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um of Cost Per Product]" caption="Sum of Cost Per Product" measure="1" displayFolder="" measureGroup="datatable" count="0" oneField="1">
      <fieldsUsage count="1">
        <fieldUsage x="2"/>
      </fieldsUsage>
      <extLst>
        <ext xmlns:x15="http://schemas.microsoft.com/office/spreadsheetml/2010/11/main" uri="{B97F6D7D-B522-45F9-BDA1-12C45D357490}">
          <x15:cacheHierarchy aggregatedColumn="5"/>
        </ext>
      </extLst>
    </cacheHierarchy>
    <cacheHierarchy uniqueName="[Measures].[Sum of Total Profit_1]" caption="Sum of Total Profit_1" measure="1" displayFolder="" measureGroup="datatable" count="0" oneField="1">
      <fieldsUsage count="1">
        <fieldUsage x="4"/>
      </fieldsUsage>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table" count="0"/>
    <cacheHierarchy uniqueName="[Measures].[Total Profit]" caption="Total Profit" measure="1" displayFolder="" measureGroup="datatable" count="0"/>
    <cacheHierarchy uniqueName="[Measures].[Profit %]" caption="Profit %" measure="1" displayFolder="" measureGroup="datatable" count="0" oneField="1">
      <fieldsUsage count="1">
        <fieldUsage x="5"/>
      </fieldsUsage>
    </cacheHierarchy>
    <cacheHierarchy uniqueName="[Measures].[__XL_Count datatable]" caption="__XL_Count datatable" measure="1" displayFolder="" measureGroup="datatable" count="0" hidden="1"/>
    <cacheHierarchy uniqueName="[Measures].[__No measures defined]" caption="__No measures defined" measure="1" displayFolder="" count="0" hidden="1"/>
  </cacheHierarchies>
  <kpis count="0"/>
  <dimensions count="2">
    <dimension name="datatable" uniqueName="[datatable]" caption="datatable"/>
    <dimension measure="1" name="Measures" uniqueName="[Measures]" caption="Measures"/>
  </dimensions>
  <measureGroups count="1">
    <measureGroup name="datatable" caption="datatable"/>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630584837963" backgroundQuery="1" createdVersion="3" refreshedVersion="8" minRefreshableVersion="3" recordCount="0" supportSubquery="1" supportAdvancedDrill="1" xr:uid="{4B7A761E-8F25-4150-8A5D-472CBA2AC0C5}">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2" memberValueDatatype="130" unbalanced="0"/>
    <cacheHierarchy uniqueName="[datatable].[Product]" caption="Product" attribute="1" defaultMemberUniqueName="[datatable].[Product].[All]" allUniqueName="[datatable].[Product].[All]" dimensionUniqueName="[datatable]" displayFolder="" count="0" memberValueDatatype="130" unbalanced="0"/>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datatable].[Total Profit_1]" caption="Total Profit_1" attribute="1" defaultMemberUniqueName="[datatable].[Total Profit_1].[All]" allUniqueName="[datatable].[Total Profit_1].[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um of Cost Per Product]" caption="Sum of Cost Per Product" measure="1" displayFolder="" measureGroup="datatable" count="0">
      <extLst>
        <ext xmlns:x15="http://schemas.microsoft.com/office/spreadsheetml/2010/11/main" uri="{B97F6D7D-B522-45F9-BDA1-12C45D357490}">
          <x15:cacheHierarchy aggregatedColumn="5"/>
        </ext>
      </extLst>
    </cacheHierarchy>
    <cacheHierarchy uniqueName="[Measures].[Sum of Total Profit_1]" caption="Sum of Total Profit_1" measure="1" displayFolder="" measureGroup="datatable"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table" count="0"/>
    <cacheHierarchy uniqueName="[Measures].[Total Profit]" caption="Total Profit" measure="1" displayFolder="" measureGroup="datatable" count="0"/>
    <cacheHierarchy uniqueName="[Measures].[Profit %]" caption="Profit %" measure="1" displayFolder="" measureGroup="datatable" count="0"/>
    <cacheHierarchy uniqueName="[Measures].[__XL_Count datatable]" caption="__XL_Count datatable" measure="1" displayFolder="" measureGroup="data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384940415"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ADMIN" refreshedDate="44949.630586805557" backgroundQuery="1" createdVersion="3" refreshedVersion="8" minRefreshableVersion="3" recordCount="0" supportSubquery="1" supportAdvancedDrill="1" xr:uid="{3A2A1A57-F3D4-4AC5-B402-374F9D36E43A}">
  <cacheSource type="external" connectionId="1">
    <extLst>
      <ext xmlns:x14="http://schemas.microsoft.com/office/spreadsheetml/2009/9/main" uri="{F057638F-6D5F-4e77-A914-E7F072B9BCA8}">
        <x14:sourceConnection name="ThisWorkbookDataModel"/>
      </ext>
    </extLst>
  </cacheSource>
  <cacheFields count="0"/>
  <cacheHierarchies count="18">
    <cacheHierarchy uniqueName="[datatable].[Sales Person]" caption="Sales Person" attribute="1" defaultMemberUniqueName="[datatable].[Sales Person].[All]" allUniqueName="[datatable].[Sales Person].[All]" dimensionUniqueName="[datatable]" displayFolder="" count="0" memberValueDatatype="130" unbalanced="0"/>
    <cacheHierarchy uniqueName="[datatable].[Geography]" caption="Geography" attribute="1" defaultMemberUniqueName="[datatable].[Geography].[All]" allUniqueName="[datatable].[Geography].[All]" dimensionUniqueName="[datatable]" displayFolder="" count="2" memberValueDatatype="130" unbalanced="0"/>
    <cacheHierarchy uniqueName="[datatable].[Product]" caption="Product" attribute="1" defaultMemberUniqueName="[datatable].[Product].[All]" allUniqueName="[datatable].[Product].[All]" dimensionUniqueName="[datatable]" displayFolder="" count="0" memberValueDatatype="130" unbalanced="0"/>
    <cacheHierarchy uniqueName="[datatable].[Amount]" caption="Amount" attribute="1" defaultMemberUniqueName="[datatable].[Amount].[All]" allUniqueName="[datatable].[Amount].[All]" dimensionUniqueName="[datatable]" displayFolder="" count="0" memberValueDatatype="20" unbalanced="0"/>
    <cacheHierarchy uniqueName="[datatable].[Units]" caption="Units" attribute="1" defaultMemberUniqueName="[datatable].[Units].[All]" allUniqueName="[datatable].[Units].[All]" dimensionUniqueName="[datatable]" displayFolder="" count="0" memberValueDatatype="20" unbalanced="0"/>
    <cacheHierarchy uniqueName="[datatable].[Cost Per Product]" caption="Cost Per Product" attribute="1" defaultMemberUniqueName="[datatable].[Cost Per Product].[All]" allUniqueName="[datatable].[Cost Per Product].[All]" dimensionUniqueName="[datatable]" displayFolder="" count="0" memberValueDatatype="5" unbalanced="0"/>
    <cacheHierarchy uniqueName="[datatable].[Total Cost]" caption="Total Cost" attribute="1" defaultMemberUniqueName="[datatable].[Total Cost].[All]" allUniqueName="[datatable].[Total Cost].[All]" dimensionUniqueName="[datatable]" displayFolder="" count="0" memberValueDatatype="5" unbalanced="0"/>
    <cacheHierarchy uniqueName="[datatable].[Total Profit_1]" caption="Total Profit_1" attribute="1" defaultMemberUniqueName="[datatable].[Total Profit_1].[All]" allUniqueName="[datatable].[Total Profit_1].[All]" dimensionUniqueName="[datatable]" displayFolder="" count="0" memberValueDatatype="5" unbalanced="0"/>
    <cacheHierarchy uniqueName="[Measures].[Sum of Amount]" caption="Sum of Amount" measure="1" displayFolder="" measureGroup="datatable"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table" count="0">
      <extLst>
        <ext xmlns:x15="http://schemas.microsoft.com/office/spreadsheetml/2010/11/main" uri="{B97F6D7D-B522-45F9-BDA1-12C45D357490}">
          <x15:cacheHierarchy aggregatedColumn="4"/>
        </ext>
      </extLst>
    </cacheHierarchy>
    <cacheHierarchy uniqueName="[Measures].[Sum of Total Cost]" caption="Sum of Total Cost" measure="1" displayFolder="" measureGroup="datatable" count="0">
      <extLst>
        <ext xmlns:x15="http://schemas.microsoft.com/office/spreadsheetml/2010/11/main" uri="{B97F6D7D-B522-45F9-BDA1-12C45D357490}">
          <x15:cacheHierarchy aggregatedColumn="6"/>
        </ext>
      </extLst>
    </cacheHierarchy>
    <cacheHierarchy uniqueName="[Measures].[Sum of Cost Per Product]" caption="Sum of Cost Per Product" measure="1" displayFolder="" measureGroup="datatable" count="0">
      <extLst>
        <ext xmlns:x15="http://schemas.microsoft.com/office/spreadsheetml/2010/11/main" uri="{B97F6D7D-B522-45F9-BDA1-12C45D357490}">
          <x15:cacheHierarchy aggregatedColumn="5"/>
        </ext>
      </extLst>
    </cacheHierarchy>
    <cacheHierarchy uniqueName="[Measures].[Sum of Total Profit_1]" caption="Sum of Total Profit_1" measure="1" displayFolder="" measureGroup="datatable" count="0">
      <extLst>
        <ext xmlns:x15="http://schemas.microsoft.com/office/spreadsheetml/2010/11/main" uri="{B97F6D7D-B522-45F9-BDA1-12C45D357490}">
          <x15:cacheHierarchy aggregatedColumn="7"/>
        </ext>
      </extLst>
    </cacheHierarchy>
    <cacheHierarchy uniqueName="[Measures].[Sales Per Unit]" caption="Sales Per Unit" measure="1" displayFolder="" measureGroup="datatable" count="0"/>
    <cacheHierarchy uniqueName="[Measures].[Total Profit]" caption="Total Profit" measure="1" displayFolder="" measureGroup="datatable" count="0"/>
    <cacheHierarchy uniqueName="[Measures].[Profit %]" caption="Profit %" measure="1" displayFolder="" measureGroup="datatable" count="0"/>
    <cacheHierarchy uniqueName="[Measures].[__XL_Count datatable]" caption="__XL_Count datatable" measure="1" displayFolder="" measureGroup="datatable"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340966084"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x v="0"/>
    <n v="1624"/>
    <n v="114"/>
  </r>
  <r>
    <x v="1"/>
    <x v="1"/>
    <x v="1"/>
    <n v="6706"/>
    <n v="459"/>
  </r>
  <r>
    <x v="2"/>
    <x v="1"/>
    <x v="2"/>
    <n v="959"/>
    <n v="147"/>
  </r>
  <r>
    <x v="3"/>
    <x v="2"/>
    <x v="3"/>
    <n v="9632"/>
    <n v="288"/>
  </r>
  <r>
    <x v="4"/>
    <x v="3"/>
    <x v="4"/>
    <n v="2100"/>
    <n v="414"/>
  </r>
  <r>
    <x v="0"/>
    <x v="1"/>
    <x v="5"/>
    <n v="8869"/>
    <n v="432"/>
  </r>
  <r>
    <x v="4"/>
    <x v="4"/>
    <x v="6"/>
    <n v="2681"/>
    <n v="54"/>
  </r>
  <r>
    <x v="1"/>
    <x v="1"/>
    <x v="7"/>
    <n v="5012"/>
    <n v="210"/>
  </r>
  <r>
    <x v="5"/>
    <x v="4"/>
    <x v="8"/>
    <n v="1281"/>
    <n v="75"/>
  </r>
  <r>
    <x v="6"/>
    <x v="0"/>
    <x v="8"/>
    <n v="4991"/>
    <n v="12"/>
  </r>
  <r>
    <x v="7"/>
    <x v="3"/>
    <x v="4"/>
    <n v="1785"/>
    <n v="462"/>
  </r>
  <r>
    <x v="8"/>
    <x v="0"/>
    <x v="9"/>
    <n v="3983"/>
    <n v="144"/>
  </r>
  <r>
    <x v="2"/>
    <x v="4"/>
    <x v="10"/>
    <n v="2646"/>
    <n v="120"/>
  </r>
  <r>
    <x v="7"/>
    <x v="5"/>
    <x v="11"/>
    <n v="252"/>
    <n v="54"/>
  </r>
  <r>
    <x v="8"/>
    <x v="1"/>
    <x v="4"/>
    <n v="2464"/>
    <n v="234"/>
  </r>
  <r>
    <x v="8"/>
    <x v="1"/>
    <x v="12"/>
    <n v="2114"/>
    <n v="66"/>
  </r>
  <r>
    <x v="4"/>
    <x v="0"/>
    <x v="6"/>
    <n v="7693"/>
    <n v="87"/>
  </r>
  <r>
    <x v="6"/>
    <x v="5"/>
    <x v="13"/>
    <n v="15610"/>
    <n v="339"/>
  </r>
  <r>
    <x v="3"/>
    <x v="5"/>
    <x v="7"/>
    <n v="336"/>
    <n v="144"/>
  </r>
  <r>
    <x v="7"/>
    <x v="3"/>
    <x v="13"/>
    <n v="9443"/>
    <n v="162"/>
  </r>
  <r>
    <x v="2"/>
    <x v="5"/>
    <x v="14"/>
    <n v="8155"/>
    <n v="90"/>
  </r>
  <r>
    <x v="1"/>
    <x v="4"/>
    <x v="14"/>
    <n v="1701"/>
    <n v="234"/>
  </r>
  <r>
    <x v="9"/>
    <x v="4"/>
    <x v="7"/>
    <n v="2205"/>
    <n v="141"/>
  </r>
  <r>
    <x v="1"/>
    <x v="0"/>
    <x v="15"/>
    <n v="1771"/>
    <n v="204"/>
  </r>
  <r>
    <x v="3"/>
    <x v="1"/>
    <x v="16"/>
    <n v="2114"/>
    <n v="186"/>
  </r>
  <r>
    <x v="3"/>
    <x v="2"/>
    <x v="11"/>
    <n v="10311"/>
    <n v="231"/>
  </r>
  <r>
    <x v="8"/>
    <x v="3"/>
    <x v="10"/>
    <n v="21"/>
    <n v="168"/>
  </r>
  <r>
    <x v="9"/>
    <x v="1"/>
    <x v="13"/>
    <n v="1974"/>
    <n v="195"/>
  </r>
  <r>
    <x v="6"/>
    <x v="2"/>
    <x v="14"/>
    <n v="6314"/>
    <n v="15"/>
  </r>
  <r>
    <x v="9"/>
    <x v="0"/>
    <x v="14"/>
    <n v="4683"/>
    <n v="30"/>
  </r>
  <r>
    <x v="3"/>
    <x v="0"/>
    <x v="17"/>
    <n v="6398"/>
    <n v="102"/>
  </r>
  <r>
    <x v="7"/>
    <x v="1"/>
    <x v="15"/>
    <n v="553"/>
    <n v="15"/>
  </r>
  <r>
    <x v="1"/>
    <x v="3"/>
    <x v="0"/>
    <n v="7021"/>
    <n v="183"/>
  </r>
  <r>
    <x v="0"/>
    <x v="3"/>
    <x v="7"/>
    <n v="5817"/>
    <n v="12"/>
  </r>
  <r>
    <x v="3"/>
    <x v="3"/>
    <x v="8"/>
    <n v="3976"/>
    <n v="72"/>
  </r>
  <r>
    <x v="4"/>
    <x v="4"/>
    <x v="18"/>
    <n v="1134"/>
    <n v="282"/>
  </r>
  <r>
    <x v="7"/>
    <x v="3"/>
    <x v="19"/>
    <n v="6027"/>
    <n v="144"/>
  </r>
  <r>
    <x v="4"/>
    <x v="0"/>
    <x v="10"/>
    <n v="1904"/>
    <n v="405"/>
  </r>
  <r>
    <x v="5"/>
    <x v="5"/>
    <x v="1"/>
    <n v="3262"/>
    <n v="75"/>
  </r>
  <r>
    <x v="0"/>
    <x v="5"/>
    <x v="18"/>
    <n v="2289"/>
    <n v="135"/>
  </r>
  <r>
    <x v="6"/>
    <x v="5"/>
    <x v="18"/>
    <n v="6986"/>
    <n v="21"/>
  </r>
  <r>
    <x v="7"/>
    <x v="4"/>
    <x v="14"/>
    <n v="4417"/>
    <n v="153"/>
  </r>
  <r>
    <x v="4"/>
    <x v="5"/>
    <x v="16"/>
    <n v="1442"/>
    <n v="15"/>
  </r>
  <r>
    <x v="8"/>
    <x v="1"/>
    <x v="8"/>
    <n v="2415"/>
    <n v="255"/>
  </r>
  <r>
    <x v="7"/>
    <x v="0"/>
    <x v="15"/>
    <n v="238"/>
    <n v="18"/>
  </r>
  <r>
    <x v="4"/>
    <x v="0"/>
    <x v="14"/>
    <n v="4949"/>
    <n v="189"/>
  </r>
  <r>
    <x v="6"/>
    <x v="4"/>
    <x v="1"/>
    <n v="5075"/>
    <n v="21"/>
  </r>
  <r>
    <x v="8"/>
    <x v="2"/>
    <x v="10"/>
    <n v="9198"/>
    <n v="36"/>
  </r>
  <r>
    <x v="4"/>
    <x v="5"/>
    <x v="12"/>
    <n v="3339"/>
    <n v="75"/>
  </r>
  <r>
    <x v="0"/>
    <x v="5"/>
    <x v="9"/>
    <n v="5019"/>
    <n v="156"/>
  </r>
  <r>
    <x v="6"/>
    <x v="2"/>
    <x v="10"/>
    <n v="16184"/>
    <n v="39"/>
  </r>
  <r>
    <x v="4"/>
    <x v="2"/>
    <x v="20"/>
    <n v="497"/>
    <n v="63"/>
  </r>
  <r>
    <x v="7"/>
    <x v="2"/>
    <x v="12"/>
    <n v="8211"/>
    <n v="75"/>
  </r>
  <r>
    <x v="7"/>
    <x v="4"/>
    <x v="19"/>
    <n v="6580"/>
    <n v="183"/>
  </r>
  <r>
    <x v="3"/>
    <x v="1"/>
    <x v="11"/>
    <n v="4760"/>
    <n v="69"/>
  </r>
  <r>
    <x v="0"/>
    <x v="2"/>
    <x v="4"/>
    <n v="5439"/>
    <n v="30"/>
  </r>
  <r>
    <x v="3"/>
    <x v="5"/>
    <x v="9"/>
    <n v="1463"/>
    <n v="39"/>
  </r>
  <r>
    <x v="8"/>
    <x v="5"/>
    <x v="1"/>
    <n v="7777"/>
    <n v="504"/>
  </r>
  <r>
    <x v="2"/>
    <x v="0"/>
    <x v="12"/>
    <n v="1085"/>
    <n v="273"/>
  </r>
  <r>
    <x v="6"/>
    <x v="0"/>
    <x v="6"/>
    <n v="182"/>
    <n v="48"/>
  </r>
  <r>
    <x v="4"/>
    <x v="5"/>
    <x v="18"/>
    <n v="4242"/>
    <n v="207"/>
  </r>
  <r>
    <x v="4"/>
    <x v="2"/>
    <x v="1"/>
    <n v="6118"/>
    <n v="9"/>
  </r>
  <r>
    <x v="9"/>
    <x v="2"/>
    <x v="14"/>
    <n v="2317"/>
    <n v="261"/>
  </r>
  <r>
    <x v="4"/>
    <x v="4"/>
    <x v="10"/>
    <n v="938"/>
    <n v="6"/>
  </r>
  <r>
    <x v="1"/>
    <x v="0"/>
    <x v="16"/>
    <n v="9709"/>
    <n v="30"/>
  </r>
  <r>
    <x v="5"/>
    <x v="5"/>
    <x v="13"/>
    <n v="2205"/>
    <n v="138"/>
  </r>
  <r>
    <x v="5"/>
    <x v="0"/>
    <x v="9"/>
    <n v="4487"/>
    <n v="111"/>
  </r>
  <r>
    <x v="6"/>
    <x v="1"/>
    <x v="3"/>
    <n v="2415"/>
    <n v="15"/>
  </r>
  <r>
    <x v="0"/>
    <x v="5"/>
    <x v="15"/>
    <n v="4018"/>
    <n v="162"/>
  </r>
  <r>
    <x v="6"/>
    <x v="5"/>
    <x v="15"/>
    <n v="861"/>
    <n v="195"/>
  </r>
  <r>
    <x v="9"/>
    <x v="4"/>
    <x v="8"/>
    <n v="5586"/>
    <n v="525"/>
  </r>
  <r>
    <x v="5"/>
    <x v="5"/>
    <x v="5"/>
    <n v="2226"/>
    <n v="48"/>
  </r>
  <r>
    <x v="2"/>
    <x v="5"/>
    <x v="19"/>
    <n v="14329"/>
    <n v="150"/>
  </r>
  <r>
    <x v="2"/>
    <x v="5"/>
    <x v="13"/>
    <n v="8463"/>
    <n v="492"/>
  </r>
  <r>
    <x v="6"/>
    <x v="5"/>
    <x v="12"/>
    <n v="2891"/>
    <n v="102"/>
  </r>
  <r>
    <x v="8"/>
    <x v="2"/>
    <x v="14"/>
    <n v="3773"/>
    <n v="165"/>
  </r>
  <r>
    <x v="3"/>
    <x v="2"/>
    <x v="19"/>
    <n v="854"/>
    <n v="309"/>
  </r>
  <r>
    <x v="4"/>
    <x v="2"/>
    <x v="9"/>
    <n v="4970"/>
    <n v="156"/>
  </r>
  <r>
    <x v="2"/>
    <x v="1"/>
    <x v="21"/>
    <n v="98"/>
    <n v="159"/>
  </r>
  <r>
    <x v="6"/>
    <x v="1"/>
    <x v="16"/>
    <n v="13391"/>
    <n v="201"/>
  </r>
  <r>
    <x v="1"/>
    <x v="3"/>
    <x v="6"/>
    <n v="8890"/>
    <n v="210"/>
  </r>
  <r>
    <x v="7"/>
    <x v="4"/>
    <x v="11"/>
    <n v="56"/>
    <n v="51"/>
  </r>
  <r>
    <x v="8"/>
    <x v="2"/>
    <x v="4"/>
    <n v="3339"/>
    <n v="39"/>
  </r>
  <r>
    <x v="9"/>
    <x v="1"/>
    <x v="3"/>
    <n v="3808"/>
    <n v="279"/>
  </r>
  <r>
    <x v="9"/>
    <x v="4"/>
    <x v="11"/>
    <n v="63"/>
    <n v="123"/>
  </r>
  <r>
    <x v="7"/>
    <x v="3"/>
    <x v="18"/>
    <n v="7812"/>
    <n v="81"/>
  </r>
  <r>
    <x v="0"/>
    <x v="0"/>
    <x v="15"/>
    <n v="7693"/>
    <n v="21"/>
  </r>
  <r>
    <x v="8"/>
    <x v="2"/>
    <x v="19"/>
    <n v="973"/>
    <n v="162"/>
  </r>
  <r>
    <x v="9"/>
    <x v="1"/>
    <x v="20"/>
    <n v="567"/>
    <n v="228"/>
  </r>
  <r>
    <x v="9"/>
    <x v="2"/>
    <x v="12"/>
    <n v="2471"/>
    <n v="342"/>
  </r>
  <r>
    <x v="6"/>
    <x v="4"/>
    <x v="11"/>
    <n v="7189"/>
    <n v="54"/>
  </r>
  <r>
    <x v="3"/>
    <x v="1"/>
    <x v="19"/>
    <n v="7455"/>
    <n v="216"/>
  </r>
  <r>
    <x v="8"/>
    <x v="5"/>
    <x v="21"/>
    <n v="3108"/>
    <n v="54"/>
  </r>
  <r>
    <x v="4"/>
    <x v="4"/>
    <x v="4"/>
    <n v="469"/>
    <n v="75"/>
  </r>
  <r>
    <x v="2"/>
    <x v="0"/>
    <x v="14"/>
    <n v="2737"/>
    <n v="93"/>
  </r>
  <r>
    <x v="2"/>
    <x v="0"/>
    <x v="4"/>
    <n v="4305"/>
    <n v="156"/>
  </r>
  <r>
    <x v="2"/>
    <x v="4"/>
    <x v="9"/>
    <n v="2408"/>
    <n v="9"/>
  </r>
  <r>
    <x v="8"/>
    <x v="2"/>
    <x v="15"/>
    <n v="1281"/>
    <n v="18"/>
  </r>
  <r>
    <x v="0"/>
    <x v="1"/>
    <x v="1"/>
    <n v="12348"/>
    <n v="234"/>
  </r>
  <r>
    <x v="8"/>
    <x v="5"/>
    <x v="19"/>
    <n v="3689"/>
    <n v="312"/>
  </r>
  <r>
    <x v="5"/>
    <x v="2"/>
    <x v="15"/>
    <n v="2870"/>
    <n v="300"/>
  </r>
  <r>
    <x v="7"/>
    <x v="2"/>
    <x v="18"/>
    <n v="798"/>
    <n v="519"/>
  </r>
  <r>
    <x v="3"/>
    <x v="0"/>
    <x v="20"/>
    <n v="2933"/>
    <n v="9"/>
  </r>
  <r>
    <x v="6"/>
    <x v="1"/>
    <x v="2"/>
    <n v="2744"/>
    <n v="9"/>
  </r>
  <r>
    <x v="0"/>
    <x v="2"/>
    <x v="5"/>
    <n v="9772"/>
    <n v="90"/>
  </r>
  <r>
    <x v="5"/>
    <x v="5"/>
    <x v="4"/>
    <n v="1568"/>
    <n v="96"/>
  </r>
  <r>
    <x v="7"/>
    <x v="2"/>
    <x v="10"/>
    <n v="11417"/>
    <n v="21"/>
  </r>
  <r>
    <x v="0"/>
    <x v="5"/>
    <x v="21"/>
    <n v="6748"/>
    <n v="48"/>
  </r>
  <r>
    <x v="9"/>
    <x v="2"/>
    <x v="18"/>
    <n v="1407"/>
    <n v="72"/>
  </r>
  <r>
    <x v="1"/>
    <x v="1"/>
    <x v="12"/>
    <n v="2023"/>
    <n v="168"/>
  </r>
  <r>
    <x v="6"/>
    <x v="3"/>
    <x v="21"/>
    <n v="5236"/>
    <n v="51"/>
  </r>
  <r>
    <x v="3"/>
    <x v="2"/>
    <x v="15"/>
    <n v="1925"/>
    <n v="192"/>
  </r>
  <r>
    <x v="5"/>
    <x v="0"/>
    <x v="8"/>
    <n v="6608"/>
    <n v="225"/>
  </r>
  <r>
    <x v="4"/>
    <x v="5"/>
    <x v="21"/>
    <n v="8008"/>
    <n v="456"/>
  </r>
  <r>
    <x v="9"/>
    <x v="5"/>
    <x v="4"/>
    <n v="1428"/>
    <n v="93"/>
  </r>
  <r>
    <x v="4"/>
    <x v="5"/>
    <x v="2"/>
    <n v="525"/>
    <n v="48"/>
  </r>
  <r>
    <x v="4"/>
    <x v="0"/>
    <x v="3"/>
    <n v="1505"/>
    <n v="102"/>
  </r>
  <r>
    <x v="5"/>
    <x v="1"/>
    <x v="0"/>
    <n v="6755"/>
    <n v="252"/>
  </r>
  <r>
    <x v="7"/>
    <x v="0"/>
    <x v="3"/>
    <n v="11571"/>
    <n v="138"/>
  </r>
  <r>
    <x v="0"/>
    <x v="4"/>
    <x v="4"/>
    <n v="2541"/>
    <n v="90"/>
  </r>
  <r>
    <x v="3"/>
    <x v="0"/>
    <x v="0"/>
    <n v="1526"/>
    <n v="240"/>
  </r>
  <r>
    <x v="0"/>
    <x v="4"/>
    <x v="2"/>
    <n v="6125"/>
    <n v="102"/>
  </r>
  <r>
    <x v="3"/>
    <x v="1"/>
    <x v="18"/>
    <n v="847"/>
    <n v="129"/>
  </r>
  <r>
    <x v="1"/>
    <x v="1"/>
    <x v="18"/>
    <n v="4753"/>
    <n v="300"/>
  </r>
  <r>
    <x v="4"/>
    <x v="4"/>
    <x v="5"/>
    <n v="959"/>
    <n v="135"/>
  </r>
  <r>
    <x v="5"/>
    <x v="1"/>
    <x v="17"/>
    <n v="2793"/>
    <n v="114"/>
  </r>
  <r>
    <x v="5"/>
    <x v="1"/>
    <x v="8"/>
    <n v="4606"/>
    <n v="63"/>
  </r>
  <r>
    <x v="5"/>
    <x v="2"/>
    <x v="12"/>
    <n v="5551"/>
    <n v="252"/>
  </r>
  <r>
    <x v="9"/>
    <x v="2"/>
    <x v="1"/>
    <n v="6657"/>
    <n v="303"/>
  </r>
  <r>
    <x v="5"/>
    <x v="3"/>
    <x v="9"/>
    <n v="4438"/>
    <n v="246"/>
  </r>
  <r>
    <x v="1"/>
    <x v="4"/>
    <x v="7"/>
    <n v="168"/>
    <n v="84"/>
  </r>
  <r>
    <x v="5"/>
    <x v="5"/>
    <x v="9"/>
    <n v="7777"/>
    <n v="39"/>
  </r>
  <r>
    <x v="6"/>
    <x v="2"/>
    <x v="9"/>
    <n v="3339"/>
    <n v="348"/>
  </r>
  <r>
    <x v="5"/>
    <x v="0"/>
    <x v="5"/>
    <n v="6391"/>
    <n v="48"/>
  </r>
  <r>
    <x v="6"/>
    <x v="0"/>
    <x v="7"/>
    <n v="518"/>
    <n v="75"/>
  </r>
  <r>
    <x v="5"/>
    <x v="4"/>
    <x v="19"/>
    <n v="5677"/>
    <n v="258"/>
  </r>
  <r>
    <x v="4"/>
    <x v="3"/>
    <x v="9"/>
    <n v="6048"/>
    <n v="27"/>
  </r>
  <r>
    <x v="1"/>
    <x v="4"/>
    <x v="1"/>
    <n v="3752"/>
    <n v="213"/>
  </r>
  <r>
    <x v="6"/>
    <x v="1"/>
    <x v="12"/>
    <n v="4480"/>
    <n v="357"/>
  </r>
  <r>
    <x v="2"/>
    <x v="0"/>
    <x v="2"/>
    <n v="259"/>
    <n v="207"/>
  </r>
  <r>
    <x v="1"/>
    <x v="0"/>
    <x v="0"/>
    <n v="42"/>
    <n v="150"/>
  </r>
  <r>
    <x v="3"/>
    <x v="2"/>
    <x v="21"/>
    <n v="98"/>
    <n v="204"/>
  </r>
  <r>
    <x v="5"/>
    <x v="1"/>
    <x v="18"/>
    <n v="2478"/>
    <n v="21"/>
  </r>
  <r>
    <x v="3"/>
    <x v="5"/>
    <x v="5"/>
    <n v="7847"/>
    <n v="174"/>
  </r>
  <r>
    <x v="7"/>
    <x v="0"/>
    <x v="9"/>
    <n v="9926"/>
    <n v="201"/>
  </r>
  <r>
    <x v="1"/>
    <x v="4"/>
    <x v="11"/>
    <n v="819"/>
    <n v="510"/>
  </r>
  <r>
    <x v="4"/>
    <x v="3"/>
    <x v="12"/>
    <n v="3052"/>
    <n v="378"/>
  </r>
  <r>
    <x v="2"/>
    <x v="5"/>
    <x v="20"/>
    <n v="6832"/>
    <n v="27"/>
  </r>
  <r>
    <x v="7"/>
    <x v="3"/>
    <x v="10"/>
    <n v="2016"/>
    <n v="117"/>
  </r>
  <r>
    <x v="4"/>
    <x v="4"/>
    <x v="20"/>
    <n v="7322"/>
    <n v="36"/>
  </r>
  <r>
    <x v="1"/>
    <x v="1"/>
    <x v="5"/>
    <n v="357"/>
    <n v="126"/>
  </r>
  <r>
    <x v="2"/>
    <x v="3"/>
    <x v="4"/>
    <n v="3192"/>
    <n v="72"/>
  </r>
  <r>
    <x v="5"/>
    <x v="2"/>
    <x v="7"/>
    <n v="8435"/>
    <n v="42"/>
  </r>
  <r>
    <x v="0"/>
    <x v="3"/>
    <x v="12"/>
    <n v="0"/>
    <n v="135"/>
  </r>
  <r>
    <x v="5"/>
    <x v="5"/>
    <x v="17"/>
    <n v="8862"/>
    <n v="189"/>
  </r>
  <r>
    <x v="4"/>
    <x v="0"/>
    <x v="19"/>
    <n v="3556"/>
    <n v="459"/>
  </r>
  <r>
    <x v="6"/>
    <x v="5"/>
    <x v="16"/>
    <n v="7280"/>
    <n v="201"/>
  </r>
  <r>
    <x v="4"/>
    <x v="5"/>
    <x v="0"/>
    <n v="3402"/>
    <n v="366"/>
  </r>
  <r>
    <x v="8"/>
    <x v="0"/>
    <x v="12"/>
    <n v="4592"/>
    <n v="324"/>
  </r>
  <r>
    <x v="2"/>
    <x v="1"/>
    <x v="16"/>
    <n v="7833"/>
    <n v="243"/>
  </r>
  <r>
    <x v="7"/>
    <x v="3"/>
    <x v="20"/>
    <n v="7651"/>
    <n v="213"/>
  </r>
  <r>
    <x v="0"/>
    <x v="1"/>
    <x v="0"/>
    <n v="2275"/>
    <n v="447"/>
  </r>
  <r>
    <x v="0"/>
    <x v="4"/>
    <x v="11"/>
    <n v="5670"/>
    <n v="297"/>
  </r>
  <r>
    <x v="5"/>
    <x v="1"/>
    <x v="10"/>
    <n v="2135"/>
    <n v="27"/>
  </r>
  <r>
    <x v="0"/>
    <x v="5"/>
    <x v="14"/>
    <n v="2779"/>
    <n v="75"/>
  </r>
  <r>
    <x v="9"/>
    <x v="3"/>
    <x v="5"/>
    <n v="12950"/>
    <n v="30"/>
  </r>
  <r>
    <x v="5"/>
    <x v="2"/>
    <x v="3"/>
    <n v="2646"/>
    <n v="177"/>
  </r>
  <r>
    <x v="0"/>
    <x v="5"/>
    <x v="5"/>
    <n v="3794"/>
    <n v="159"/>
  </r>
  <r>
    <x v="8"/>
    <x v="1"/>
    <x v="5"/>
    <n v="819"/>
    <n v="306"/>
  </r>
  <r>
    <x v="8"/>
    <x v="5"/>
    <x v="13"/>
    <n v="2583"/>
    <n v="18"/>
  </r>
  <r>
    <x v="5"/>
    <x v="1"/>
    <x v="15"/>
    <n v="4585"/>
    <n v="240"/>
  </r>
  <r>
    <x v="6"/>
    <x v="5"/>
    <x v="5"/>
    <n v="1652"/>
    <n v="93"/>
  </r>
  <r>
    <x v="9"/>
    <x v="5"/>
    <x v="21"/>
    <n v="4991"/>
    <n v="9"/>
  </r>
  <r>
    <x v="1"/>
    <x v="5"/>
    <x v="10"/>
    <n v="2009"/>
    <n v="219"/>
  </r>
  <r>
    <x v="7"/>
    <x v="3"/>
    <x v="7"/>
    <n v="1568"/>
    <n v="141"/>
  </r>
  <r>
    <x v="3"/>
    <x v="0"/>
    <x v="13"/>
    <n v="3388"/>
    <n v="123"/>
  </r>
  <r>
    <x v="0"/>
    <x v="4"/>
    <x v="17"/>
    <n v="623"/>
    <n v="51"/>
  </r>
  <r>
    <x v="4"/>
    <x v="2"/>
    <x v="2"/>
    <n v="10073"/>
    <n v="120"/>
  </r>
  <r>
    <x v="1"/>
    <x v="3"/>
    <x v="21"/>
    <n v="1561"/>
    <n v="27"/>
  </r>
  <r>
    <x v="2"/>
    <x v="2"/>
    <x v="18"/>
    <n v="11522"/>
    <n v="204"/>
  </r>
  <r>
    <x v="4"/>
    <x v="4"/>
    <x v="11"/>
    <n v="2317"/>
    <n v="123"/>
  </r>
  <r>
    <x v="9"/>
    <x v="0"/>
    <x v="19"/>
    <n v="3059"/>
    <n v="27"/>
  </r>
  <r>
    <x v="3"/>
    <x v="0"/>
    <x v="21"/>
    <n v="2324"/>
    <n v="177"/>
  </r>
  <r>
    <x v="8"/>
    <x v="3"/>
    <x v="21"/>
    <n v="4956"/>
    <n v="171"/>
  </r>
  <r>
    <x v="9"/>
    <x v="5"/>
    <x v="15"/>
    <n v="5355"/>
    <n v="204"/>
  </r>
  <r>
    <x v="8"/>
    <x v="5"/>
    <x v="8"/>
    <n v="7259"/>
    <n v="276"/>
  </r>
  <r>
    <x v="1"/>
    <x v="0"/>
    <x v="21"/>
    <n v="6279"/>
    <n v="45"/>
  </r>
  <r>
    <x v="0"/>
    <x v="4"/>
    <x v="12"/>
    <n v="2541"/>
    <n v="45"/>
  </r>
  <r>
    <x v="4"/>
    <x v="1"/>
    <x v="18"/>
    <n v="3864"/>
    <n v="177"/>
  </r>
  <r>
    <x v="6"/>
    <x v="2"/>
    <x v="11"/>
    <n v="6146"/>
    <n v="63"/>
  </r>
  <r>
    <x v="2"/>
    <x v="3"/>
    <x v="3"/>
    <n v="2639"/>
    <n v="204"/>
  </r>
  <r>
    <x v="1"/>
    <x v="0"/>
    <x v="7"/>
    <n v="1890"/>
    <n v="195"/>
  </r>
  <r>
    <x v="5"/>
    <x v="5"/>
    <x v="8"/>
    <n v="1932"/>
    <n v="369"/>
  </r>
  <r>
    <x v="8"/>
    <x v="5"/>
    <x v="4"/>
    <n v="6300"/>
    <n v="42"/>
  </r>
  <r>
    <x v="4"/>
    <x v="0"/>
    <x v="0"/>
    <n v="560"/>
    <n v="81"/>
  </r>
  <r>
    <x v="2"/>
    <x v="0"/>
    <x v="21"/>
    <n v="2856"/>
    <n v="246"/>
  </r>
  <r>
    <x v="2"/>
    <x v="5"/>
    <x v="9"/>
    <n v="707"/>
    <n v="174"/>
  </r>
  <r>
    <x v="1"/>
    <x v="1"/>
    <x v="0"/>
    <n v="3598"/>
    <n v="81"/>
  </r>
  <r>
    <x v="0"/>
    <x v="1"/>
    <x v="7"/>
    <n v="6853"/>
    <n v="372"/>
  </r>
  <r>
    <x v="0"/>
    <x v="1"/>
    <x v="10"/>
    <n v="4725"/>
    <n v="174"/>
  </r>
  <r>
    <x v="3"/>
    <x v="2"/>
    <x v="1"/>
    <n v="10304"/>
    <n v="84"/>
  </r>
  <r>
    <x v="3"/>
    <x v="5"/>
    <x v="10"/>
    <n v="1274"/>
    <n v="225"/>
  </r>
  <r>
    <x v="6"/>
    <x v="2"/>
    <x v="0"/>
    <n v="1526"/>
    <n v="105"/>
  </r>
  <r>
    <x v="0"/>
    <x v="3"/>
    <x v="19"/>
    <n v="3101"/>
    <n v="225"/>
  </r>
  <r>
    <x v="7"/>
    <x v="0"/>
    <x v="8"/>
    <n v="1057"/>
    <n v="54"/>
  </r>
  <r>
    <x v="5"/>
    <x v="0"/>
    <x v="21"/>
    <n v="5306"/>
    <n v="0"/>
  </r>
  <r>
    <x v="6"/>
    <x v="3"/>
    <x v="17"/>
    <n v="4018"/>
    <n v="171"/>
  </r>
  <r>
    <x v="2"/>
    <x v="5"/>
    <x v="10"/>
    <n v="938"/>
    <n v="189"/>
  </r>
  <r>
    <x v="5"/>
    <x v="4"/>
    <x v="3"/>
    <n v="1778"/>
    <n v="270"/>
  </r>
  <r>
    <x v="4"/>
    <x v="3"/>
    <x v="0"/>
    <n v="1638"/>
    <n v="63"/>
  </r>
  <r>
    <x v="3"/>
    <x v="4"/>
    <x v="4"/>
    <n v="154"/>
    <n v="21"/>
  </r>
  <r>
    <x v="5"/>
    <x v="0"/>
    <x v="7"/>
    <n v="9835"/>
    <n v="207"/>
  </r>
  <r>
    <x v="2"/>
    <x v="0"/>
    <x v="13"/>
    <n v="7273"/>
    <n v="96"/>
  </r>
  <r>
    <x v="6"/>
    <x v="3"/>
    <x v="7"/>
    <n v="6909"/>
    <n v="81"/>
  </r>
  <r>
    <x v="2"/>
    <x v="3"/>
    <x v="17"/>
    <n v="3920"/>
    <n v="306"/>
  </r>
  <r>
    <x v="9"/>
    <x v="3"/>
    <x v="20"/>
    <n v="4858"/>
    <n v="279"/>
  </r>
  <r>
    <x v="7"/>
    <x v="4"/>
    <x v="2"/>
    <n v="3549"/>
    <n v="3"/>
  </r>
  <r>
    <x v="5"/>
    <x v="3"/>
    <x v="18"/>
    <n v="966"/>
    <n v="198"/>
  </r>
  <r>
    <x v="6"/>
    <x v="3"/>
    <x v="3"/>
    <n v="385"/>
    <n v="249"/>
  </r>
  <r>
    <x v="4"/>
    <x v="5"/>
    <x v="10"/>
    <n v="2219"/>
    <n v="75"/>
  </r>
  <r>
    <x v="2"/>
    <x v="2"/>
    <x v="1"/>
    <n v="2954"/>
    <n v="189"/>
  </r>
  <r>
    <x v="5"/>
    <x v="2"/>
    <x v="1"/>
    <n v="280"/>
    <n v="87"/>
  </r>
  <r>
    <x v="3"/>
    <x v="2"/>
    <x v="0"/>
    <n v="6118"/>
    <n v="174"/>
  </r>
  <r>
    <x v="7"/>
    <x v="3"/>
    <x v="16"/>
    <n v="4802"/>
    <n v="36"/>
  </r>
  <r>
    <x v="2"/>
    <x v="4"/>
    <x v="17"/>
    <n v="4137"/>
    <n v="60"/>
  </r>
  <r>
    <x v="8"/>
    <x v="1"/>
    <x v="14"/>
    <n v="2023"/>
    <n v="78"/>
  </r>
  <r>
    <x v="2"/>
    <x v="2"/>
    <x v="0"/>
    <n v="9051"/>
    <n v="57"/>
  </r>
  <r>
    <x v="2"/>
    <x v="0"/>
    <x v="19"/>
    <n v="2919"/>
    <n v="45"/>
  </r>
  <r>
    <x v="3"/>
    <x v="4"/>
    <x v="7"/>
    <n v="5915"/>
    <n v="3"/>
  </r>
  <r>
    <x v="9"/>
    <x v="1"/>
    <x v="16"/>
    <n v="2562"/>
    <n v="6"/>
  </r>
  <r>
    <x v="6"/>
    <x v="0"/>
    <x v="4"/>
    <n v="8813"/>
    <n v="21"/>
  </r>
  <r>
    <x v="6"/>
    <x v="2"/>
    <x v="3"/>
    <n v="6111"/>
    <n v="3"/>
  </r>
  <r>
    <x v="1"/>
    <x v="5"/>
    <x v="6"/>
    <n v="3507"/>
    <n v="288"/>
  </r>
  <r>
    <x v="4"/>
    <x v="2"/>
    <x v="11"/>
    <n v="4319"/>
    <n v="30"/>
  </r>
  <r>
    <x v="0"/>
    <x v="4"/>
    <x v="21"/>
    <n v="609"/>
    <n v="87"/>
  </r>
  <r>
    <x v="0"/>
    <x v="3"/>
    <x v="18"/>
    <n v="6370"/>
    <n v="30"/>
  </r>
  <r>
    <x v="6"/>
    <x v="4"/>
    <x v="15"/>
    <n v="5474"/>
    <n v="168"/>
  </r>
  <r>
    <x v="0"/>
    <x v="2"/>
    <x v="18"/>
    <n v="3164"/>
    <n v="306"/>
  </r>
  <r>
    <x v="4"/>
    <x v="1"/>
    <x v="2"/>
    <n v="1302"/>
    <n v="402"/>
  </r>
  <r>
    <x v="8"/>
    <x v="0"/>
    <x v="19"/>
    <n v="7308"/>
    <n v="327"/>
  </r>
  <r>
    <x v="0"/>
    <x v="0"/>
    <x v="18"/>
    <n v="6132"/>
    <n v="93"/>
  </r>
  <r>
    <x v="9"/>
    <x v="1"/>
    <x v="8"/>
    <n v="3472"/>
    <n v="96"/>
  </r>
  <r>
    <x v="1"/>
    <x v="3"/>
    <x v="3"/>
    <n v="9660"/>
    <n v="27"/>
  </r>
  <r>
    <x v="2"/>
    <x v="4"/>
    <x v="21"/>
    <n v="2436"/>
    <n v="99"/>
  </r>
  <r>
    <x v="2"/>
    <x v="4"/>
    <x v="5"/>
    <n v="9506"/>
    <n v="87"/>
  </r>
  <r>
    <x v="9"/>
    <x v="0"/>
    <x v="20"/>
    <n v="245"/>
    <n v="288"/>
  </r>
  <r>
    <x v="1"/>
    <x v="1"/>
    <x v="13"/>
    <n v="2702"/>
    <n v="363"/>
  </r>
  <r>
    <x v="9"/>
    <x v="5"/>
    <x v="9"/>
    <n v="700"/>
    <n v="87"/>
  </r>
  <r>
    <x v="4"/>
    <x v="5"/>
    <x v="9"/>
    <n v="3759"/>
    <n v="150"/>
  </r>
  <r>
    <x v="7"/>
    <x v="1"/>
    <x v="9"/>
    <n v="1589"/>
    <n v="303"/>
  </r>
  <r>
    <x v="5"/>
    <x v="1"/>
    <x v="19"/>
    <n v="5194"/>
    <n v="288"/>
  </r>
  <r>
    <x v="9"/>
    <x v="2"/>
    <x v="11"/>
    <n v="945"/>
    <n v="75"/>
  </r>
  <r>
    <x v="0"/>
    <x v="4"/>
    <x v="6"/>
    <n v="1988"/>
    <n v="39"/>
  </r>
  <r>
    <x v="4"/>
    <x v="5"/>
    <x v="1"/>
    <n v="6734"/>
    <n v="123"/>
  </r>
  <r>
    <x v="0"/>
    <x v="2"/>
    <x v="2"/>
    <n v="217"/>
    <n v="36"/>
  </r>
  <r>
    <x v="6"/>
    <x v="5"/>
    <x v="7"/>
    <n v="6279"/>
    <n v="237"/>
  </r>
  <r>
    <x v="0"/>
    <x v="2"/>
    <x v="11"/>
    <n v="4424"/>
    <n v="201"/>
  </r>
  <r>
    <x v="7"/>
    <x v="2"/>
    <x v="9"/>
    <n v="189"/>
    <n v="48"/>
  </r>
  <r>
    <x v="6"/>
    <x v="1"/>
    <x v="7"/>
    <n v="490"/>
    <n v="84"/>
  </r>
  <r>
    <x v="1"/>
    <x v="0"/>
    <x v="20"/>
    <n v="434"/>
    <n v="87"/>
  </r>
  <r>
    <x v="5"/>
    <x v="4"/>
    <x v="0"/>
    <n v="10129"/>
    <n v="312"/>
  </r>
  <r>
    <x v="8"/>
    <x v="3"/>
    <x v="19"/>
    <n v="1652"/>
    <n v="102"/>
  </r>
  <r>
    <x v="1"/>
    <x v="4"/>
    <x v="20"/>
    <n v="6433"/>
    <n v="78"/>
  </r>
  <r>
    <x v="8"/>
    <x v="5"/>
    <x v="14"/>
    <n v="2212"/>
    <n v="117"/>
  </r>
  <r>
    <x v="3"/>
    <x v="1"/>
    <x v="15"/>
    <n v="609"/>
    <n v="99"/>
  </r>
  <r>
    <x v="0"/>
    <x v="1"/>
    <x v="17"/>
    <n v="1638"/>
    <n v="48"/>
  </r>
  <r>
    <x v="5"/>
    <x v="5"/>
    <x v="16"/>
    <n v="3829"/>
    <n v="24"/>
  </r>
  <r>
    <x v="0"/>
    <x v="3"/>
    <x v="16"/>
    <n v="5775"/>
    <n v="42"/>
  </r>
  <r>
    <x v="4"/>
    <x v="1"/>
    <x v="13"/>
    <n v="1071"/>
    <n v="270"/>
  </r>
  <r>
    <x v="1"/>
    <x v="2"/>
    <x v="14"/>
    <n v="5019"/>
    <n v="150"/>
  </r>
  <r>
    <x v="7"/>
    <x v="0"/>
    <x v="16"/>
    <n v="2863"/>
    <n v="42"/>
  </r>
  <r>
    <x v="0"/>
    <x v="1"/>
    <x v="12"/>
    <n v="1617"/>
    <n v="126"/>
  </r>
  <r>
    <x v="4"/>
    <x v="0"/>
    <x v="21"/>
    <n v="6818"/>
    <n v="6"/>
  </r>
  <r>
    <x v="8"/>
    <x v="1"/>
    <x v="16"/>
    <n v="6657"/>
    <n v="276"/>
  </r>
  <r>
    <x v="8"/>
    <x v="5"/>
    <x v="9"/>
    <n v="2919"/>
    <n v="93"/>
  </r>
  <r>
    <x v="7"/>
    <x v="2"/>
    <x v="6"/>
    <n v="3094"/>
    <n v="246"/>
  </r>
  <r>
    <x v="4"/>
    <x v="3"/>
    <x v="17"/>
    <n v="2989"/>
    <n v="3"/>
  </r>
  <r>
    <x v="1"/>
    <x v="4"/>
    <x v="18"/>
    <n v="2268"/>
    <n v="63"/>
  </r>
  <r>
    <x v="6"/>
    <x v="1"/>
    <x v="6"/>
    <n v="4753"/>
    <n v="246"/>
  </r>
  <r>
    <x v="7"/>
    <x v="5"/>
    <x v="15"/>
    <n v="7511"/>
    <n v="120"/>
  </r>
  <r>
    <x v="7"/>
    <x v="4"/>
    <x v="6"/>
    <n v="4326"/>
    <n v="348"/>
  </r>
  <r>
    <x v="3"/>
    <x v="5"/>
    <x v="14"/>
    <n v="4935"/>
    <n v="126"/>
  </r>
  <r>
    <x v="4"/>
    <x v="1"/>
    <x v="0"/>
    <n v="4781"/>
    <n v="123"/>
  </r>
  <r>
    <x v="6"/>
    <x v="4"/>
    <x v="4"/>
    <n v="7483"/>
    <n v="45"/>
  </r>
  <r>
    <x v="9"/>
    <x v="4"/>
    <x v="2"/>
    <n v="6860"/>
    <n v="126"/>
  </r>
  <r>
    <x v="0"/>
    <x v="0"/>
    <x v="12"/>
    <n v="9002"/>
    <n v="72"/>
  </r>
  <r>
    <x v="4"/>
    <x v="2"/>
    <x v="12"/>
    <n v="1400"/>
    <n v="135"/>
  </r>
  <r>
    <x v="9"/>
    <x v="5"/>
    <x v="7"/>
    <n v="4053"/>
    <n v="24"/>
  </r>
  <r>
    <x v="5"/>
    <x v="2"/>
    <x v="6"/>
    <n v="2149"/>
    <n v="117"/>
  </r>
  <r>
    <x v="8"/>
    <x v="3"/>
    <x v="12"/>
    <n v="3640"/>
    <n v="51"/>
  </r>
  <r>
    <x v="7"/>
    <x v="3"/>
    <x v="14"/>
    <n v="630"/>
    <n v="36"/>
  </r>
  <r>
    <x v="2"/>
    <x v="1"/>
    <x v="18"/>
    <n v="2429"/>
    <n v="144"/>
  </r>
  <r>
    <x v="2"/>
    <x v="2"/>
    <x v="4"/>
    <n v="2142"/>
    <n v="114"/>
  </r>
  <r>
    <x v="5"/>
    <x v="0"/>
    <x v="0"/>
    <n v="6454"/>
    <n v="54"/>
  </r>
  <r>
    <x v="5"/>
    <x v="0"/>
    <x v="10"/>
    <n v="4487"/>
    <n v="333"/>
  </r>
  <r>
    <x v="8"/>
    <x v="0"/>
    <x v="2"/>
    <n v="938"/>
    <n v="366"/>
  </r>
  <r>
    <x v="8"/>
    <x v="4"/>
    <x v="21"/>
    <n v="8841"/>
    <n v="303"/>
  </r>
  <r>
    <x v="7"/>
    <x v="3"/>
    <x v="5"/>
    <n v="4018"/>
    <n v="126"/>
  </r>
  <r>
    <x v="3"/>
    <x v="0"/>
    <x v="16"/>
    <n v="714"/>
    <n v="231"/>
  </r>
  <r>
    <x v="2"/>
    <x v="4"/>
    <x v="4"/>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46D381A-A933-45D0-82C6-44B9DEF0DDB0}" name="PivotTable10"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23" firstHeaderRow="0" firstDataRow="1" firstDataCol="1"/>
  <pivotFields count="5">
    <pivotField showAll="0">
      <items count="11">
        <item x="7"/>
        <item x="1"/>
        <item x="3"/>
        <item x="5"/>
        <item x="4"/>
        <item x="6"/>
        <item x="8"/>
        <item x="2"/>
        <item x="9"/>
        <item x="0"/>
        <item t="default"/>
      </items>
    </pivotField>
    <pivotField showAll="0">
      <items count="7">
        <item x="4"/>
        <item h="1" x="2"/>
        <item h="1" x="5"/>
        <item h="1" x="0"/>
        <item h="1" x="3"/>
        <item h="1" x="1"/>
        <item t="default"/>
      </items>
    </pivotField>
    <pivotField axis="axisRow" showAll="0" sortType="descending">
      <items count="23">
        <item x="8"/>
        <item x="0"/>
        <item x="17"/>
        <item x="15"/>
        <item x="7"/>
        <item x="2"/>
        <item x="21"/>
        <item x="19"/>
        <item x="1"/>
        <item x="3"/>
        <item x="9"/>
        <item x="14"/>
        <item x="12"/>
        <item x="11"/>
        <item x="10"/>
        <item x="13"/>
        <item x="18"/>
        <item x="5"/>
        <item x="16"/>
        <item x="6"/>
        <item x="20"/>
        <item x="4"/>
        <item t="default"/>
      </items>
      <autoSortScope>
        <pivotArea dataOnly="0" outline="0" fieldPosition="0">
          <references count="1">
            <reference field="4294967294" count="1" selected="0">
              <x v="1"/>
            </reference>
          </references>
        </pivotArea>
      </autoSortScope>
    </pivotField>
    <pivotField dataField="1" showAll="0"/>
    <pivotField dataField="1" showAll="0"/>
  </pivotFields>
  <rowFields count="1">
    <field x="2"/>
  </rowFields>
  <rowItems count="20">
    <i>
      <x v="5"/>
    </i>
    <i>
      <x v="13"/>
    </i>
    <i>
      <x v="21"/>
    </i>
    <i>
      <x v="20"/>
    </i>
    <i>
      <x v="7"/>
    </i>
    <i>
      <x v="6"/>
    </i>
    <i>
      <x v="17"/>
    </i>
    <i>
      <x v="1"/>
    </i>
    <i>
      <x v="19"/>
    </i>
    <i>
      <x v="8"/>
    </i>
    <i>
      <x v="4"/>
    </i>
    <i>
      <x/>
    </i>
    <i>
      <x v="11"/>
    </i>
    <i>
      <x v="3"/>
    </i>
    <i>
      <x v="2"/>
    </i>
    <i>
      <x v="14"/>
    </i>
    <i>
      <x v="16"/>
    </i>
    <i>
      <x v="12"/>
    </i>
    <i>
      <x v="10"/>
    </i>
    <i>
      <x v="9"/>
    </i>
  </rowItems>
  <colFields count="1">
    <field x="-2"/>
  </colFields>
  <colItems count="3">
    <i>
      <x/>
    </i>
    <i i="1">
      <x v="1"/>
    </i>
    <i i="2">
      <x v="2"/>
    </i>
  </colItems>
  <dataFields count="3">
    <dataField name="Sum of Units" fld="4" baseField="0" baseItem="0"/>
    <dataField name="Sum of Amount2" fld="3" baseField="0" baseItem="0"/>
    <dataField name="Sum of Amount" fld="3" baseField="0" baseItem="0"/>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1E785C1-1779-4B3A-AFAB-52D02F0CE633}"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F25" firstHeaderRow="0" firstDataRow="1" firstDataCol="1"/>
  <pivotFields count="7">
    <pivotField axis="axisRow" allDrilled="1" subtotalTop="0" showAll="0" sortType="descending" defaultSubtotal="0" defaultAttributeDrillState="1">
      <items count="21">
        <item x="0"/>
        <item x="1"/>
        <item x="2"/>
        <item x="3"/>
        <item x="4"/>
        <item x="5"/>
        <item x="6"/>
        <item x="7"/>
        <item x="8"/>
        <item x="9"/>
        <item x="10"/>
        <item x="11"/>
        <item x="12"/>
        <item x="13"/>
        <item x="14"/>
        <item x="15"/>
        <item x="16"/>
        <item x="17"/>
        <item x="18"/>
        <item x="19"/>
        <item x="20"/>
      </items>
      <autoSortScope>
        <pivotArea dataOnly="0" outline="0" fieldPosition="0">
          <references count="1">
            <reference field="4294967294" count="1" selected="0">
              <x v="4"/>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22">
    <i>
      <x v="19"/>
    </i>
    <i>
      <x v="9"/>
    </i>
    <i>
      <x v="2"/>
    </i>
    <i>
      <x v="6"/>
    </i>
    <i>
      <x v="10"/>
    </i>
    <i>
      <x v="11"/>
    </i>
    <i>
      <x v="17"/>
    </i>
    <i>
      <x v="7"/>
    </i>
    <i>
      <x v="3"/>
    </i>
    <i>
      <x v="20"/>
    </i>
    <i>
      <x v="8"/>
    </i>
    <i>
      <x v="14"/>
    </i>
    <i>
      <x v="4"/>
    </i>
    <i>
      <x v="16"/>
    </i>
    <i>
      <x v="15"/>
    </i>
    <i>
      <x v="18"/>
    </i>
    <i>
      <x/>
    </i>
    <i>
      <x v="13"/>
    </i>
    <i>
      <x v="5"/>
    </i>
    <i>
      <x v="1"/>
    </i>
    <i>
      <x v="12"/>
    </i>
    <i t="grand">
      <x/>
    </i>
  </rowItems>
  <colFields count="1">
    <field x="-2"/>
  </colFields>
  <colItems count="5">
    <i>
      <x/>
    </i>
    <i i="1">
      <x v="1"/>
    </i>
    <i i="2">
      <x v="2"/>
    </i>
    <i i="3">
      <x v="3"/>
    </i>
    <i i="4">
      <x v="4"/>
    </i>
  </colItems>
  <dataFields count="5">
    <dataField name="Sum of Units" fld="3" baseField="0" baseItem="0"/>
    <dataField name="Sum of Amount" fld="1" baseField="0" baseItem="0"/>
    <dataField name="Sum of Cost Per Product" fld="2" baseField="0" baseItem="0"/>
    <dataField name="Sum of Total Profit_1" fld="4" baseField="0" baseItem="0"/>
    <dataField fld="5" subtotal="count" baseField="0" baseItem="0"/>
  </dataFields>
  <conditionalFormats count="1">
    <conditionalFormat priority="1">
      <pivotAreas count="1">
        <pivotArea outline="0" fieldPosition="0">
          <references count="1">
            <reference field="4294967294" count="1">
              <x v="4"/>
            </reference>
          </references>
        </pivotArea>
      </pivotAreas>
    </conditionalFormat>
  </conditionalFormats>
  <pivotHierarchies count="18">
    <pivotHierarchy dragToData="1"/>
    <pivotHierarchy multipleItemSelectionAllowed="1" dragToData="1">
      <members count="1" level="1">
        <member name="[datatable].[Geography].&amp;[India]"/>
      </members>
    </pivotHierarchy>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Dataset.xlsx!datatable">
        <x15:activeTabTopLevelEntity name="[data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E9672C4-806C-4D50-836B-5986D4D50072}" name="PivotTable1"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D9" firstHeaderRow="0" firstDataRow="1" firstDataCol="1"/>
  <pivotFields count="5">
    <pivotField showAll="0">
      <items count="11">
        <item x="7"/>
        <item x="1"/>
        <item x="3"/>
        <item x="5"/>
        <item x="4"/>
        <item x="6"/>
        <item x="8"/>
        <item x="2"/>
        <item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showAll="0"/>
    <pivotField dataField="1" showAll="0"/>
  </pivotFields>
  <rowFields count="1">
    <field x="1"/>
  </rowFields>
  <rowItems count="6">
    <i>
      <x v="2"/>
    </i>
    <i>
      <x v="1"/>
    </i>
    <i>
      <x v="3"/>
    </i>
    <i>
      <x v="5"/>
    </i>
    <i>
      <x v="4"/>
    </i>
    <i>
      <x/>
    </i>
  </rowItems>
  <colFields count="1">
    <field x="-2"/>
  </colFields>
  <colItems count="3">
    <i>
      <x/>
    </i>
    <i i="1">
      <x v="1"/>
    </i>
    <i i="2">
      <x v="2"/>
    </i>
  </colItems>
  <dataFields count="3">
    <dataField name="Sum of Amount" fld="3" baseField="0" baseItem="0" numFmtId="167"/>
    <dataField name="Sum of Amount2" fld="3" baseField="0" baseItem="0"/>
    <dataField name="Sum of Units" fld="4" baseField="0" baseItem="0" numFmtId="3"/>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A9E6A72-E7A2-459E-8F71-DA71F771F0C8}"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28" firstHeaderRow="0" firstDataRow="1" firstDataCol="1"/>
  <pivotFields count="5">
    <pivotField axis="axisRow" showAll="0" measureFilter="1" sortType="descending">
      <items count="11">
        <item x="7"/>
        <item x="1"/>
        <item x="3"/>
        <item x="5"/>
        <item x="4"/>
        <item x="6"/>
        <item x="8"/>
        <item x="2"/>
        <item x="9"/>
        <item x="0"/>
        <item t="default"/>
      </items>
      <autoSortScope>
        <pivotArea dataOnly="0" outline="0" fieldPosition="0">
          <references count="1">
            <reference field="4294967294" count="1" selected="0">
              <x v="0"/>
            </reference>
          </references>
        </pivotArea>
      </autoSortScope>
    </pivotField>
    <pivotField axis="axisRow" showAll="0">
      <items count="7">
        <item x="4"/>
        <item x="2"/>
        <item x="5"/>
        <item x="0"/>
        <item x="3"/>
        <item x="1"/>
        <item t="default"/>
      </items>
    </pivotField>
    <pivotField showAll="0">
      <items count="23">
        <item x="8"/>
        <item x="0"/>
        <item x="17"/>
        <item x="15"/>
        <item x="7"/>
        <item x="2"/>
        <item x="21"/>
        <item x="19"/>
        <item x="1"/>
        <item x="3"/>
        <item x="9"/>
        <item x="14"/>
        <item x="12"/>
        <item x="11"/>
        <item x="10"/>
        <item x="13"/>
        <item x="18"/>
        <item x="5"/>
        <item x="16"/>
        <item x="6"/>
        <item x="20"/>
        <item x="4"/>
        <item t="default"/>
      </items>
    </pivotField>
    <pivotField dataField="1" showAll="0"/>
    <pivotField dataField="1" showAll="0"/>
  </pivotFields>
  <rowFields count="2">
    <field x="1"/>
    <field x="0"/>
  </rowFields>
  <rowItems count="25">
    <i>
      <x/>
    </i>
    <i r="1">
      <x v="5"/>
    </i>
    <i r="1">
      <x v="7"/>
    </i>
    <i r="1">
      <x v="9"/>
    </i>
    <i>
      <x v="1"/>
    </i>
    <i r="1">
      <x v="5"/>
    </i>
    <i r="1">
      <x v="2"/>
    </i>
    <i r="1">
      <x v="4"/>
    </i>
    <i>
      <x v="2"/>
    </i>
    <i r="1">
      <x v="5"/>
    </i>
    <i r="1">
      <x v="7"/>
    </i>
    <i r="1">
      <x v="6"/>
    </i>
    <i>
      <x v="3"/>
    </i>
    <i r="1">
      <x v="3"/>
    </i>
    <i r="1">
      <x v="4"/>
    </i>
    <i r="1">
      <x/>
    </i>
    <i>
      <x v="4"/>
    </i>
    <i r="1">
      <x/>
    </i>
    <i r="1">
      <x v="1"/>
    </i>
    <i r="1">
      <x v="9"/>
    </i>
    <i>
      <x v="5"/>
    </i>
    <i r="1">
      <x v="9"/>
    </i>
    <i r="1">
      <x v="3"/>
    </i>
    <i r="1">
      <x v="5"/>
    </i>
    <i t="grand">
      <x/>
    </i>
  </rowItems>
  <colFields count="1">
    <field x="-2"/>
  </colFields>
  <colItems count="2">
    <i>
      <x/>
    </i>
    <i i="1">
      <x v="1"/>
    </i>
  </colItems>
  <dataFields count="2">
    <dataField name="Sum of Amount" fld="3" baseField="0" baseItem="0"/>
    <dataField name="Sum of Units" fld="4" baseField="0" baseItem="0"/>
  </dataFields>
  <pivotTableStyleInfo name="PivotStyleLight16" showRowHeaders="1" showColHeaders="1" showRowStripes="0" showColStripes="0" showLastColumn="1"/>
  <filters count="1">
    <filter fld="0" type="count" evalOrder="-1" id="2" iMeasureFld="0">
      <autoFilter ref="A1">
        <filterColumn colId="0">
          <top10 val="3" filterVal="3"/>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4DA162C-5B89-4D45-AA31-8E0CFD6755FE}" name="PivotTable11" cacheId="2"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location ref="A3:C25" firstHeaderRow="0" firstDataRow="1" firstDataCol="1"/>
  <pivotFields count="4">
    <pivotField axis="axisRow" allDrilled="1" subtotalTop="0" showAll="0" sortType="descending" defaultSubtotal="0" defaultAttributeDrillState="1">
      <items count="22">
        <item x="0"/>
        <item x="1"/>
        <item x="2"/>
        <item x="3"/>
        <item x="4"/>
        <item x="5"/>
        <item x="6"/>
        <item x="7"/>
        <item x="8"/>
        <item x="9"/>
        <item x="10"/>
        <item x="11"/>
        <item x="12"/>
        <item x="13"/>
        <item x="14"/>
        <item x="15"/>
        <item x="16"/>
        <item x="17"/>
        <item x="18"/>
        <item x="19"/>
        <item x="20"/>
        <item x="21"/>
      </items>
      <autoSortScope>
        <pivotArea dataOnly="0" outline="0" fieldPosition="0">
          <references count="1">
            <reference field="4294967294" count="1" selected="0">
              <x v="0"/>
            </reference>
          </references>
        </pivotArea>
      </autoSortScope>
    </pivotField>
    <pivotField dataField="1" subtotalTop="0" showAll="0" defaultSubtotal="0"/>
    <pivotField allDrilled="1" subtotalTop="0" showAll="0" dataSourceSort="1" defaultSubtotal="0" defaultAttributeDrillState="1"/>
    <pivotField dataField="1" compact="0" outline="0" subtotalTop="0" dragToRow="0" dragToCol="0" dragToPage="0" dragToData="0" dragOff="0" showAll="0" topAutoShow="0" includeNewItemsInFilter="1" itemPageCount="0" rankBy="0" defaultSubtotal="0">
      <extLst>
        <ext xmlns:x14="http://schemas.microsoft.com/office/spreadsheetml/2009/9/main" uri="{2946ED86-A175-432a-8AC1-64E0C546D7DE}">
          <x14:pivotField ignore="1"/>
        </ext>
      </extLst>
    </pivotField>
  </pivotFields>
  <rowFields count="1">
    <field x="0"/>
  </rowFields>
  <rowItems count="22">
    <i>
      <x v="6"/>
    </i>
    <i>
      <x v="10"/>
    </i>
    <i>
      <x v="8"/>
    </i>
    <i>
      <x v="18"/>
    </i>
    <i>
      <x v="4"/>
    </i>
    <i>
      <x v="17"/>
    </i>
    <i>
      <x v="11"/>
    </i>
    <i>
      <x v="14"/>
    </i>
    <i>
      <x v="9"/>
    </i>
    <i>
      <x v="7"/>
    </i>
    <i>
      <x v="12"/>
    </i>
    <i>
      <x v="15"/>
    </i>
    <i>
      <x v="2"/>
    </i>
    <i>
      <x v="3"/>
    </i>
    <i>
      <x v="13"/>
    </i>
    <i>
      <x v="21"/>
    </i>
    <i>
      <x v="19"/>
    </i>
    <i>
      <x v="20"/>
    </i>
    <i>
      <x v="1"/>
    </i>
    <i>
      <x v="16"/>
    </i>
    <i>
      <x/>
    </i>
    <i>
      <x v="5"/>
    </i>
  </rowItems>
  <colFields count="1">
    <field x="-2"/>
  </colFields>
  <colItems count="2">
    <i>
      <x/>
    </i>
    <i i="1">
      <x v="1"/>
    </i>
  </colItems>
  <dataFields count="2">
    <dataField fld="1" subtotal="count" baseField="0" baseItem="0"/>
    <dataField name="Total Profit2" fld="3" subtotal="count" baseField="0" baseItem="0">
      <extLst>
        <ext xmlns:x14="http://schemas.microsoft.com/office/spreadsheetml/2009/9/main" uri="{E15A36E0-9728-4e99-A89B-3F7291B0FE68}">
          <x14:dataField sourceField="1" uniqueName="[__Xl2].[Measures].[Total Profit]"/>
        </ext>
      </extLst>
    </dataField>
  </dataFields>
  <conditionalFormats count="1">
    <conditionalFormat priority="1">
      <pivotAreas count="1">
        <pivotArea type="data" outline="0" collapsedLevelsAreSubtotals="1" fieldPosition="0">
          <references count="1">
            <reference field="4294967294" count="1" selected="0">
              <x v="1"/>
            </reference>
          </references>
        </pivotArea>
      </pivotAreas>
    </conditionalFormat>
  </conditionalFormats>
  <pivotHierarchies count="19">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dragOff="0" includeNewItemsInFilter="1">
      <extLst>
        <ext xmlns:x14="http://schemas.microsoft.com/office/spreadsheetml/2009/9/main" uri="{F1805F06-0CD3-4483-9156-8803C3D141DF}">
          <x14:pivotHierarchy ignore="1"/>
        </ext>
      </extLst>
    </pivotHierarchy>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Dataset.xlsx!datatable">
        <x15:activeTabTopLevelEntity name="[datatable]"/>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03AEB8D-F4F1-4B00-B825-6C4BB5B3AF09}" name="PivotTable2"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9" firstHeaderRow="1" firstDataRow="1" firstDataCol="1"/>
  <pivotFields count="2">
    <pivotField axis="axisRow" allDrilled="1" subtotalTop="0" showAll="0" measureFilter="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8">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3">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Sales Data Dataset.xlsx!datatable">
        <x15:activeTabTopLevelEntity name="[datatable]"/>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5114C20E-F526-4322-AF88-63812E4FAE22}" sourceName="Sales Person">
  <pivotTables>
    <pivotTable tabId="7" name="PivotTable1"/>
  </pivotTables>
  <data>
    <tabular pivotCacheId="202936222">
      <items count="10">
        <i x="7" s="1"/>
        <i x="1" s="1"/>
        <i x="3" s="1"/>
        <i x="5" s="1"/>
        <i x="4" s="1"/>
        <i x="6" s="1"/>
        <i x="8" s="1"/>
        <i x="2" s="1"/>
        <i x="9"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2780FD83-FCD4-43D3-B2B1-C0DCB9A7F322}" sourceName="Product">
  <pivotTables>
    <pivotTable tabId="11" name="PivotTable9"/>
  </pivotTables>
  <data>
    <tabular pivotCacheId="202936222">
      <items count="22">
        <i x="8" s="1"/>
        <i x="0" s="1"/>
        <i x="17" s="1"/>
        <i x="15" s="1"/>
        <i x="7" s="1"/>
        <i x="2" s="1"/>
        <i x="21" s="1"/>
        <i x="19" s="1"/>
        <i x="1" s="1"/>
        <i x="3" s="1"/>
        <i x="9" s="1"/>
        <i x="14" s="1"/>
        <i x="12" s="1"/>
        <i x="11" s="1"/>
        <i x="10" s="1"/>
        <i x="13" s="1"/>
        <i x="18" s="1"/>
        <i x="5" s="1"/>
        <i x="16" s="1"/>
        <i x="6" s="1"/>
        <i x="20" s="1"/>
        <i x="4"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64263BD-7AF7-4BAC-8028-C7217C87B432}" sourceName="Geography">
  <pivotTables>
    <pivotTable tabId="12" name="PivotTable10"/>
  </pivotTables>
  <data>
    <tabular pivotCacheId="202936222">
      <items count="6">
        <i x="4" s="1"/>
        <i x="2"/>
        <i x="5"/>
        <i x="0"/>
        <i x="3"/>
        <i x="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1" xr10:uid="{510987C0-686E-4DAF-8B4A-ADF1028440D0}" sourceName="Sales Person">
  <pivotTables>
    <pivotTable tabId="12" name="PivotTable10"/>
  </pivotTables>
  <data>
    <tabular pivotCacheId="202936222">
      <items count="10">
        <i x="7" s="1"/>
        <i x="1" s="1"/>
        <i x="3" s="1"/>
        <i x="5" s="1"/>
        <i x="4" s="1"/>
        <i x="6" s="1"/>
        <i x="8" s="1"/>
        <i x="2" s="1"/>
        <i x="9" s="1"/>
        <i x="0"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ADEC53EC-170E-4DF7-A266-4230963745F5}" sourceName="[datatable].[Geography]">
  <pivotTables>
    <pivotTable tabId="14" name="PivotTable11"/>
  </pivotTables>
  <data>
    <olap pivotCacheId="384940415">
      <levels count="2">
        <level uniqueName="[datatable].[Geography].[(All)]" sourceCaption="(All)" count="0"/>
        <level uniqueName="[datatable].[Geography].[Geography]" sourceCaption="Geography" count="6">
          <ranges>
            <range startItem="0">
              <i n="[datatable].[Geography].&amp;[Australia]" c="Australia"/>
              <i n="[datatable].[Geography].&amp;[Canada]" c="Canada"/>
              <i n="[datatable].[Geography].&amp;[India]" c="India"/>
              <i n="[datatable].[Geography].&amp;[New Zealand]" c="New Zealand"/>
              <i n="[datatable].[Geography].&amp;[UK]" c="UK"/>
              <i n="[datatable].[Geography].&amp;[USA]" c="USA"/>
            </range>
          </ranges>
        </level>
      </levels>
      <selections count="1">
        <selection n="[datatable].[Geography].[All]"/>
      </selections>
    </olap>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2" xr10:uid="{D3FE4142-0556-4714-9FC4-F5B589AF97ED}" sourceName="[datatable].[Geography]">
  <pivotTables>
    <pivotTable tabId="25" name="PivotTable1"/>
  </pivotTables>
  <data>
    <olap pivotCacheId="1340966084">
      <levels count="2">
        <level uniqueName="[datatable].[Geography].[(All)]" sourceCaption="(All)" count="0"/>
        <level uniqueName="[datatable].[Geography].[Geography]" sourceCaption="Geography" count="6">
          <ranges>
            <range startItem="0">
              <i n="[datatable].[Geography].&amp;[Australia]" c="Australia"/>
              <i n="[datatable].[Geography].&amp;[Canada]" c="Canada"/>
              <i n="[datatable].[Geography].&amp;[India]" c="India"/>
              <i n="[datatable].[Geography].&amp;[New Zealand]" c="New Zealand"/>
              <i n="[datatable].[Geography].&amp;[UK]" c="UK"/>
              <i n="[datatable].[Geography].&amp;[USA]" c="USA"/>
            </range>
          </ranges>
        </level>
      </levels>
      <selections count="1">
        <selection n="[datatable].[Geography].&amp;[Indi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F4212073-E1F3-4127-B3C3-B0808D0993B5}" cache="Slicer_Geography" caption="Geography" rowHeight="241300"/>
  <slicer name="Sales Person 1" xr10:uid="{6D366621-0698-4D02-A2B0-1948CD4145C3}" cache="Slicer_Sales_Person1" caption="Sales Person" columnCount="2"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2" xr10:uid="{4790AA28-2A9D-4A6A-9ECE-9CA3B666C30A}" cache="Slicer_Geography2" caption="Geography" level="1"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A81EA9FC-A29F-4D6F-87F4-BF31D73804E7}" cache="Slicer_Sales_Person" caption="Sales Person" columnCount="2" rowHeight="24130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duct" xr10:uid="{5A516A58-4E93-4F95-83C2-3DFB12AC699A}" cache="Slicer_Product" caption="Product" columnCount="2" rowHeight="24130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2D341A63-7A52-44AB-9195-E2B6FEB9D876}" cache="Slicer_Geography1" caption="Geography" level="1"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6549941-F76C-4A43-ABD6-9B27DF261B73}" name="datatable" displayName="datatable" ref="A1:H301" totalsRowShown="0">
  <autoFilter ref="A1:H301" xr:uid="{E6549941-F76C-4A43-ABD6-9B27DF261B73}"/>
  <tableColumns count="8">
    <tableColumn id="1" xr3:uid="{60B2A2F0-F420-4CAC-9DDF-969E2C54B62B}" name="Sales Person"/>
    <tableColumn id="2" xr3:uid="{24CD9146-0FB4-4C17-B9C9-CB49C5ABA09E}" name="Geography"/>
    <tableColumn id="3" xr3:uid="{057BDCFC-47BF-4331-82A0-0EE8B4685B6E}" name="Product"/>
    <tableColumn id="4" xr3:uid="{D936A48C-C0E6-47CE-BB2C-DBC241EBB26C}" name="Amount"/>
    <tableColumn id="5" xr3:uid="{18EAAC3B-A33E-49C0-958D-7C16972D77D7}" name="Units"/>
    <tableColumn id="6" xr3:uid="{B9AB5DA7-7F57-47B8-A355-677D6540ED81}" name="Cost Per Product" dataDxfId="3">
      <calculatedColumnFormula>_xlfn.XLOOKUP(datatable[[#This Row],[Product]],products[Product],products[Cost per unit])</calculatedColumnFormula>
    </tableColumn>
    <tableColumn id="7" xr3:uid="{DC2A5D4F-C33D-47AD-A38F-A4E0D89EBBAE}" name="Total Cost" dataDxfId="2">
      <calculatedColumnFormula>datatable[[#This Row],[Units]]*datatable[[#This Row],[Cost Per Product]]</calculatedColumnFormula>
    </tableColumn>
    <tableColumn id="8" xr3:uid="{34CF2388-6CB6-4072-869E-2E61AA233BC0}" name="Total Profit_1" dataDxfId="1">
      <calculatedColumnFormula>datatable[[#This Row],[Amount]]-datatable[[#This Row],[Total Cost]]</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599240FB-5CC4-400F-B23B-1739B4856D53}" name="products8" displayName="products8" ref="T3:U25" totalsRowShown="0">
  <autoFilter ref="T3:U25" xr:uid="{599240FB-5CC4-400F-B23B-1739B4856D53}"/>
  <tableColumns count="2">
    <tableColumn id="1" xr3:uid="{661BE16A-23F0-4026-AD9D-F248546713DD}" name="Product"/>
    <tableColumn id="2" xr3:uid="{6E9857B4-1CFB-4005-B2B8-1C2B6C89DFAC}" name="Cost per unit" dataDxfId="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BDFF66B-4CF8-4FC3-9BB5-4FC7CEA13513}" name="datatable6" displayName="datatable6" ref="X4:AB304" totalsRowShown="0">
  <autoFilter ref="X4:AB304" xr:uid="{CBDFF66B-4CF8-4FC3-9BB5-4FC7CEA13513}"/>
  <tableColumns count="5">
    <tableColumn id="1" xr3:uid="{322772E0-BF1C-40CF-96E1-921F9AA66E18}" name="Sales Person"/>
    <tableColumn id="2" xr3:uid="{242B42AD-B72B-45A5-B807-0A434F0EB716}" name="Geography"/>
    <tableColumn id="3" xr3:uid="{CDDC5452-9577-48AB-94C6-B2D40941AEA8}" name="Product"/>
    <tableColumn id="4" xr3:uid="{739F9603-332C-438C-AEB3-387772707C79}" name="Amount"/>
    <tableColumn id="5" xr3:uid="{BC777896-6B08-48EF-9C16-5BAE8EE59327}" name="Uni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drawing" Target="../drawings/drawing6.xml"/><Relationship Id="rId1" Type="http://schemas.openxmlformats.org/officeDocument/2006/relationships/pivotTable" Target="../pivotTables/pivotTable4.xml"/></Relationships>
</file>

<file path=xl/worksheets/_rels/sheet10.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drawing" Target="../drawings/drawing7.xml"/><Relationship Id="rId1" Type="http://schemas.openxmlformats.org/officeDocument/2006/relationships/pivotTable" Target="../pivotTables/pivotTable5.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58" zoomScale="145" zoomScaleNormal="145" workbookViewId="0">
      <selection activeCell="E1" sqref="E1"/>
    </sheetView>
  </sheetViews>
  <sheetFormatPr defaultRowHeight="15" x14ac:dyDescent="0.25"/>
  <cols>
    <col min="1" max="1" width="1.7109375" customWidth="1"/>
    <col min="2" max="2" width="3.7109375" customWidth="1"/>
    <col min="3" max="3" width="19.5703125" customWidth="1"/>
    <col min="4" max="4" width="14.7109375" customWidth="1"/>
    <col min="5" max="5" width="21.85546875" bestFit="1" customWidth="1"/>
    <col min="6" max="6" width="13.5703125" customWidth="1"/>
    <col min="7" max="7" width="11.7109375" customWidth="1"/>
    <col min="10" max="10" width="3.85546875" customWidth="1"/>
    <col min="11" max="11" width="53.85546875" customWidth="1"/>
    <col min="25" max="25" width="21.85546875" bestFit="1" customWidth="1"/>
    <col min="26" max="26" width="14.42578125" customWidth="1"/>
    <col min="31" max="31" width="21.85546875" customWidth="1"/>
  </cols>
  <sheetData>
    <row r="1" spans="1:26" s="2" customFormat="1" ht="52.5" customHeight="1" x14ac:dyDescent="0.25">
      <c r="A1" s="1"/>
      <c r="C1" s="3" t="s">
        <v>42</v>
      </c>
    </row>
    <row r="11" spans="1:26" x14ac:dyDescent="0.25">
      <c r="C11" s="6" t="s">
        <v>11</v>
      </c>
      <c r="D11" s="6" t="s">
        <v>12</v>
      </c>
      <c r="E11" s="6" t="s">
        <v>0</v>
      </c>
      <c r="F11" s="10" t="s">
        <v>1</v>
      </c>
      <c r="G11" s="10" t="s">
        <v>50</v>
      </c>
      <c r="J11" s="9" t="s">
        <v>43</v>
      </c>
      <c r="K11" s="2"/>
      <c r="Y11" t="s">
        <v>0</v>
      </c>
      <c r="Z11" t="s">
        <v>51</v>
      </c>
    </row>
    <row r="12" spans="1:26" x14ac:dyDescent="0.25">
      <c r="C12" t="s">
        <v>40</v>
      </c>
      <c r="D12" t="s">
        <v>37</v>
      </c>
      <c r="E12" t="s">
        <v>30</v>
      </c>
      <c r="F12" s="4">
        <v>1624</v>
      </c>
      <c r="G12" s="5">
        <v>114</v>
      </c>
      <c r="J12" s="7">
        <v>1</v>
      </c>
      <c r="K12" s="8" t="s">
        <v>44</v>
      </c>
      <c r="Y12" t="s">
        <v>13</v>
      </c>
      <c r="Z12" s="11">
        <v>9.33</v>
      </c>
    </row>
    <row r="13" spans="1:26" x14ac:dyDescent="0.25">
      <c r="C13" t="s">
        <v>8</v>
      </c>
      <c r="D13" t="s">
        <v>35</v>
      </c>
      <c r="E13" t="s">
        <v>32</v>
      </c>
      <c r="F13" s="4">
        <v>6706</v>
      </c>
      <c r="G13" s="5">
        <v>459</v>
      </c>
      <c r="J13" s="7">
        <v>2</v>
      </c>
      <c r="K13" s="8" t="s">
        <v>53</v>
      </c>
      <c r="Y13" t="s">
        <v>14</v>
      </c>
      <c r="Z13" s="11">
        <v>11.7</v>
      </c>
    </row>
    <row r="14" spans="1:26" x14ac:dyDescent="0.25">
      <c r="C14" t="s">
        <v>9</v>
      </c>
      <c r="D14" t="s">
        <v>35</v>
      </c>
      <c r="E14" t="s">
        <v>4</v>
      </c>
      <c r="F14" s="4">
        <v>959</v>
      </c>
      <c r="G14" s="5">
        <v>147</v>
      </c>
      <c r="J14" s="7">
        <v>3</v>
      </c>
      <c r="K14" s="8" t="s">
        <v>45</v>
      </c>
      <c r="Y14" t="s">
        <v>4</v>
      </c>
      <c r="Z14" s="11">
        <v>11.88</v>
      </c>
    </row>
    <row r="15" spans="1:26" x14ac:dyDescent="0.25">
      <c r="C15" t="s">
        <v>41</v>
      </c>
      <c r="D15" t="s">
        <v>36</v>
      </c>
      <c r="E15" t="s">
        <v>18</v>
      </c>
      <c r="F15" s="4">
        <v>9632</v>
      </c>
      <c r="G15" s="5">
        <v>288</v>
      </c>
      <c r="J15" s="7">
        <v>4</v>
      </c>
      <c r="K15" s="8" t="s">
        <v>46</v>
      </c>
      <c r="Y15" t="s">
        <v>15</v>
      </c>
      <c r="Z15" s="11">
        <v>11.73</v>
      </c>
    </row>
    <row r="16" spans="1:26" x14ac:dyDescent="0.25">
      <c r="C16" t="s">
        <v>6</v>
      </c>
      <c r="D16" t="s">
        <v>39</v>
      </c>
      <c r="E16" t="s">
        <v>25</v>
      </c>
      <c r="F16" s="4">
        <v>2100</v>
      </c>
      <c r="G16" s="5">
        <v>414</v>
      </c>
      <c r="J16" s="7">
        <v>5</v>
      </c>
      <c r="K16" s="8" t="s">
        <v>54</v>
      </c>
      <c r="Y16" t="s">
        <v>16</v>
      </c>
      <c r="Z16" s="11">
        <v>8.7899999999999991</v>
      </c>
    </row>
    <row r="17" spans="3:26" x14ac:dyDescent="0.25">
      <c r="C17" t="s">
        <v>40</v>
      </c>
      <c r="D17" t="s">
        <v>35</v>
      </c>
      <c r="E17" t="s">
        <v>33</v>
      </c>
      <c r="F17" s="4">
        <v>8869</v>
      </c>
      <c r="G17" s="5">
        <v>432</v>
      </c>
      <c r="J17" s="7">
        <v>6</v>
      </c>
      <c r="K17" s="8" t="s">
        <v>55</v>
      </c>
      <c r="Y17" t="s">
        <v>17</v>
      </c>
      <c r="Z17" s="11">
        <v>3.11</v>
      </c>
    </row>
    <row r="18" spans="3:26" x14ac:dyDescent="0.25">
      <c r="C18" t="s">
        <v>6</v>
      </c>
      <c r="D18" t="s">
        <v>38</v>
      </c>
      <c r="E18" t="s">
        <v>31</v>
      </c>
      <c r="F18" s="4">
        <v>2681</v>
      </c>
      <c r="G18" s="5">
        <v>54</v>
      </c>
      <c r="J18" s="7">
        <v>7</v>
      </c>
      <c r="K18" s="8" t="s">
        <v>49</v>
      </c>
      <c r="Y18" t="s">
        <v>18</v>
      </c>
      <c r="Z18" s="11">
        <v>6.47</v>
      </c>
    </row>
    <row r="19" spans="3:26" x14ac:dyDescent="0.25">
      <c r="C19" t="s">
        <v>8</v>
      </c>
      <c r="D19" t="s">
        <v>35</v>
      </c>
      <c r="E19" t="s">
        <v>22</v>
      </c>
      <c r="F19" s="4">
        <v>5012</v>
      </c>
      <c r="G19" s="5">
        <v>210</v>
      </c>
      <c r="J19" s="7">
        <v>8</v>
      </c>
      <c r="K19" s="8" t="s">
        <v>52</v>
      </c>
      <c r="Y19" t="s">
        <v>19</v>
      </c>
      <c r="Z19" s="11">
        <v>7.64</v>
      </c>
    </row>
    <row r="20" spans="3:26" x14ac:dyDescent="0.25">
      <c r="C20" t="s">
        <v>7</v>
      </c>
      <c r="D20" t="s">
        <v>38</v>
      </c>
      <c r="E20" t="s">
        <v>14</v>
      </c>
      <c r="F20" s="4">
        <v>1281</v>
      </c>
      <c r="G20" s="5">
        <v>75</v>
      </c>
      <c r="J20" s="7">
        <v>9</v>
      </c>
      <c r="K20" s="8" t="s">
        <v>47</v>
      </c>
      <c r="Y20" t="s">
        <v>20</v>
      </c>
      <c r="Z20" s="11">
        <v>10.62</v>
      </c>
    </row>
    <row r="21" spans="3:26" x14ac:dyDescent="0.25">
      <c r="C21" t="s">
        <v>5</v>
      </c>
      <c r="D21" t="s">
        <v>37</v>
      </c>
      <c r="E21" t="s">
        <v>14</v>
      </c>
      <c r="F21" s="4">
        <v>4991</v>
      </c>
      <c r="G21" s="5">
        <v>12</v>
      </c>
      <c r="J21" s="7">
        <v>10</v>
      </c>
      <c r="K21" s="8" t="s">
        <v>48</v>
      </c>
      <c r="Y21" t="s">
        <v>21</v>
      </c>
      <c r="Z21" s="11">
        <v>9</v>
      </c>
    </row>
    <row r="22" spans="3:26" x14ac:dyDescent="0.25">
      <c r="C22" t="s">
        <v>2</v>
      </c>
      <c r="D22" t="s">
        <v>39</v>
      </c>
      <c r="E22" t="s">
        <v>25</v>
      </c>
      <c r="F22" s="4">
        <v>1785</v>
      </c>
      <c r="G22" s="5">
        <v>462</v>
      </c>
      <c r="Y22" t="s">
        <v>22</v>
      </c>
      <c r="Z22" s="11">
        <v>9.77</v>
      </c>
    </row>
    <row r="23" spans="3:26" x14ac:dyDescent="0.25">
      <c r="C23" t="s">
        <v>3</v>
      </c>
      <c r="D23" t="s">
        <v>37</v>
      </c>
      <c r="E23" t="s">
        <v>17</v>
      </c>
      <c r="F23" s="4">
        <v>3983</v>
      </c>
      <c r="G23" s="5">
        <v>144</v>
      </c>
      <c r="Y23" t="s">
        <v>23</v>
      </c>
      <c r="Z23" s="11">
        <v>6.49</v>
      </c>
    </row>
    <row r="24" spans="3:26" x14ac:dyDescent="0.25">
      <c r="C24" t="s">
        <v>9</v>
      </c>
      <c r="D24" t="s">
        <v>38</v>
      </c>
      <c r="E24" t="s">
        <v>16</v>
      </c>
      <c r="F24" s="4">
        <v>2646</v>
      </c>
      <c r="G24" s="5">
        <v>120</v>
      </c>
      <c r="Y24" t="s">
        <v>24</v>
      </c>
      <c r="Z24" s="11">
        <v>4.97</v>
      </c>
    </row>
    <row r="25" spans="3:26" x14ac:dyDescent="0.25">
      <c r="C25" t="s">
        <v>2</v>
      </c>
      <c r="D25" t="s">
        <v>34</v>
      </c>
      <c r="E25" t="s">
        <v>13</v>
      </c>
      <c r="F25" s="4">
        <v>252</v>
      </c>
      <c r="G25" s="5">
        <v>54</v>
      </c>
      <c r="Y25" t="s">
        <v>25</v>
      </c>
      <c r="Z25" s="11">
        <v>13.15</v>
      </c>
    </row>
    <row r="26" spans="3:26" x14ac:dyDescent="0.25">
      <c r="C26" t="s">
        <v>3</v>
      </c>
      <c r="D26" t="s">
        <v>35</v>
      </c>
      <c r="E26" t="s">
        <v>25</v>
      </c>
      <c r="F26" s="4">
        <v>2464</v>
      </c>
      <c r="G26" s="5">
        <v>234</v>
      </c>
      <c r="Y26" t="s">
        <v>26</v>
      </c>
      <c r="Z26" s="11">
        <v>5.6</v>
      </c>
    </row>
    <row r="27" spans="3:26" x14ac:dyDescent="0.25">
      <c r="C27" t="s">
        <v>3</v>
      </c>
      <c r="D27" t="s">
        <v>35</v>
      </c>
      <c r="E27" t="s">
        <v>29</v>
      </c>
      <c r="F27" s="4">
        <v>2114</v>
      </c>
      <c r="G27" s="5">
        <v>66</v>
      </c>
      <c r="Y27" t="s">
        <v>27</v>
      </c>
      <c r="Z27" s="11">
        <v>16.73</v>
      </c>
    </row>
    <row r="28" spans="3:26" x14ac:dyDescent="0.25">
      <c r="C28" t="s">
        <v>6</v>
      </c>
      <c r="D28" t="s">
        <v>37</v>
      </c>
      <c r="E28" t="s">
        <v>31</v>
      </c>
      <c r="F28" s="4">
        <v>7693</v>
      </c>
      <c r="G28" s="5">
        <v>87</v>
      </c>
      <c r="Y28" t="s">
        <v>28</v>
      </c>
      <c r="Z28" s="11">
        <v>10.38</v>
      </c>
    </row>
    <row r="29" spans="3:26" x14ac:dyDescent="0.25">
      <c r="C29" t="s">
        <v>5</v>
      </c>
      <c r="D29" t="s">
        <v>34</v>
      </c>
      <c r="E29" t="s">
        <v>20</v>
      </c>
      <c r="F29" s="4">
        <v>15610</v>
      </c>
      <c r="G29" s="5">
        <v>339</v>
      </c>
      <c r="Y29" t="s">
        <v>29</v>
      </c>
      <c r="Z29" s="11">
        <v>7.16</v>
      </c>
    </row>
    <row r="30" spans="3:26" x14ac:dyDescent="0.25">
      <c r="C30" t="s">
        <v>41</v>
      </c>
      <c r="D30" t="s">
        <v>34</v>
      </c>
      <c r="E30" t="s">
        <v>22</v>
      </c>
      <c r="F30" s="4">
        <v>336</v>
      </c>
      <c r="G30" s="5">
        <v>144</v>
      </c>
      <c r="Y30" t="s">
        <v>30</v>
      </c>
      <c r="Z30" s="11">
        <v>14.49</v>
      </c>
    </row>
    <row r="31" spans="3:26" x14ac:dyDescent="0.25">
      <c r="C31" t="s">
        <v>2</v>
      </c>
      <c r="D31" t="s">
        <v>39</v>
      </c>
      <c r="E31" t="s">
        <v>20</v>
      </c>
      <c r="F31" s="4">
        <v>9443</v>
      </c>
      <c r="G31" s="5">
        <v>162</v>
      </c>
      <c r="Y31" t="s">
        <v>31</v>
      </c>
      <c r="Z31" s="11">
        <v>5.79</v>
      </c>
    </row>
    <row r="32" spans="3:26" x14ac:dyDescent="0.25">
      <c r="C32" t="s">
        <v>9</v>
      </c>
      <c r="D32" t="s">
        <v>34</v>
      </c>
      <c r="E32" t="s">
        <v>23</v>
      </c>
      <c r="F32" s="4">
        <v>8155</v>
      </c>
      <c r="G32" s="5">
        <v>90</v>
      </c>
      <c r="Y32" t="s">
        <v>32</v>
      </c>
      <c r="Z32" s="11">
        <v>8.65</v>
      </c>
    </row>
    <row r="33" spans="3:26" x14ac:dyDescent="0.25">
      <c r="C33" t="s">
        <v>8</v>
      </c>
      <c r="D33" t="s">
        <v>38</v>
      </c>
      <c r="E33" t="s">
        <v>23</v>
      </c>
      <c r="F33" s="4">
        <v>1701</v>
      </c>
      <c r="G33" s="5">
        <v>234</v>
      </c>
      <c r="Y33" t="s">
        <v>33</v>
      </c>
      <c r="Z33" s="11">
        <v>12.37</v>
      </c>
    </row>
    <row r="34" spans="3:26" x14ac:dyDescent="0.25">
      <c r="C34" t="s">
        <v>10</v>
      </c>
      <c r="D34" t="s">
        <v>38</v>
      </c>
      <c r="E34" t="s">
        <v>22</v>
      </c>
      <c r="F34" s="4">
        <v>2205</v>
      </c>
      <c r="G34" s="5">
        <v>141</v>
      </c>
    </row>
    <row r="35" spans="3:26" x14ac:dyDescent="0.25">
      <c r="C35" t="s">
        <v>8</v>
      </c>
      <c r="D35" t="s">
        <v>37</v>
      </c>
      <c r="E35" t="s">
        <v>19</v>
      </c>
      <c r="F35" s="4">
        <v>1771</v>
      </c>
      <c r="G35" s="5">
        <v>204</v>
      </c>
    </row>
    <row r="36" spans="3:26" x14ac:dyDescent="0.25">
      <c r="C36" t="s">
        <v>41</v>
      </c>
      <c r="D36" t="s">
        <v>35</v>
      </c>
      <c r="E36" t="s">
        <v>15</v>
      </c>
      <c r="F36" s="4">
        <v>2114</v>
      </c>
      <c r="G36" s="5">
        <v>186</v>
      </c>
    </row>
    <row r="37" spans="3:26" x14ac:dyDescent="0.25">
      <c r="C37" t="s">
        <v>41</v>
      </c>
      <c r="D37" t="s">
        <v>36</v>
      </c>
      <c r="E37" t="s">
        <v>13</v>
      </c>
      <c r="F37" s="4">
        <v>10311</v>
      </c>
      <c r="G37" s="5">
        <v>231</v>
      </c>
    </row>
    <row r="38" spans="3:26" x14ac:dyDescent="0.25">
      <c r="C38" t="s">
        <v>3</v>
      </c>
      <c r="D38" t="s">
        <v>39</v>
      </c>
      <c r="E38" t="s">
        <v>16</v>
      </c>
      <c r="F38" s="4">
        <v>21</v>
      </c>
      <c r="G38" s="5">
        <v>168</v>
      </c>
    </row>
    <row r="39" spans="3:26" x14ac:dyDescent="0.25">
      <c r="C39" t="s">
        <v>10</v>
      </c>
      <c r="D39" t="s">
        <v>35</v>
      </c>
      <c r="E39" t="s">
        <v>20</v>
      </c>
      <c r="F39" s="4">
        <v>1974</v>
      </c>
      <c r="G39" s="5">
        <v>195</v>
      </c>
    </row>
    <row r="40" spans="3:26" x14ac:dyDescent="0.25">
      <c r="C40" t="s">
        <v>5</v>
      </c>
      <c r="D40" t="s">
        <v>36</v>
      </c>
      <c r="E40" t="s">
        <v>23</v>
      </c>
      <c r="F40" s="4">
        <v>6314</v>
      </c>
      <c r="G40" s="5">
        <v>15</v>
      </c>
    </row>
    <row r="41" spans="3:26" x14ac:dyDescent="0.25">
      <c r="C41" t="s">
        <v>10</v>
      </c>
      <c r="D41" t="s">
        <v>37</v>
      </c>
      <c r="E41" t="s">
        <v>23</v>
      </c>
      <c r="F41" s="4">
        <v>4683</v>
      </c>
      <c r="G41" s="5">
        <v>30</v>
      </c>
    </row>
    <row r="42" spans="3:26" x14ac:dyDescent="0.25">
      <c r="C42" t="s">
        <v>41</v>
      </c>
      <c r="D42" t="s">
        <v>37</v>
      </c>
      <c r="E42" t="s">
        <v>24</v>
      </c>
      <c r="F42" s="4">
        <v>6398</v>
      </c>
      <c r="G42" s="5">
        <v>102</v>
      </c>
    </row>
    <row r="43" spans="3:26" x14ac:dyDescent="0.25">
      <c r="C43" t="s">
        <v>2</v>
      </c>
      <c r="D43" t="s">
        <v>35</v>
      </c>
      <c r="E43" t="s">
        <v>19</v>
      </c>
      <c r="F43" s="4">
        <v>553</v>
      </c>
      <c r="G43" s="5">
        <v>15</v>
      </c>
    </row>
    <row r="44" spans="3:26" x14ac:dyDescent="0.25">
      <c r="C44" t="s">
        <v>8</v>
      </c>
      <c r="D44" t="s">
        <v>39</v>
      </c>
      <c r="E44" t="s">
        <v>30</v>
      </c>
      <c r="F44" s="4">
        <v>7021</v>
      </c>
      <c r="G44" s="5">
        <v>183</v>
      </c>
    </row>
    <row r="45" spans="3:26" x14ac:dyDescent="0.25">
      <c r="C45" t="s">
        <v>40</v>
      </c>
      <c r="D45" t="s">
        <v>39</v>
      </c>
      <c r="E45" t="s">
        <v>22</v>
      </c>
      <c r="F45" s="4">
        <v>5817</v>
      </c>
      <c r="G45" s="5">
        <v>12</v>
      </c>
    </row>
    <row r="46" spans="3:26" x14ac:dyDescent="0.25">
      <c r="C46" t="s">
        <v>41</v>
      </c>
      <c r="D46" t="s">
        <v>39</v>
      </c>
      <c r="E46" t="s">
        <v>14</v>
      </c>
      <c r="F46" s="4">
        <v>3976</v>
      </c>
      <c r="G46" s="5">
        <v>72</v>
      </c>
    </row>
    <row r="47" spans="3:26" x14ac:dyDescent="0.25">
      <c r="C47" t="s">
        <v>6</v>
      </c>
      <c r="D47" t="s">
        <v>38</v>
      </c>
      <c r="E47" t="s">
        <v>27</v>
      </c>
      <c r="F47" s="4">
        <v>1134</v>
      </c>
      <c r="G47" s="5">
        <v>282</v>
      </c>
    </row>
    <row r="48" spans="3:26" x14ac:dyDescent="0.25">
      <c r="C48" t="s">
        <v>2</v>
      </c>
      <c r="D48" t="s">
        <v>39</v>
      </c>
      <c r="E48" t="s">
        <v>28</v>
      </c>
      <c r="F48" s="4">
        <v>6027</v>
      </c>
      <c r="G48" s="5">
        <v>144</v>
      </c>
    </row>
    <row r="49" spans="3:7" x14ac:dyDescent="0.25">
      <c r="C49" t="s">
        <v>6</v>
      </c>
      <c r="D49" t="s">
        <v>37</v>
      </c>
      <c r="E49" t="s">
        <v>16</v>
      </c>
      <c r="F49" s="4">
        <v>1904</v>
      </c>
      <c r="G49" s="5">
        <v>405</v>
      </c>
    </row>
    <row r="50" spans="3:7" x14ac:dyDescent="0.25">
      <c r="C50" t="s">
        <v>7</v>
      </c>
      <c r="D50" t="s">
        <v>34</v>
      </c>
      <c r="E50" t="s">
        <v>32</v>
      </c>
      <c r="F50" s="4">
        <v>3262</v>
      </c>
      <c r="G50" s="5">
        <v>75</v>
      </c>
    </row>
    <row r="51" spans="3:7" x14ac:dyDescent="0.25">
      <c r="C51" t="s">
        <v>40</v>
      </c>
      <c r="D51" t="s">
        <v>34</v>
      </c>
      <c r="E51" t="s">
        <v>27</v>
      </c>
      <c r="F51" s="4">
        <v>2289</v>
      </c>
      <c r="G51" s="5">
        <v>135</v>
      </c>
    </row>
    <row r="52" spans="3:7" x14ac:dyDescent="0.25">
      <c r="C52" t="s">
        <v>5</v>
      </c>
      <c r="D52" t="s">
        <v>34</v>
      </c>
      <c r="E52" t="s">
        <v>27</v>
      </c>
      <c r="F52" s="4">
        <v>6986</v>
      </c>
      <c r="G52" s="5">
        <v>21</v>
      </c>
    </row>
    <row r="53" spans="3:7" x14ac:dyDescent="0.25">
      <c r="C53" t="s">
        <v>2</v>
      </c>
      <c r="D53" t="s">
        <v>38</v>
      </c>
      <c r="E53" t="s">
        <v>23</v>
      </c>
      <c r="F53" s="4">
        <v>4417</v>
      </c>
      <c r="G53" s="5">
        <v>153</v>
      </c>
    </row>
    <row r="54" spans="3:7" x14ac:dyDescent="0.25">
      <c r="C54" t="s">
        <v>6</v>
      </c>
      <c r="D54" t="s">
        <v>34</v>
      </c>
      <c r="E54" t="s">
        <v>15</v>
      </c>
      <c r="F54" s="4">
        <v>1442</v>
      </c>
      <c r="G54" s="5">
        <v>15</v>
      </c>
    </row>
    <row r="55" spans="3:7" x14ac:dyDescent="0.25">
      <c r="C55" t="s">
        <v>3</v>
      </c>
      <c r="D55" t="s">
        <v>35</v>
      </c>
      <c r="E55" t="s">
        <v>14</v>
      </c>
      <c r="F55" s="4">
        <v>2415</v>
      </c>
      <c r="G55" s="5">
        <v>255</v>
      </c>
    </row>
    <row r="56" spans="3:7" x14ac:dyDescent="0.25">
      <c r="C56" t="s">
        <v>2</v>
      </c>
      <c r="D56" t="s">
        <v>37</v>
      </c>
      <c r="E56" t="s">
        <v>19</v>
      </c>
      <c r="F56" s="4">
        <v>238</v>
      </c>
      <c r="G56" s="5">
        <v>18</v>
      </c>
    </row>
    <row r="57" spans="3:7" x14ac:dyDescent="0.25">
      <c r="C57" t="s">
        <v>6</v>
      </c>
      <c r="D57" t="s">
        <v>37</v>
      </c>
      <c r="E57" t="s">
        <v>23</v>
      </c>
      <c r="F57" s="4">
        <v>4949</v>
      </c>
      <c r="G57" s="5">
        <v>189</v>
      </c>
    </row>
    <row r="58" spans="3:7" x14ac:dyDescent="0.25">
      <c r="C58" t="s">
        <v>5</v>
      </c>
      <c r="D58" t="s">
        <v>38</v>
      </c>
      <c r="E58" t="s">
        <v>32</v>
      </c>
      <c r="F58" s="4">
        <v>5075</v>
      </c>
      <c r="G58" s="5">
        <v>21</v>
      </c>
    </row>
    <row r="59" spans="3:7" x14ac:dyDescent="0.25">
      <c r="C59" t="s">
        <v>3</v>
      </c>
      <c r="D59" t="s">
        <v>36</v>
      </c>
      <c r="E59" t="s">
        <v>16</v>
      </c>
      <c r="F59" s="4">
        <v>9198</v>
      </c>
      <c r="G59" s="5">
        <v>36</v>
      </c>
    </row>
    <row r="60" spans="3:7" x14ac:dyDescent="0.25">
      <c r="C60" t="s">
        <v>6</v>
      </c>
      <c r="D60" t="s">
        <v>34</v>
      </c>
      <c r="E60" t="s">
        <v>29</v>
      </c>
      <c r="F60" s="4">
        <v>3339</v>
      </c>
      <c r="G60" s="5">
        <v>75</v>
      </c>
    </row>
    <row r="61" spans="3:7" x14ac:dyDescent="0.25">
      <c r="C61" t="s">
        <v>40</v>
      </c>
      <c r="D61" t="s">
        <v>34</v>
      </c>
      <c r="E61" t="s">
        <v>17</v>
      </c>
      <c r="F61" s="4">
        <v>5019</v>
      </c>
      <c r="G61" s="5">
        <v>156</v>
      </c>
    </row>
    <row r="62" spans="3:7" x14ac:dyDescent="0.25">
      <c r="C62" t="s">
        <v>5</v>
      </c>
      <c r="D62" t="s">
        <v>36</v>
      </c>
      <c r="E62" t="s">
        <v>16</v>
      </c>
      <c r="F62" s="4">
        <v>16184</v>
      </c>
      <c r="G62" s="5">
        <v>39</v>
      </c>
    </row>
    <row r="63" spans="3:7" x14ac:dyDescent="0.25">
      <c r="C63" t="s">
        <v>6</v>
      </c>
      <c r="D63" t="s">
        <v>36</v>
      </c>
      <c r="E63" t="s">
        <v>21</v>
      </c>
      <c r="F63" s="4">
        <v>497</v>
      </c>
      <c r="G63" s="5">
        <v>63</v>
      </c>
    </row>
    <row r="64" spans="3:7" x14ac:dyDescent="0.25">
      <c r="C64" t="s">
        <v>2</v>
      </c>
      <c r="D64" t="s">
        <v>36</v>
      </c>
      <c r="E64" t="s">
        <v>29</v>
      </c>
      <c r="F64" s="4">
        <v>8211</v>
      </c>
      <c r="G64" s="5">
        <v>75</v>
      </c>
    </row>
    <row r="65" spans="3:7" x14ac:dyDescent="0.25">
      <c r="C65" t="s">
        <v>2</v>
      </c>
      <c r="D65" t="s">
        <v>38</v>
      </c>
      <c r="E65" t="s">
        <v>28</v>
      </c>
      <c r="F65" s="4">
        <v>6580</v>
      </c>
      <c r="G65" s="5">
        <v>183</v>
      </c>
    </row>
    <row r="66" spans="3:7" x14ac:dyDescent="0.25">
      <c r="C66" t="s">
        <v>41</v>
      </c>
      <c r="D66" t="s">
        <v>35</v>
      </c>
      <c r="E66" t="s">
        <v>13</v>
      </c>
      <c r="F66" s="4">
        <v>4760</v>
      </c>
      <c r="G66" s="5">
        <v>69</v>
      </c>
    </row>
    <row r="67" spans="3:7" x14ac:dyDescent="0.25">
      <c r="C67" t="s">
        <v>40</v>
      </c>
      <c r="D67" t="s">
        <v>36</v>
      </c>
      <c r="E67" t="s">
        <v>25</v>
      </c>
      <c r="F67" s="4">
        <v>5439</v>
      </c>
      <c r="G67" s="5">
        <v>30</v>
      </c>
    </row>
    <row r="68" spans="3:7" x14ac:dyDescent="0.25">
      <c r="C68" t="s">
        <v>41</v>
      </c>
      <c r="D68" t="s">
        <v>34</v>
      </c>
      <c r="E68" t="s">
        <v>17</v>
      </c>
      <c r="F68" s="4">
        <v>1463</v>
      </c>
      <c r="G68" s="5">
        <v>39</v>
      </c>
    </row>
    <row r="69" spans="3:7" x14ac:dyDescent="0.25">
      <c r="C69" t="s">
        <v>3</v>
      </c>
      <c r="D69" t="s">
        <v>34</v>
      </c>
      <c r="E69" t="s">
        <v>32</v>
      </c>
      <c r="F69" s="4">
        <v>7777</v>
      </c>
      <c r="G69" s="5">
        <v>504</v>
      </c>
    </row>
    <row r="70" spans="3:7" x14ac:dyDescent="0.25">
      <c r="C70" t="s">
        <v>9</v>
      </c>
      <c r="D70" t="s">
        <v>37</v>
      </c>
      <c r="E70" t="s">
        <v>29</v>
      </c>
      <c r="F70" s="4">
        <v>1085</v>
      </c>
      <c r="G70" s="5">
        <v>273</v>
      </c>
    </row>
    <row r="71" spans="3:7" x14ac:dyDescent="0.25">
      <c r="C71" t="s">
        <v>5</v>
      </c>
      <c r="D71" t="s">
        <v>37</v>
      </c>
      <c r="E71" t="s">
        <v>31</v>
      </c>
      <c r="F71" s="4">
        <v>182</v>
      </c>
      <c r="G71" s="5">
        <v>48</v>
      </c>
    </row>
    <row r="72" spans="3:7" x14ac:dyDescent="0.25">
      <c r="C72" t="s">
        <v>6</v>
      </c>
      <c r="D72" t="s">
        <v>34</v>
      </c>
      <c r="E72" t="s">
        <v>27</v>
      </c>
      <c r="F72" s="4">
        <v>4242</v>
      </c>
      <c r="G72" s="5">
        <v>207</v>
      </c>
    </row>
    <row r="73" spans="3:7" x14ac:dyDescent="0.25">
      <c r="C73" t="s">
        <v>6</v>
      </c>
      <c r="D73" t="s">
        <v>36</v>
      </c>
      <c r="E73" t="s">
        <v>32</v>
      </c>
      <c r="F73" s="4">
        <v>6118</v>
      </c>
      <c r="G73" s="5">
        <v>9</v>
      </c>
    </row>
    <row r="74" spans="3:7" x14ac:dyDescent="0.25">
      <c r="C74" t="s">
        <v>10</v>
      </c>
      <c r="D74" t="s">
        <v>36</v>
      </c>
      <c r="E74" t="s">
        <v>23</v>
      </c>
      <c r="F74" s="4">
        <v>2317</v>
      </c>
      <c r="G74" s="5">
        <v>261</v>
      </c>
    </row>
    <row r="75" spans="3:7" x14ac:dyDescent="0.25">
      <c r="C75" t="s">
        <v>6</v>
      </c>
      <c r="D75" t="s">
        <v>38</v>
      </c>
      <c r="E75" t="s">
        <v>16</v>
      </c>
      <c r="F75" s="4">
        <v>938</v>
      </c>
      <c r="G75" s="5">
        <v>6</v>
      </c>
    </row>
    <row r="76" spans="3:7" x14ac:dyDescent="0.25">
      <c r="C76" t="s">
        <v>8</v>
      </c>
      <c r="D76" t="s">
        <v>37</v>
      </c>
      <c r="E76" t="s">
        <v>15</v>
      </c>
      <c r="F76" s="4">
        <v>9709</v>
      </c>
      <c r="G76" s="5">
        <v>30</v>
      </c>
    </row>
    <row r="77" spans="3:7" x14ac:dyDescent="0.25">
      <c r="C77" t="s">
        <v>7</v>
      </c>
      <c r="D77" t="s">
        <v>34</v>
      </c>
      <c r="E77" t="s">
        <v>20</v>
      </c>
      <c r="F77" s="4">
        <v>2205</v>
      </c>
      <c r="G77" s="5">
        <v>138</v>
      </c>
    </row>
    <row r="78" spans="3:7" x14ac:dyDescent="0.25">
      <c r="C78" t="s">
        <v>7</v>
      </c>
      <c r="D78" t="s">
        <v>37</v>
      </c>
      <c r="E78" t="s">
        <v>17</v>
      </c>
      <c r="F78" s="4">
        <v>4487</v>
      </c>
      <c r="G78" s="5">
        <v>111</v>
      </c>
    </row>
    <row r="79" spans="3:7" x14ac:dyDescent="0.25">
      <c r="C79" t="s">
        <v>5</v>
      </c>
      <c r="D79" t="s">
        <v>35</v>
      </c>
      <c r="E79" t="s">
        <v>18</v>
      </c>
      <c r="F79" s="4">
        <v>2415</v>
      </c>
      <c r="G79" s="5">
        <v>15</v>
      </c>
    </row>
    <row r="80" spans="3:7" x14ac:dyDescent="0.25">
      <c r="C80" t="s">
        <v>40</v>
      </c>
      <c r="D80" t="s">
        <v>34</v>
      </c>
      <c r="E80" t="s">
        <v>19</v>
      </c>
      <c r="F80" s="4">
        <v>4018</v>
      </c>
      <c r="G80" s="5">
        <v>162</v>
      </c>
    </row>
    <row r="81" spans="3:7" x14ac:dyDescent="0.25">
      <c r="C81" t="s">
        <v>5</v>
      </c>
      <c r="D81" t="s">
        <v>34</v>
      </c>
      <c r="E81" t="s">
        <v>19</v>
      </c>
      <c r="F81" s="4">
        <v>861</v>
      </c>
      <c r="G81" s="5">
        <v>195</v>
      </c>
    </row>
    <row r="82" spans="3:7" x14ac:dyDescent="0.25">
      <c r="C82" t="s">
        <v>10</v>
      </c>
      <c r="D82" t="s">
        <v>38</v>
      </c>
      <c r="E82" t="s">
        <v>14</v>
      </c>
      <c r="F82" s="4">
        <v>5586</v>
      </c>
      <c r="G82" s="5">
        <v>525</v>
      </c>
    </row>
    <row r="83" spans="3:7" x14ac:dyDescent="0.25">
      <c r="C83" t="s">
        <v>7</v>
      </c>
      <c r="D83" t="s">
        <v>34</v>
      </c>
      <c r="E83" t="s">
        <v>33</v>
      </c>
      <c r="F83" s="4">
        <v>2226</v>
      </c>
      <c r="G83" s="5">
        <v>48</v>
      </c>
    </row>
    <row r="84" spans="3:7" x14ac:dyDescent="0.25">
      <c r="C84" t="s">
        <v>9</v>
      </c>
      <c r="D84" t="s">
        <v>34</v>
      </c>
      <c r="E84" t="s">
        <v>28</v>
      </c>
      <c r="F84" s="4">
        <v>14329</v>
      </c>
      <c r="G84" s="5">
        <v>150</v>
      </c>
    </row>
    <row r="85" spans="3:7" x14ac:dyDescent="0.25">
      <c r="C85" t="s">
        <v>9</v>
      </c>
      <c r="D85" t="s">
        <v>34</v>
      </c>
      <c r="E85" t="s">
        <v>20</v>
      </c>
      <c r="F85" s="4">
        <v>8463</v>
      </c>
      <c r="G85" s="5">
        <v>492</v>
      </c>
    </row>
    <row r="86" spans="3:7" x14ac:dyDescent="0.25">
      <c r="C86" t="s">
        <v>5</v>
      </c>
      <c r="D86" t="s">
        <v>34</v>
      </c>
      <c r="E86" t="s">
        <v>29</v>
      </c>
      <c r="F86" s="4">
        <v>2891</v>
      </c>
      <c r="G86" s="5">
        <v>102</v>
      </c>
    </row>
    <row r="87" spans="3:7" x14ac:dyDescent="0.25">
      <c r="C87" t="s">
        <v>3</v>
      </c>
      <c r="D87" t="s">
        <v>36</v>
      </c>
      <c r="E87" t="s">
        <v>23</v>
      </c>
      <c r="F87" s="4">
        <v>3773</v>
      </c>
      <c r="G87" s="5">
        <v>165</v>
      </c>
    </row>
    <row r="88" spans="3:7" x14ac:dyDescent="0.25">
      <c r="C88" t="s">
        <v>41</v>
      </c>
      <c r="D88" t="s">
        <v>36</v>
      </c>
      <c r="E88" t="s">
        <v>28</v>
      </c>
      <c r="F88" s="4">
        <v>854</v>
      </c>
      <c r="G88" s="5">
        <v>309</v>
      </c>
    </row>
    <row r="89" spans="3:7" x14ac:dyDescent="0.25">
      <c r="C89" t="s">
        <v>6</v>
      </c>
      <c r="D89" t="s">
        <v>36</v>
      </c>
      <c r="E89" t="s">
        <v>17</v>
      </c>
      <c r="F89" s="4">
        <v>4970</v>
      </c>
      <c r="G89" s="5">
        <v>156</v>
      </c>
    </row>
    <row r="90" spans="3:7" x14ac:dyDescent="0.25">
      <c r="C90" t="s">
        <v>9</v>
      </c>
      <c r="D90" t="s">
        <v>35</v>
      </c>
      <c r="E90" t="s">
        <v>26</v>
      </c>
      <c r="F90" s="4">
        <v>98</v>
      </c>
      <c r="G90" s="5">
        <v>159</v>
      </c>
    </row>
    <row r="91" spans="3:7" x14ac:dyDescent="0.25">
      <c r="C91" t="s">
        <v>5</v>
      </c>
      <c r="D91" t="s">
        <v>35</v>
      </c>
      <c r="E91" t="s">
        <v>15</v>
      </c>
      <c r="F91" s="4">
        <v>13391</v>
      </c>
      <c r="G91" s="5">
        <v>201</v>
      </c>
    </row>
    <row r="92" spans="3:7" x14ac:dyDescent="0.25">
      <c r="C92" t="s">
        <v>8</v>
      </c>
      <c r="D92" t="s">
        <v>39</v>
      </c>
      <c r="E92" t="s">
        <v>31</v>
      </c>
      <c r="F92" s="4">
        <v>8890</v>
      </c>
      <c r="G92" s="5">
        <v>210</v>
      </c>
    </row>
    <row r="93" spans="3:7" x14ac:dyDescent="0.25">
      <c r="C93" t="s">
        <v>2</v>
      </c>
      <c r="D93" t="s">
        <v>38</v>
      </c>
      <c r="E93" t="s">
        <v>13</v>
      </c>
      <c r="F93" s="4">
        <v>56</v>
      </c>
      <c r="G93" s="5">
        <v>51</v>
      </c>
    </row>
    <row r="94" spans="3:7" x14ac:dyDescent="0.25">
      <c r="C94" t="s">
        <v>3</v>
      </c>
      <c r="D94" t="s">
        <v>36</v>
      </c>
      <c r="E94" t="s">
        <v>25</v>
      </c>
      <c r="F94" s="4">
        <v>3339</v>
      </c>
      <c r="G94" s="5">
        <v>39</v>
      </c>
    </row>
    <row r="95" spans="3:7" x14ac:dyDescent="0.25">
      <c r="C95" t="s">
        <v>10</v>
      </c>
      <c r="D95" t="s">
        <v>35</v>
      </c>
      <c r="E95" t="s">
        <v>18</v>
      </c>
      <c r="F95" s="4">
        <v>3808</v>
      </c>
      <c r="G95" s="5">
        <v>279</v>
      </c>
    </row>
    <row r="96" spans="3:7" x14ac:dyDescent="0.25">
      <c r="C96" t="s">
        <v>10</v>
      </c>
      <c r="D96" t="s">
        <v>38</v>
      </c>
      <c r="E96" t="s">
        <v>13</v>
      </c>
      <c r="F96" s="4">
        <v>63</v>
      </c>
      <c r="G96" s="5">
        <v>123</v>
      </c>
    </row>
    <row r="97" spans="3:7" x14ac:dyDescent="0.25">
      <c r="C97" t="s">
        <v>2</v>
      </c>
      <c r="D97" t="s">
        <v>39</v>
      </c>
      <c r="E97" t="s">
        <v>27</v>
      </c>
      <c r="F97" s="4">
        <v>7812</v>
      </c>
      <c r="G97" s="5">
        <v>81</v>
      </c>
    </row>
    <row r="98" spans="3:7" x14ac:dyDescent="0.25">
      <c r="C98" t="s">
        <v>40</v>
      </c>
      <c r="D98" t="s">
        <v>37</v>
      </c>
      <c r="E98" t="s">
        <v>19</v>
      </c>
      <c r="F98" s="4">
        <v>7693</v>
      </c>
      <c r="G98" s="5">
        <v>21</v>
      </c>
    </row>
    <row r="99" spans="3:7" x14ac:dyDescent="0.25">
      <c r="C99" t="s">
        <v>3</v>
      </c>
      <c r="D99" t="s">
        <v>36</v>
      </c>
      <c r="E99" t="s">
        <v>28</v>
      </c>
      <c r="F99" s="4">
        <v>973</v>
      </c>
      <c r="G99" s="5">
        <v>162</v>
      </c>
    </row>
    <row r="100" spans="3:7" x14ac:dyDescent="0.25">
      <c r="C100" t="s">
        <v>10</v>
      </c>
      <c r="D100" t="s">
        <v>35</v>
      </c>
      <c r="E100" t="s">
        <v>21</v>
      </c>
      <c r="F100" s="4">
        <v>567</v>
      </c>
      <c r="G100" s="5">
        <v>228</v>
      </c>
    </row>
    <row r="101" spans="3:7" x14ac:dyDescent="0.25">
      <c r="C101" t="s">
        <v>10</v>
      </c>
      <c r="D101" t="s">
        <v>36</v>
      </c>
      <c r="E101" t="s">
        <v>29</v>
      </c>
      <c r="F101" s="4">
        <v>2471</v>
      </c>
      <c r="G101" s="5">
        <v>342</v>
      </c>
    </row>
    <row r="102" spans="3:7" x14ac:dyDescent="0.25">
      <c r="C102" t="s">
        <v>5</v>
      </c>
      <c r="D102" t="s">
        <v>38</v>
      </c>
      <c r="E102" t="s">
        <v>13</v>
      </c>
      <c r="F102" s="4">
        <v>7189</v>
      </c>
      <c r="G102" s="5">
        <v>54</v>
      </c>
    </row>
    <row r="103" spans="3:7" x14ac:dyDescent="0.25">
      <c r="C103" t="s">
        <v>41</v>
      </c>
      <c r="D103" t="s">
        <v>35</v>
      </c>
      <c r="E103" t="s">
        <v>28</v>
      </c>
      <c r="F103" s="4">
        <v>7455</v>
      </c>
      <c r="G103" s="5">
        <v>216</v>
      </c>
    </row>
    <row r="104" spans="3:7" x14ac:dyDescent="0.25">
      <c r="C104" t="s">
        <v>3</v>
      </c>
      <c r="D104" t="s">
        <v>34</v>
      </c>
      <c r="E104" t="s">
        <v>26</v>
      </c>
      <c r="F104" s="4">
        <v>3108</v>
      </c>
      <c r="G104" s="5">
        <v>54</v>
      </c>
    </row>
    <row r="105" spans="3:7" x14ac:dyDescent="0.25">
      <c r="C105" t="s">
        <v>6</v>
      </c>
      <c r="D105" t="s">
        <v>38</v>
      </c>
      <c r="E105" t="s">
        <v>25</v>
      </c>
      <c r="F105" s="4">
        <v>469</v>
      </c>
      <c r="G105" s="5">
        <v>75</v>
      </c>
    </row>
    <row r="106" spans="3:7" x14ac:dyDescent="0.25">
      <c r="C106" t="s">
        <v>9</v>
      </c>
      <c r="D106" t="s">
        <v>37</v>
      </c>
      <c r="E106" t="s">
        <v>23</v>
      </c>
      <c r="F106" s="4">
        <v>2737</v>
      </c>
      <c r="G106" s="5">
        <v>93</v>
      </c>
    </row>
    <row r="107" spans="3:7" x14ac:dyDescent="0.25">
      <c r="C107" t="s">
        <v>9</v>
      </c>
      <c r="D107" t="s">
        <v>37</v>
      </c>
      <c r="E107" t="s">
        <v>25</v>
      </c>
      <c r="F107" s="4">
        <v>4305</v>
      </c>
      <c r="G107" s="5">
        <v>156</v>
      </c>
    </row>
    <row r="108" spans="3:7" x14ac:dyDescent="0.25">
      <c r="C108" t="s">
        <v>9</v>
      </c>
      <c r="D108" t="s">
        <v>38</v>
      </c>
      <c r="E108" t="s">
        <v>17</v>
      </c>
      <c r="F108" s="4">
        <v>2408</v>
      </c>
      <c r="G108" s="5">
        <v>9</v>
      </c>
    </row>
    <row r="109" spans="3:7" x14ac:dyDescent="0.25">
      <c r="C109" t="s">
        <v>3</v>
      </c>
      <c r="D109" t="s">
        <v>36</v>
      </c>
      <c r="E109" t="s">
        <v>19</v>
      </c>
      <c r="F109" s="4">
        <v>1281</v>
      </c>
      <c r="G109" s="5">
        <v>18</v>
      </c>
    </row>
    <row r="110" spans="3:7" x14ac:dyDescent="0.25">
      <c r="C110" t="s">
        <v>40</v>
      </c>
      <c r="D110" t="s">
        <v>35</v>
      </c>
      <c r="E110" t="s">
        <v>32</v>
      </c>
      <c r="F110" s="4">
        <v>12348</v>
      </c>
      <c r="G110" s="5">
        <v>234</v>
      </c>
    </row>
    <row r="111" spans="3:7" x14ac:dyDescent="0.25">
      <c r="C111" t="s">
        <v>3</v>
      </c>
      <c r="D111" t="s">
        <v>34</v>
      </c>
      <c r="E111" t="s">
        <v>28</v>
      </c>
      <c r="F111" s="4">
        <v>3689</v>
      </c>
      <c r="G111" s="5">
        <v>312</v>
      </c>
    </row>
    <row r="112" spans="3:7" x14ac:dyDescent="0.25">
      <c r="C112" t="s">
        <v>7</v>
      </c>
      <c r="D112" t="s">
        <v>36</v>
      </c>
      <c r="E112" t="s">
        <v>19</v>
      </c>
      <c r="F112" s="4">
        <v>2870</v>
      </c>
      <c r="G112" s="5">
        <v>300</v>
      </c>
    </row>
    <row r="113" spans="3:7" x14ac:dyDescent="0.25">
      <c r="C113" t="s">
        <v>2</v>
      </c>
      <c r="D113" t="s">
        <v>36</v>
      </c>
      <c r="E113" t="s">
        <v>27</v>
      </c>
      <c r="F113" s="4">
        <v>798</v>
      </c>
      <c r="G113" s="5">
        <v>519</v>
      </c>
    </row>
    <row r="114" spans="3:7" x14ac:dyDescent="0.25">
      <c r="C114" t="s">
        <v>41</v>
      </c>
      <c r="D114" t="s">
        <v>37</v>
      </c>
      <c r="E114" t="s">
        <v>21</v>
      </c>
      <c r="F114" s="4">
        <v>2933</v>
      </c>
      <c r="G114" s="5">
        <v>9</v>
      </c>
    </row>
    <row r="115" spans="3:7" x14ac:dyDescent="0.25">
      <c r="C115" t="s">
        <v>5</v>
      </c>
      <c r="D115" t="s">
        <v>35</v>
      </c>
      <c r="E115" t="s">
        <v>4</v>
      </c>
      <c r="F115" s="4">
        <v>2744</v>
      </c>
      <c r="G115" s="5">
        <v>9</v>
      </c>
    </row>
    <row r="116" spans="3:7" x14ac:dyDescent="0.25">
      <c r="C116" t="s">
        <v>40</v>
      </c>
      <c r="D116" t="s">
        <v>36</v>
      </c>
      <c r="E116" t="s">
        <v>33</v>
      </c>
      <c r="F116" s="4">
        <v>9772</v>
      </c>
      <c r="G116" s="5">
        <v>90</v>
      </c>
    </row>
    <row r="117" spans="3:7" x14ac:dyDescent="0.25">
      <c r="C117" t="s">
        <v>7</v>
      </c>
      <c r="D117" t="s">
        <v>34</v>
      </c>
      <c r="E117" t="s">
        <v>25</v>
      </c>
      <c r="F117" s="4">
        <v>1568</v>
      </c>
      <c r="G117" s="5">
        <v>96</v>
      </c>
    </row>
    <row r="118" spans="3:7" x14ac:dyDescent="0.25">
      <c r="C118" t="s">
        <v>2</v>
      </c>
      <c r="D118" t="s">
        <v>36</v>
      </c>
      <c r="E118" t="s">
        <v>16</v>
      </c>
      <c r="F118" s="4">
        <v>11417</v>
      </c>
      <c r="G118" s="5">
        <v>21</v>
      </c>
    </row>
    <row r="119" spans="3:7" x14ac:dyDescent="0.25">
      <c r="C119" t="s">
        <v>40</v>
      </c>
      <c r="D119" t="s">
        <v>34</v>
      </c>
      <c r="E119" t="s">
        <v>26</v>
      </c>
      <c r="F119" s="4">
        <v>6748</v>
      </c>
      <c r="G119" s="5">
        <v>48</v>
      </c>
    </row>
    <row r="120" spans="3:7" x14ac:dyDescent="0.25">
      <c r="C120" t="s">
        <v>10</v>
      </c>
      <c r="D120" t="s">
        <v>36</v>
      </c>
      <c r="E120" t="s">
        <v>27</v>
      </c>
      <c r="F120" s="4">
        <v>1407</v>
      </c>
      <c r="G120" s="5">
        <v>72</v>
      </c>
    </row>
    <row r="121" spans="3:7" x14ac:dyDescent="0.25">
      <c r="C121" t="s">
        <v>8</v>
      </c>
      <c r="D121" t="s">
        <v>35</v>
      </c>
      <c r="E121" t="s">
        <v>29</v>
      </c>
      <c r="F121" s="4">
        <v>2023</v>
      </c>
      <c r="G121" s="5">
        <v>168</v>
      </c>
    </row>
    <row r="122" spans="3:7" x14ac:dyDescent="0.25">
      <c r="C122" t="s">
        <v>5</v>
      </c>
      <c r="D122" t="s">
        <v>39</v>
      </c>
      <c r="E122" t="s">
        <v>26</v>
      </c>
      <c r="F122" s="4">
        <v>5236</v>
      </c>
      <c r="G122" s="5">
        <v>51</v>
      </c>
    </row>
    <row r="123" spans="3:7" x14ac:dyDescent="0.25">
      <c r="C123" t="s">
        <v>41</v>
      </c>
      <c r="D123" t="s">
        <v>36</v>
      </c>
      <c r="E123" t="s">
        <v>19</v>
      </c>
      <c r="F123" s="4">
        <v>1925</v>
      </c>
      <c r="G123" s="5">
        <v>192</v>
      </c>
    </row>
    <row r="124" spans="3:7" x14ac:dyDescent="0.25">
      <c r="C124" t="s">
        <v>7</v>
      </c>
      <c r="D124" t="s">
        <v>37</v>
      </c>
      <c r="E124" t="s">
        <v>14</v>
      </c>
      <c r="F124" s="4">
        <v>6608</v>
      </c>
      <c r="G124" s="5">
        <v>225</v>
      </c>
    </row>
    <row r="125" spans="3:7" x14ac:dyDescent="0.25">
      <c r="C125" t="s">
        <v>6</v>
      </c>
      <c r="D125" t="s">
        <v>34</v>
      </c>
      <c r="E125" t="s">
        <v>26</v>
      </c>
      <c r="F125" s="4">
        <v>8008</v>
      </c>
      <c r="G125" s="5">
        <v>456</v>
      </c>
    </row>
    <row r="126" spans="3:7" x14ac:dyDescent="0.25">
      <c r="C126" t="s">
        <v>10</v>
      </c>
      <c r="D126" t="s">
        <v>34</v>
      </c>
      <c r="E126" t="s">
        <v>25</v>
      </c>
      <c r="F126" s="4">
        <v>1428</v>
      </c>
      <c r="G126" s="5">
        <v>93</v>
      </c>
    </row>
    <row r="127" spans="3:7" x14ac:dyDescent="0.25">
      <c r="C127" t="s">
        <v>6</v>
      </c>
      <c r="D127" t="s">
        <v>34</v>
      </c>
      <c r="E127" t="s">
        <v>4</v>
      </c>
      <c r="F127" s="4">
        <v>525</v>
      </c>
      <c r="G127" s="5">
        <v>48</v>
      </c>
    </row>
    <row r="128" spans="3:7" x14ac:dyDescent="0.25">
      <c r="C128" t="s">
        <v>6</v>
      </c>
      <c r="D128" t="s">
        <v>37</v>
      </c>
      <c r="E128" t="s">
        <v>18</v>
      </c>
      <c r="F128" s="4">
        <v>1505</v>
      </c>
      <c r="G128" s="5">
        <v>102</v>
      </c>
    </row>
    <row r="129" spans="3:7" x14ac:dyDescent="0.25">
      <c r="C129" t="s">
        <v>7</v>
      </c>
      <c r="D129" t="s">
        <v>35</v>
      </c>
      <c r="E129" t="s">
        <v>30</v>
      </c>
      <c r="F129" s="4">
        <v>6755</v>
      </c>
      <c r="G129" s="5">
        <v>252</v>
      </c>
    </row>
    <row r="130" spans="3:7" x14ac:dyDescent="0.25">
      <c r="C130" t="s">
        <v>2</v>
      </c>
      <c r="D130" t="s">
        <v>37</v>
      </c>
      <c r="E130" t="s">
        <v>18</v>
      </c>
      <c r="F130" s="4">
        <v>11571</v>
      </c>
      <c r="G130" s="5">
        <v>138</v>
      </c>
    </row>
    <row r="131" spans="3:7" x14ac:dyDescent="0.25">
      <c r="C131" t="s">
        <v>40</v>
      </c>
      <c r="D131" t="s">
        <v>38</v>
      </c>
      <c r="E131" t="s">
        <v>25</v>
      </c>
      <c r="F131" s="4">
        <v>2541</v>
      </c>
      <c r="G131" s="5">
        <v>90</v>
      </c>
    </row>
    <row r="132" spans="3:7" x14ac:dyDescent="0.25">
      <c r="C132" t="s">
        <v>41</v>
      </c>
      <c r="D132" t="s">
        <v>37</v>
      </c>
      <c r="E132" t="s">
        <v>30</v>
      </c>
      <c r="F132" s="4">
        <v>1526</v>
      </c>
      <c r="G132" s="5">
        <v>240</v>
      </c>
    </row>
    <row r="133" spans="3:7" x14ac:dyDescent="0.25">
      <c r="C133" t="s">
        <v>40</v>
      </c>
      <c r="D133" t="s">
        <v>38</v>
      </c>
      <c r="E133" t="s">
        <v>4</v>
      </c>
      <c r="F133" s="4">
        <v>6125</v>
      </c>
      <c r="G133" s="5">
        <v>102</v>
      </c>
    </row>
    <row r="134" spans="3:7" x14ac:dyDescent="0.25">
      <c r="C134" t="s">
        <v>41</v>
      </c>
      <c r="D134" t="s">
        <v>35</v>
      </c>
      <c r="E134" t="s">
        <v>27</v>
      </c>
      <c r="F134" s="4">
        <v>847</v>
      </c>
      <c r="G134" s="5">
        <v>129</v>
      </c>
    </row>
    <row r="135" spans="3:7" x14ac:dyDescent="0.25">
      <c r="C135" t="s">
        <v>8</v>
      </c>
      <c r="D135" t="s">
        <v>35</v>
      </c>
      <c r="E135" t="s">
        <v>27</v>
      </c>
      <c r="F135" s="4">
        <v>4753</v>
      </c>
      <c r="G135" s="5">
        <v>300</v>
      </c>
    </row>
    <row r="136" spans="3:7" x14ac:dyDescent="0.25">
      <c r="C136" t="s">
        <v>6</v>
      </c>
      <c r="D136" t="s">
        <v>38</v>
      </c>
      <c r="E136" t="s">
        <v>33</v>
      </c>
      <c r="F136" s="4">
        <v>959</v>
      </c>
      <c r="G136" s="5">
        <v>135</v>
      </c>
    </row>
    <row r="137" spans="3:7" x14ac:dyDescent="0.25">
      <c r="C137" t="s">
        <v>7</v>
      </c>
      <c r="D137" t="s">
        <v>35</v>
      </c>
      <c r="E137" t="s">
        <v>24</v>
      </c>
      <c r="F137" s="4">
        <v>2793</v>
      </c>
      <c r="G137" s="5">
        <v>114</v>
      </c>
    </row>
    <row r="138" spans="3:7" x14ac:dyDescent="0.25">
      <c r="C138" t="s">
        <v>7</v>
      </c>
      <c r="D138" t="s">
        <v>35</v>
      </c>
      <c r="E138" t="s">
        <v>14</v>
      </c>
      <c r="F138" s="4">
        <v>4606</v>
      </c>
      <c r="G138" s="5">
        <v>63</v>
      </c>
    </row>
    <row r="139" spans="3:7" x14ac:dyDescent="0.25">
      <c r="C139" t="s">
        <v>7</v>
      </c>
      <c r="D139" t="s">
        <v>36</v>
      </c>
      <c r="E139" t="s">
        <v>29</v>
      </c>
      <c r="F139" s="4">
        <v>5551</v>
      </c>
      <c r="G139" s="5">
        <v>252</v>
      </c>
    </row>
    <row r="140" spans="3:7" x14ac:dyDescent="0.25">
      <c r="C140" t="s">
        <v>10</v>
      </c>
      <c r="D140" t="s">
        <v>36</v>
      </c>
      <c r="E140" t="s">
        <v>32</v>
      </c>
      <c r="F140" s="4">
        <v>6657</v>
      </c>
      <c r="G140" s="5">
        <v>303</v>
      </c>
    </row>
    <row r="141" spans="3:7" x14ac:dyDescent="0.25">
      <c r="C141" t="s">
        <v>7</v>
      </c>
      <c r="D141" t="s">
        <v>39</v>
      </c>
      <c r="E141" t="s">
        <v>17</v>
      </c>
      <c r="F141" s="4">
        <v>4438</v>
      </c>
      <c r="G141" s="5">
        <v>246</v>
      </c>
    </row>
    <row r="142" spans="3:7" x14ac:dyDescent="0.25">
      <c r="C142" t="s">
        <v>8</v>
      </c>
      <c r="D142" t="s">
        <v>38</v>
      </c>
      <c r="E142" t="s">
        <v>22</v>
      </c>
      <c r="F142" s="4">
        <v>168</v>
      </c>
      <c r="G142" s="5">
        <v>84</v>
      </c>
    </row>
    <row r="143" spans="3:7" x14ac:dyDescent="0.25">
      <c r="C143" t="s">
        <v>7</v>
      </c>
      <c r="D143" t="s">
        <v>34</v>
      </c>
      <c r="E143" t="s">
        <v>17</v>
      </c>
      <c r="F143" s="4">
        <v>7777</v>
      </c>
      <c r="G143" s="5">
        <v>39</v>
      </c>
    </row>
    <row r="144" spans="3:7" x14ac:dyDescent="0.25">
      <c r="C144" t="s">
        <v>5</v>
      </c>
      <c r="D144" t="s">
        <v>36</v>
      </c>
      <c r="E144" t="s">
        <v>17</v>
      </c>
      <c r="F144" s="4">
        <v>3339</v>
      </c>
      <c r="G144" s="5">
        <v>348</v>
      </c>
    </row>
    <row r="145" spans="3:7" x14ac:dyDescent="0.25">
      <c r="C145" t="s">
        <v>7</v>
      </c>
      <c r="D145" t="s">
        <v>37</v>
      </c>
      <c r="E145" t="s">
        <v>33</v>
      </c>
      <c r="F145" s="4">
        <v>6391</v>
      </c>
      <c r="G145" s="5">
        <v>48</v>
      </c>
    </row>
    <row r="146" spans="3:7" x14ac:dyDescent="0.25">
      <c r="C146" t="s">
        <v>5</v>
      </c>
      <c r="D146" t="s">
        <v>37</v>
      </c>
      <c r="E146" t="s">
        <v>22</v>
      </c>
      <c r="F146" s="4">
        <v>518</v>
      </c>
      <c r="G146" s="5">
        <v>75</v>
      </c>
    </row>
    <row r="147" spans="3:7" x14ac:dyDescent="0.25">
      <c r="C147" t="s">
        <v>7</v>
      </c>
      <c r="D147" t="s">
        <v>38</v>
      </c>
      <c r="E147" t="s">
        <v>28</v>
      </c>
      <c r="F147" s="4">
        <v>5677</v>
      </c>
      <c r="G147" s="5">
        <v>258</v>
      </c>
    </row>
    <row r="148" spans="3:7" x14ac:dyDescent="0.25">
      <c r="C148" t="s">
        <v>6</v>
      </c>
      <c r="D148" t="s">
        <v>39</v>
      </c>
      <c r="E148" t="s">
        <v>17</v>
      </c>
      <c r="F148" s="4">
        <v>6048</v>
      </c>
      <c r="G148" s="5">
        <v>27</v>
      </c>
    </row>
    <row r="149" spans="3:7" x14ac:dyDescent="0.25">
      <c r="C149" t="s">
        <v>8</v>
      </c>
      <c r="D149" t="s">
        <v>38</v>
      </c>
      <c r="E149" t="s">
        <v>32</v>
      </c>
      <c r="F149" s="4">
        <v>3752</v>
      </c>
      <c r="G149" s="5">
        <v>213</v>
      </c>
    </row>
    <row r="150" spans="3:7" x14ac:dyDescent="0.25">
      <c r="C150" t="s">
        <v>5</v>
      </c>
      <c r="D150" t="s">
        <v>35</v>
      </c>
      <c r="E150" t="s">
        <v>29</v>
      </c>
      <c r="F150" s="4">
        <v>4480</v>
      </c>
      <c r="G150" s="5">
        <v>357</v>
      </c>
    </row>
    <row r="151" spans="3:7" x14ac:dyDescent="0.25">
      <c r="C151" t="s">
        <v>9</v>
      </c>
      <c r="D151" t="s">
        <v>37</v>
      </c>
      <c r="E151" t="s">
        <v>4</v>
      </c>
      <c r="F151" s="4">
        <v>259</v>
      </c>
      <c r="G151" s="5">
        <v>207</v>
      </c>
    </row>
    <row r="152" spans="3:7" x14ac:dyDescent="0.25">
      <c r="C152" t="s">
        <v>8</v>
      </c>
      <c r="D152" t="s">
        <v>37</v>
      </c>
      <c r="E152" t="s">
        <v>30</v>
      </c>
      <c r="F152" s="4">
        <v>42</v>
      </c>
      <c r="G152" s="5">
        <v>150</v>
      </c>
    </row>
    <row r="153" spans="3:7" x14ac:dyDescent="0.25">
      <c r="C153" t="s">
        <v>41</v>
      </c>
      <c r="D153" t="s">
        <v>36</v>
      </c>
      <c r="E153" t="s">
        <v>26</v>
      </c>
      <c r="F153" s="4">
        <v>98</v>
      </c>
      <c r="G153" s="5">
        <v>204</v>
      </c>
    </row>
    <row r="154" spans="3:7" x14ac:dyDescent="0.25">
      <c r="C154" t="s">
        <v>7</v>
      </c>
      <c r="D154" t="s">
        <v>35</v>
      </c>
      <c r="E154" t="s">
        <v>27</v>
      </c>
      <c r="F154" s="4">
        <v>2478</v>
      </c>
      <c r="G154" s="5">
        <v>21</v>
      </c>
    </row>
    <row r="155" spans="3:7" x14ac:dyDescent="0.25">
      <c r="C155" t="s">
        <v>41</v>
      </c>
      <c r="D155" t="s">
        <v>34</v>
      </c>
      <c r="E155" t="s">
        <v>33</v>
      </c>
      <c r="F155" s="4">
        <v>7847</v>
      </c>
      <c r="G155" s="5">
        <v>174</v>
      </c>
    </row>
    <row r="156" spans="3:7" x14ac:dyDescent="0.25">
      <c r="C156" t="s">
        <v>2</v>
      </c>
      <c r="D156" t="s">
        <v>37</v>
      </c>
      <c r="E156" t="s">
        <v>17</v>
      </c>
      <c r="F156" s="4">
        <v>9926</v>
      </c>
      <c r="G156" s="5">
        <v>201</v>
      </c>
    </row>
    <row r="157" spans="3:7" x14ac:dyDescent="0.25">
      <c r="C157" t="s">
        <v>8</v>
      </c>
      <c r="D157" t="s">
        <v>38</v>
      </c>
      <c r="E157" t="s">
        <v>13</v>
      </c>
      <c r="F157" s="4">
        <v>819</v>
      </c>
      <c r="G157" s="5">
        <v>510</v>
      </c>
    </row>
    <row r="158" spans="3:7" x14ac:dyDescent="0.25">
      <c r="C158" t="s">
        <v>6</v>
      </c>
      <c r="D158" t="s">
        <v>39</v>
      </c>
      <c r="E158" t="s">
        <v>29</v>
      </c>
      <c r="F158" s="4">
        <v>3052</v>
      </c>
      <c r="G158" s="5">
        <v>378</v>
      </c>
    </row>
    <row r="159" spans="3:7" x14ac:dyDescent="0.25">
      <c r="C159" t="s">
        <v>9</v>
      </c>
      <c r="D159" t="s">
        <v>34</v>
      </c>
      <c r="E159" t="s">
        <v>21</v>
      </c>
      <c r="F159" s="4">
        <v>6832</v>
      </c>
      <c r="G159" s="5">
        <v>27</v>
      </c>
    </row>
    <row r="160" spans="3:7" x14ac:dyDescent="0.25">
      <c r="C160" t="s">
        <v>2</v>
      </c>
      <c r="D160" t="s">
        <v>39</v>
      </c>
      <c r="E160" t="s">
        <v>16</v>
      </c>
      <c r="F160" s="4">
        <v>2016</v>
      </c>
      <c r="G160" s="5">
        <v>117</v>
      </c>
    </row>
    <row r="161" spans="3:7" x14ac:dyDescent="0.25">
      <c r="C161" t="s">
        <v>6</v>
      </c>
      <c r="D161" t="s">
        <v>38</v>
      </c>
      <c r="E161" t="s">
        <v>21</v>
      </c>
      <c r="F161" s="4">
        <v>7322</v>
      </c>
      <c r="G161" s="5">
        <v>36</v>
      </c>
    </row>
    <row r="162" spans="3:7" x14ac:dyDescent="0.25">
      <c r="C162" t="s">
        <v>8</v>
      </c>
      <c r="D162" t="s">
        <v>35</v>
      </c>
      <c r="E162" t="s">
        <v>33</v>
      </c>
      <c r="F162" s="4">
        <v>357</v>
      </c>
      <c r="G162" s="5">
        <v>126</v>
      </c>
    </row>
    <row r="163" spans="3:7" x14ac:dyDescent="0.25">
      <c r="C163" t="s">
        <v>9</v>
      </c>
      <c r="D163" t="s">
        <v>39</v>
      </c>
      <c r="E163" t="s">
        <v>25</v>
      </c>
      <c r="F163" s="4">
        <v>3192</v>
      </c>
      <c r="G163" s="5">
        <v>72</v>
      </c>
    </row>
    <row r="164" spans="3:7" x14ac:dyDescent="0.25">
      <c r="C164" t="s">
        <v>7</v>
      </c>
      <c r="D164" t="s">
        <v>36</v>
      </c>
      <c r="E164" t="s">
        <v>22</v>
      </c>
      <c r="F164" s="4">
        <v>8435</v>
      </c>
      <c r="G164" s="5">
        <v>42</v>
      </c>
    </row>
    <row r="165" spans="3:7" x14ac:dyDescent="0.25">
      <c r="C165" t="s">
        <v>40</v>
      </c>
      <c r="D165" t="s">
        <v>39</v>
      </c>
      <c r="E165" t="s">
        <v>29</v>
      </c>
      <c r="F165" s="4">
        <v>0</v>
      </c>
      <c r="G165" s="5">
        <v>135</v>
      </c>
    </row>
    <row r="166" spans="3:7" x14ac:dyDescent="0.25">
      <c r="C166" t="s">
        <v>7</v>
      </c>
      <c r="D166" t="s">
        <v>34</v>
      </c>
      <c r="E166" t="s">
        <v>24</v>
      </c>
      <c r="F166" s="4">
        <v>8862</v>
      </c>
      <c r="G166" s="5">
        <v>189</v>
      </c>
    </row>
    <row r="167" spans="3:7" x14ac:dyDescent="0.25">
      <c r="C167" t="s">
        <v>6</v>
      </c>
      <c r="D167" t="s">
        <v>37</v>
      </c>
      <c r="E167" t="s">
        <v>28</v>
      </c>
      <c r="F167" s="4">
        <v>3556</v>
      </c>
      <c r="G167" s="5">
        <v>459</v>
      </c>
    </row>
    <row r="168" spans="3:7" x14ac:dyDescent="0.25">
      <c r="C168" t="s">
        <v>5</v>
      </c>
      <c r="D168" t="s">
        <v>34</v>
      </c>
      <c r="E168" t="s">
        <v>15</v>
      </c>
      <c r="F168" s="4">
        <v>7280</v>
      </c>
      <c r="G168" s="5">
        <v>201</v>
      </c>
    </row>
    <row r="169" spans="3:7" x14ac:dyDescent="0.25">
      <c r="C169" t="s">
        <v>6</v>
      </c>
      <c r="D169" t="s">
        <v>34</v>
      </c>
      <c r="E169" t="s">
        <v>30</v>
      </c>
      <c r="F169" s="4">
        <v>3402</v>
      </c>
      <c r="G169" s="5">
        <v>366</v>
      </c>
    </row>
    <row r="170" spans="3:7" x14ac:dyDescent="0.25">
      <c r="C170" t="s">
        <v>3</v>
      </c>
      <c r="D170" t="s">
        <v>37</v>
      </c>
      <c r="E170" t="s">
        <v>29</v>
      </c>
      <c r="F170" s="4">
        <v>4592</v>
      </c>
      <c r="G170" s="5">
        <v>324</v>
      </c>
    </row>
    <row r="171" spans="3:7" x14ac:dyDescent="0.25">
      <c r="C171" t="s">
        <v>9</v>
      </c>
      <c r="D171" t="s">
        <v>35</v>
      </c>
      <c r="E171" t="s">
        <v>15</v>
      </c>
      <c r="F171" s="4">
        <v>7833</v>
      </c>
      <c r="G171" s="5">
        <v>243</v>
      </c>
    </row>
    <row r="172" spans="3:7" x14ac:dyDescent="0.25">
      <c r="C172" t="s">
        <v>2</v>
      </c>
      <c r="D172" t="s">
        <v>39</v>
      </c>
      <c r="E172" t="s">
        <v>21</v>
      </c>
      <c r="F172" s="4">
        <v>7651</v>
      </c>
      <c r="G172" s="5">
        <v>213</v>
      </c>
    </row>
    <row r="173" spans="3:7" x14ac:dyDescent="0.25">
      <c r="C173" t="s">
        <v>40</v>
      </c>
      <c r="D173" t="s">
        <v>35</v>
      </c>
      <c r="E173" t="s">
        <v>30</v>
      </c>
      <c r="F173" s="4">
        <v>2275</v>
      </c>
      <c r="G173" s="5">
        <v>447</v>
      </c>
    </row>
    <row r="174" spans="3:7" x14ac:dyDescent="0.25">
      <c r="C174" t="s">
        <v>40</v>
      </c>
      <c r="D174" t="s">
        <v>38</v>
      </c>
      <c r="E174" t="s">
        <v>13</v>
      </c>
      <c r="F174" s="4">
        <v>5670</v>
      </c>
      <c r="G174" s="5">
        <v>297</v>
      </c>
    </row>
    <row r="175" spans="3:7" x14ac:dyDescent="0.25">
      <c r="C175" t="s">
        <v>7</v>
      </c>
      <c r="D175" t="s">
        <v>35</v>
      </c>
      <c r="E175" t="s">
        <v>16</v>
      </c>
      <c r="F175" s="4">
        <v>2135</v>
      </c>
      <c r="G175" s="5">
        <v>27</v>
      </c>
    </row>
    <row r="176" spans="3:7" x14ac:dyDescent="0.25">
      <c r="C176" t="s">
        <v>40</v>
      </c>
      <c r="D176" t="s">
        <v>34</v>
      </c>
      <c r="E176" t="s">
        <v>23</v>
      </c>
      <c r="F176" s="4">
        <v>2779</v>
      </c>
      <c r="G176" s="5">
        <v>75</v>
      </c>
    </row>
    <row r="177" spans="3:7" x14ac:dyDescent="0.25">
      <c r="C177" t="s">
        <v>10</v>
      </c>
      <c r="D177" t="s">
        <v>39</v>
      </c>
      <c r="E177" t="s">
        <v>33</v>
      </c>
      <c r="F177" s="4">
        <v>12950</v>
      </c>
      <c r="G177" s="5">
        <v>30</v>
      </c>
    </row>
    <row r="178" spans="3:7" x14ac:dyDescent="0.25">
      <c r="C178" t="s">
        <v>7</v>
      </c>
      <c r="D178" t="s">
        <v>36</v>
      </c>
      <c r="E178" t="s">
        <v>18</v>
      </c>
      <c r="F178" s="4">
        <v>2646</v>
      </c>
      <c r="G178" s="5">
        <v>177</v>
      </c>
    </row>
    <row r="179" spans="3:7" x14ac:dyDescent="0.25">
      <c r="C179" t="s">
        <v>40</v>
      </c>
      <c r="D179" t="s">
        <v>34</v>
      </c>
      <c r="E179" t="s">
        <v>33</v>
      </c>
      <c r="F179" s="4">
        <v>3794</v>
      </c>
      <c r="G179" s="5">
        <v>159</v>
      </c>
    </row>
    <row r="180" spans="3:7" x14ac:dyDescent="0.25">
      <c r="C180" t="s">
        <v>3</v>
      </c>
      <c r="D180" t="s">
        <v>35</v>
      </c>
      <c r="E180" t="s">
        <v>33</v>
      </c>
      <c r="F180" s="4">
        <v>819</v>
      </c>
      <c r="G180" s="5">
        <v>306</v>
      </c>
    </row>
    <row r="181" spans="3:7" x14ac:dyDescent="0.25">
      <c r="C181" t="s">
        <v>3</v>
      </c>
      <c r="D181" t="s">
        <v>34</v>
      </c>
      <c r="E181" t="s">
        <v>20</v>
      </c>
      <c r="F181" s="4">
        <v>2583</v>
      </c>
      <c r="G181" s="5">
        <v>18</v>
      </c>
    </row>
    <row r="182" spans="3:7" x14ac:dyDescent="0.25">
      <c r="C182" t="s">
        <v>7</v>
      </c>
      <c r="D182" t="s">
        <v>35</v>
      </c>
      <c r="E182" t="s">
        <v>19</v>
      </c>
      <c r="F182" s="4">
        <v>4585</v>
      </c>
      <c r="G182" s="5">
        <v>240</v>
      </c>
    </row>
    <row r="183" spans="3:7" x14ac:dyDescent="0.25">
      <c r="C183" t="s">
        <v>5</v>
      </c>
      <c r="D183" t="s">
        <v>34</v>
      </c>
      <c r="E183" t="s">
        <v>33</v>
      </c>
      <c r="F183" s="4">
        <v>1652</v>
      </c>
      <c r="G183" s="5">
        <v>93</v>
      </c>
    </row>
    <row r="184" spans="3:7" x14ac:dyDescent="0.25">
      <c r="C184" t="s">
        <v>10</v>
      </c>
      <c r="D184" t="s">
        <v>34</v>
      </c>
      <c r="E184" t="s">
        <v>26</v>
      </c>
      <c r="F184" s="4">
        <v>4991</v>
      </c>
      <c r="G184" s="5">
        <v>9</v>
      </c>
    </row>
    <row r="185" spans="3:7" x14ac:dyDescent="0.25">
      <c r="C185" t="s">
        <v>8</v>
      </c>
      <c r="D185" t="s">
        <v>34</v>
      </c>
      <c r="E185" t="s">
        <v>16</v>
      </c>
      <c r="F185" s="4">
        <v>2009</v>
      </c>
      <c r="G185" s="5">
        <v>219</v>
      </c>
    </row>
    <row r="186" spans="3:7" x14ac:dyDescent="0.25">
      <c r="C186" t="s">
        <v>2</v>
      </c>
      <c r="D186" t="s">
        <v>39</v>
      </c>
      <c r="E186" t="s">
        <v>22</v>
      </c>
      <c r="F186" s="4">
        <v>1568</v>
      </c>
      <c r="G186" s="5">
        <v>141</v>
      </c>
    </row>
    <row r="187" spans="3:7" x14ac:dyDescent="0.25">
      <c r="C187" t="s">
        <v>41</v>
      </c>
      <c r="D187" t="s">
        <v>37</v>
      </c>
      <c r="E187" t="s">
        <v>20</v>
      </c>
      <c r="F187" s="4">
        <v>3388</v>
      </c>
      <c r="G187" s="5">
        <v>123</v>
      </c>
    </row>
    <row r="188" spans="3:7" x14ac:dyDescent="0.25">
      <c r="C188" t="s">
        <v>40</v>
      </c>
      <c r="D188" t="s">
        <v>38</v>
      </c>
      <c r="E188" t="s">
        <v>24</v>
      </c>
      <c r="F188" s="4">
        <v>623</v>
      </c>
      <c r="G188" s="5">
        <v>51</v>
      </c>
    </row>
    <row r="189" spans="3:7" x14ac:dyDescent="0.25">
      <c r="C189" t="s">
        <v>6</v>
      </c>
      <c r="D189" t="s">
        <v>36</v>
      </c>
      <c r="E189" t="s">
        <v>4</v>
      </c>
      <c r="F189" s="4">
        <v>10073</v>
      </c>
      <c r="G189" s="5">
        <v>120</v>
      </c>
    </row>
    <row r="190" spans="3:7" x14ac:dyDescent="0.25">
      <c r="C190" t="s">
        <v>8</v>
      </c>
      <c r="D190" t="s">
        <v>39</v>
      </c>
      <c r="E190" t="s">
        <v>26</v>
      </c>
      <c r="F190" s="4">
        <v>1561</v>
      </c>
      <c r="G190" s="5">
        <v>27</v>
      </c>
    </row>
    <row r="191" spans="3:7" x14ac:dyDescent="0.25">
      <c r="C191" t="s">
        <v>9</v>
      </c>
      <c r="D191" t="s">
        <v>36</v>
      </c>
      <c r="E191" t="s">
        <v>27</v>
      </c>
      <c r="F191" s="4">
        <v>11522</v>
      </c>
      <c r="G191" s="5">
        <v>204</v>
      </c>
    </row>
    <row r="192" spans="3:7" x14ac:dyDescent="0.25">
      <c r="C192" t="s">
        <v>6</v>
      </c>
      <c r="D192" t="s">
        <v>38</v>
      </c>
      <c r="E192" t="s">
        <v>13</v>
      </c>
      <c r="F192" s="4">
        <v>2317</v>
      </c>
      <c r="G192" s="5">
        <v>123</v>
      </c>
    </row>
    <row r="193" spans="3:7" x14ac:dyDescent="0.25">
      <c r="C193" t="s">
        <v>10</v>
      </c>
      <c r="D193" t="s">
        <v>37</v>
      </c>
      <c r="E193" t="s">
        <v>28</v>
      </c>
      <c r="F193" s="4">
        <v>3059</v>
      </c>
      <c r="G193" s="5">
        <v>27</v>
      </c>
    </row>
    <row r="194" spans="3:7" x14ac:dyDescent="0.25">
      <c r="C194" t="s">
        <v>41</v>
      </c>
      <c r="D194" t="s">
        <v>37</v>
      </c>
      <c r="E194" t="s">
        <v>26</v>
      </c>
      <c r="F194" s="4">
        <v>2324</v>
      </c>
      <c r="G194" s="5">
        <v>177</v>
      </c>
    </row>
    <row r="195" spans="3:7" x14ac:dyDescent="0.25">
      <c r="C195" t="s">
        <v>3</v>
      </c>
      <c r="D195" t="s">
        <v>39</v>
      </c>
      <c r="E195" t="s">
        <v>26</v>
      </c>
      <c r="F195" s="4">
        <v>4956</v>
      </c>
      <c r="G195" s="5">
        <v>171</v>
      </c>
    </row>
    <row r="196" spans="3:7" x14ac:dyDescent="0.25">
      <c r="C196" t="s">
        <v>10</v>
      </c>
      <c r="D196" t="s">
        <v>34</v>
      </c>
      <c r="E196" t="s">
        <v>19</v>
      </c>
      <c r="F196" s="4">
        <v>5355</v>
      </c>
      <c r="G196" s="5">
        <v>204</v>
      </c>
    </row>
    <row r="197" spans="3:7" x14ac:dyDescent="0.25">
      <c r="C197" t="s">
        <v>3</v>
      </c>
      <c r="D197" t="s">
        <v>34</v>
      </c>
      <c r="E197" t="s">
        <v>14</v>
      </c>
      <c r="F197" s="4">
        <v>7259</v>
      </c>
      <c r="G197" s="5">
        <v>276</v>
      </c>
    </row>
    <row r="198" spans="3:7" x14ac:dyDescent="0.25">
      <c r="C198" t="s">
        <v>8</v>
      </c>
      <c r="D198" t="s">
        <v>37</v>
      </c>
      <c r="E198" t="s">
        <v>26</v>
      </c>
      <c r="F198" s="4">
        <v>6279</v>
      </c>
      <c r="G198" s="5">
        <v>45</v>
      </c>
    </row>
    <row r="199" spans="3:7" x14ac:dyDescent="0.25">
      <c r="C199" t="s">
        <v>40</v>
      </c>
      <c r="D199" t="s">
        <v>38</v>
      </c>
      <c r="E199" t="s">
        <v>29</v>
      </c>
      <c r="F199" s="4">
        <v>2541</v>
      </c>
      <c r="G199" s="5">
        <v>45</v>
      </c>
    </row>
    <row r="200" spans="3:7" x14ac:dyDescent="0.25">
      <c r="C200" t="s">
        <v>6</v>
      </c>
      <c r="D200" t="s">
        <v>35</v>
      </c>
      <c r="E200" t="s">
        <v>27</v>
      </c>
      <c r="F200" s="4">
        <v>3864</v>
      </c>
      <c r="G200" s="5">
        <v>177</v>
      </c>
    </row>
    <row r="201" spans="3:7" x14ac:dyDescent="0.25">
      <c r="C201" t="s">
        <v>5</v>
      </c>
      <c r="D201" t="s">
        <v>36</v>
      </c>
      <c r="E201" t="s">
        <v>13</v>
      </c>
      <c r="F201" s="4">
        <v>6146</v>
      </c>
      <c r="G201" s="5">
        <v>63</v>
      </c>
    </row>
    <row r="202" spans="3:7" x14ac:dyDescent="0.25">
      <c r="C202" t="s">
        <v>9</v>
      </c>
      <c r="D202" t="s">
        <v>39</v>
      </c>
      <c r="E202" t="s">
        <v>18</v>
      </c>
      <c r="F202" s="4">
        <v>2639</v>
      </c>
      <c r="G202" s="5">
        <v>204</v>
      </c>
    </row>
    <row r="203" spans="3:7" x14ac:dyDescent="0.25">
      <c r="C203" t="s">
        <v>8</v>
      </c>
      <c r="D203" t="s">
        <v>37</v>
      </c>
      <c r="E203" t="s">
        <v>22</v>
      </c>
      <c r="F203" s="4">
        <v>1890</v>
      </c>
      <c r="G203" s="5">
        <v>195</v>
      </c>
    </row>
    <row r="204" spans="3:7" x14ac:dyDescent="0.25">
      <c r="C204" t="s">
        <v>7</v>
      </c>
      <c r="D204" t="s">
        <v>34</v>
      </c>
      <c r="E204" t="s">
        <v>14</v>
      </c>
      <c r="F204" s="4">
        <v>1932</v>
      </c>
      <c r="G204" s="5">
        <v>369</v>
      </c>
    </row>
    <row r="205" spans="3:7" x14ac:dyDescent="0.25">
      <c r="C205" t="s">
        <v>3</v>
      </c>
      <c r="D205" t="s">
        <v>34</v>
      </c>
      <c r="E205" t="s">
        <v>25</v>
      </c>
      <c r="F205" s="4">
        <v>6300</v>
      </c>
      <c r="G205" s="5">
        <v>42</v>
      </c>
    </row>
    <row r="206" spans="3:7" x14ac:dyDescent="0.25">
      <c r="C206" t="s">
        <v>6</v>
      </c>
      <c r="D206" t="s">
        <v>37</v>
      </c>
      <c r="E206" t="s">
        <v>30</v>
      </c>
      <c r="F206" s="4">
        <v>560</v>
      </c>
      <c r="G206" s="5">
        <v>81</v>
      </c>
    </row>
    <row r="207" spans="3:7" x14ac:dyDescent="0.25">
      <c r="C207" t="s">
        <v>9</v>
      </c>
      <c r="D207" t="s">
        <v>37</v>
      </c>
      <c r="E207" t="s">
        <v>26</v>
      </c>
      <c r="F207" s="4">
        <v>2856</v>
      </c>
      <c r="G207" s="5">
        <v>246</v>
      </c>
    </row>
    <row r="208" spans="3:7" x14ac:dyDescent="0.25">
      <c r="C208" t="s">
        <v>9</v>
      </c>
      <c r="D208" t="s">
        <v>34</v>
      </c>
      <c r="E208" t="s">
        <v>17</v>
      </c>
      <c r="F208" s="4">
        <v>707</v>
      </c>
      <c r="G208" s="5">
        <v>174</v>
      </c>
    </row>
    <row r="209" spans="3:7" x14ac:dyDescent="0.25">
      <c r="C209" t="s">
        <v>8</v>
      </c>
      <c r="D209" t="s">
        <v>35</v>
      </c>
      <c r="E209" t="s">
        <v>30</v>
      </c>
      <c r="F209" s="4">
        <v>3598</v>
      </c>
      <c r="G209" s="5">
        <v>81</v>
      </c>
    </row>
    <row r="210" spans="3:7" x14ac:dyDescent="0.25">
      <c r="C210" t="s">
        <v>40</v>
      </c>
      <c r="D210" t="s">
        <v>35</v>
      </c>
      <c r="E210" t="s">
        <v>22</v>
      </c>
      <c r="F210" s="4">
        <v>6853</v>
      </c>
      <c r="G210" s="5">
        <v>372</v>
      </c>
    </row>
    <row r="211" spans="3:7" x14ac:dyDescent="0.25">
      <c r="C211" t="s">
        <v>40</v>
      </c>
      <c r="D211" t="s">
        <v>35</v>
      </c>
      <c r="E211" t="s">
        <v>16</v>
      </c>
      <c r="F211" s="4">
        <v>4725</v>
      </c>
      <c r="G211" s="5">
        <v>174</v>
      </c>
    </row>
    <row r="212" spans="3:7" x14ac:dyDescent="0.25">
      <c r="C212" t="s">
        <v>41</v>
      </c>
      <c r="D212" t="s">
        <v>36</v>
      </c>
      <c r="E212" t="s">
        <v>32</v>
      </c>
      <c r="F212" s="4">
        <v>10304</v>
      </c>
      <c r="G212" s="5">
        <v>84</v>
      </c>
    </row>
    <row r="213" spans="3:7" x14ac:dyDescent="0.25">
      <c r="C213" t="s">
        <v>41</v>
      </c>
      <c r="D213" t="s">
        <v>34</v>
      </c>
      <c r="E213" t="s">
        <v>16</v>
      </c>
      <c r="F213" s="4">
        <v>1274</v>
      </c>
      <c r="G213" s="5">
        <v>225</v>
      </c>
    </row>
    <row r="214" spans="3:7" x14ac:dyDescent="0.25">
      <c r="C214" t="s">
        <v>5</v>
      </c>
      <c r="D214" t="s">
        <v>36</v>
      </c>
      <c r="E214" t="s">
        <v>30</v>
      </c>
      <c r="F214" s="4">
        <v>1526</v>
      </c>
      <c r="G214" s="5">
        <v>105</v>
      </c>
    </row>
    <row r="215" spans="3:7" x14ac:dyDescent="0.25">
      <c r="C215" t="s">
        <v>40</v>
      </c>
      <c r="D215" t="s">
        <v>39</v>
      </c>
      <c r="E215" t="s">
        <v>28</v>
      </c>
      <c r="F215" s="4">
        <v>3101</v>
      </c>
      <c r="G215" s="5">
        <v>225</v>
      </c>
    </row>
    <row r="216" spans="3:7" x14ac:dyDescent="0.25">
      <c r="C216" t="s">
        <v>2</v>
      </c>
      <c r="D216" t="s">
        <v>37</v>
      </c>
      <c r="E216" t="s">
        <v>14</v>
      </c>
      <c r="F216" s="4">
        <v>1057</v>
      </c>
      <c r="G216" s="5">
        <v>54</v>
      </c>
    </row>
    <row r="217" spans="3:7" x14ac:dyDescent="0.25">
      <c r="C217" t="s">
        <v>7</v>
      </c>
      <c r="D217" t="s">
        <v>37</v>
      </c>
      <c r="E217" t="s">
        <v>26</v>
      </c>
      <c r="F217" s="4">
        <v>5306</v>
      </c>
      <c r="G217" s="5">
        <v>0</v>
      </c>
    </row>
    <row r="218" spans="3:7" x14ac:dyDescent="0.25">
      <c r="C218" t="s">
        <v>5</v>
      </c>
      <c r="D218" t="s">
        <v>39</v>
      </c>
      <c r="E218" t="s">
        <v>24</v>
      </c>
      <c r="F218" s="4">
        <v>4018</v>
      </c>
      <c r="G218" s="5">
        <v>171</v>
      </c>
    </row>
    <row r="219" spans="3:7" x14ac:dyDescent="0.25">
      <c r="C219" t="s">
        <v>9</v>
      </c>
      <c r="D219" t="s">
        <v>34</v>
      </c>
      <c r="E219" t="s">
        <v>16</v>
      </c>
      <c r="F219" s="4">
        <v>938</v>
      </c>
      <c r="G219" s="5">
        <v>189</v>
      </c>
    </row>
    <row r="220" spans="3:7" x14ac:dyDescent="0.25">
      <c r="C220" t="s">
        <v>7</v>
      </c>
      <c r="D220" t="s">
        <v>38</v>
      </c>
      <c r="E220" t="s">
        <v>18</v>
      </c>
      <c r="F220" s="4">
        <v>1778</v>
      </c>
      <c r="G220" s="5">
        <v>270</v>
      </c>
    </row>
    <row r="221" spans="3:7" x14ac:dyDescent="0.25">
      <c r="C221" t="s">
        <v>6</v>
      </c>
      <c r="D221" t="s">
        <v>39</v>
      </c>
      <c r="E221" t="s">
        <v>30</v>
      </c>
      <c r="F221" s="4">
        <v>1638</v>
      </c>
      <c r="G221" s="5">
        <v>63</v>
      </c>
    </row>
    <row r="222" spans="3:7" x14ac:dyDescent="0.25">
      <c r="C222" t="s">
        <v>41</v>
      </c>
      <c r="D222" t="s">
        <v>38</v>
      </c>
      <c r="E222" t="s">
        <v>25</v>
      </c>
      <c r="F222" s="4">
        <v>154</v>
      </c>
      <c r="G222" s="5">
        <v>21</v>
      </c>
    </row>
    <row r="223" spans="3:7" x14ac:dyDescent="0.25">
      <c r="C223" t="s">
        <v>7</v>
      </c>
      <c r="D223" t="s">
        <v>37</v>
      </c>
      <c r="E223" t="s">
        <v>22</v>
      </c>
      <c r="F223" s="4">
        <v>9835</v>
      </c>
      <c r="G223" s="5">
        <v>207</v>
      </c>
    </row>
    <row r="224" spans="3:7" x14ac:dyDescent="0.25">
      <c r="C224" t="s">
        <v>9</v>
      </c>
      <c r="D224" t="s">
        <v>37</v>
      </c>
      <c r="E224" t="s">
        <v>20</v>
      </c>
      <c r="F224" s="4">
        <v>7273</v>
      </c>
      <c r="G224" s="5">
        <v>96</v>
      </c>
    </row>
    <row r="225" spans="3:7" x14ac:dyDescent="0.25">
      <c r="C225" t="s">
        <v>5</v>
      </c>
      <c r="D225" t="s">
        <v>39</v>
      </c>
      <c r="E225" t="s">
        <v>22</v>
      </c>
      <c r="F225" s="4">
        <v>6909</v>
      </c>
      <c r="G225" s="5">
        <v>81</v>
      </c>
    </row>
    <row r="226" spans="3:7" x14ac:dyDescent="0.25">
      <c r="C226" t="s">
        <v>9</v>
      </c>
      <c r="D226" t="s">
        <v>39</v>
      </c>
      <c r="E226" t="s">
        <v>24</v>
      </c>
      <c r="F226" s="4">
        <v>3920</v>
      </c>
      <c r="G226" s="5">
        <v>306</v>
      </c>
    </row>
    <row r="227" spans="3:7" x14ac:dyDescent="0.25">
      <c r="C227" t="s">
        <v>10</v>
      </c>
      <c r="D227" t="s">
        <v>39</v>
      </c>
      <c r="E227" t="s">
        <v>21</v>
      </c>
      <c r="F227" s="4">
        <v>4858</v>
      </c>
      <c r="G227" s="5">
        <v>279</v>
      </c>
    </row>
    <row r="228" spans="3:7" x14ac:dyDescent="0.25">
      <c r="C228" t="s">
        <v>2</v>
      </c>
      <c r="D228" t="s">
        <v>38</v>
      </c>
      <c r="E228" t="s">
        <v>4</v>
      </c>
      <c r="F228" s="4">
        <v>3549</v>
      </c>
      <c r="G228" s="5">
        <v>3</v>
      </c>
    </row>
    <row r="229" spans="3:7" x14ac:dyDescent="0.25">
      <c r="C229" t="s">
        <v>7</v>
      </c>
      <c r="D229" t="s">
        <v>39</v>
      </c>
      <c r="E229" t="s">
        <v>27</v>
      </c>
      <c r="F229" s="4">
        <v>966</v>
      </c>
      <c r="G229" s="5">
        <v>198</v>
      </c>
    </row>
    <row r="230" spans="3:7" x14ac:dyDescent="0.25">
      <c r="C230" t="s">
        <v>5</v>
      </c>
      <c r="D230" t="s">
        <v>39</v>
      </c>
      <c r="E230" t="s">
        <v>18</v>
      </c>
      <c r="F230" s="4">
        <v>385</v>
      </c>
      <c r="G230" s="5">
        <v>249</v>
      </c>
    </row>
    <row r="231" spans="3:7" x14ac:dyDescent="0.25">
      <c r="C231" t="s">
        <v>6</v>
      </c>
      <c r="D231" t="s">
        <v>34</v>
      </c>
      <c r="E231" t="s">
        <v>16</v>
      </c>
      <c r="F231" s="4">
        <v>2219</v>
      </c>
      <c r="G231" s="5">
        <v>75</v>
      </c>
    </row>
    <row r="232" spans="3:7" x14ac:dyDescent="0.25">
      <c r="C232" t="s">
        <v>9</v>
      </c>
      <c r="D232" t="s">
        <v>36</v>
      </c>
      <c r="E232" t="s">
        <v>32</v>
      </c>
      <c r="F232" s="4">
        <v>2954</v>
      </c>
      <c r="G232" s="5">
        <v>189</v>
      </c>
    </row>
    <row r="233" spans="3:7" x14ac:dyDescent="0.25">
      <c r="C233" t="s">
        <v>7</v>
      </c>
      <c r="D233" t="s">
        <v>36</v>
      </c>
      <c r="E233" t="s">
        <v>32</v>
      </c>
      <c r="F233" s="4">
        <v>280</v>
      </c>
      <c r="G233" s="5">
        <v>87</v>
      </c>
    </row>
    <row r="234" spans="3:7" x14ac:dyDescent="0.25">
      <c r="C234" t="s">
        <v>41</v>
      </c>
      <c r="D234" t="s">
        <v>36</v>
      </c>
      <c r="E234" t="s">
        <v>30</v>
      </c>
      <c r="F234" s="4">
        <v>6118</v>
      </c>
      <c r="G234" s="5">
        <v>174</v>
      </c>
    </row>
    <row r="235" spans="3:7" x14ac:dyDescent="0.25">
      <c r="C235" t="s">
        <v>2</v>
      </c>
      <c r="D235" t="s">
        <v>39</v>
      </c>
      <c r="E235" t="s">
        <v>15</v>
      </c>
      <c r="F235" s="4">
        <v>4802</v>
      </c>
      <c r="G235" s="5">
        <v>36</v>
      </c>
    </row>
    <row r="236" spans="3:7" x14ac:dyDescent="0.25">
      <c r="C236" t="s">
        <v>9</v>
      </c>
      <c r="D236" t="s">
        <v>38</v>
      </c>
      <c r="E236" t="s">
        <v>24</v>
      </c>
      <c r="F236" s="4">
        <v>4137</v>
      </c>
      <c r="G236" s="5">
        <v>60</v>
      </c>
    </row>
    <row r="237" spans="3:7" x14ac:dyDescent="0.25">
      <c r="C237" t="s">
        <v>3</v>
      </c>
      <c r="D237" t="s">
        <v>35</v>
      </c>
      <c r="E237" t="s">
        <v>23</v>
      </c>
      <c r="F237" s="4">
        <v>2023</v>
      </c>
      <c r="G237" s="5">
        <v>78</v>
      </c>
    </row>
    <row r="238" spans="3:7" x14ac:dyDescent="0.25">
      <c r="C238" t="s">
        <v>9</v>
      </c>
      <c r="D238" t="s">
        <v>36</v>
      </c>
      <c r="E238" t="s">
        <v>30</v>
      </c>
      <c r="F238" s="4">
        <v>9051</v>
      </c>
      <c r="G238" s="5">
        <v>57</v>
      </c>
    </row>
    <row r="239" spans="3:7" x14ac:dyDescent="0.25">
      <c r="C239" t="s">
        <v>9</v>
      </c>
      <c r="D239" t="s">
        <v>37</v>
      </c>
      <c r="E239" t="s">
        <v>28</v>
      </c>
      <c r="F239" s="4">
        <v>2919</v>
      </c>
      <c r="G239" s="5">
        <v>45</v>
      </c>
    </row>
    <row r="240" spans="3:7" x14ac:dyDescent="0.25">
      <c r="C240" t="s">
        <v>41</v>
      </c>
      <c r="D240" t="s">
        <v>38</v>
      </c>
      <c r="E240" t="s">
        <v>22</v>
      </c>
      <c r="F240" s="4">
        <v>5915</v>
      </c>
      <c r="G240" s="5">
        <v>3</v>
      </c>
    </row>
    <row r="241" spans="3:7" x14ac:dyDescent="0.25">
      <c r="C241" t="s">
        <v>10</v>
      </c>
      <c r="D241" t="s">
        <v>35</v>
      </c>
      <c r="E241" t="s">
        <v>15</v>
      </c>
      <c r="F241" s="4">
        <v>2562</v>
      </c>
      <c r="G241" s="5">
        <v>6</v>
      </c>
    </row>
    <row r="242" spans="3:7" x14ac:dyDescent="0.25">
      <c r="C242" t="s">
        <v>5</v>
      </c>
      <c r="D242" t="s">
        <v>37</v>
      </c>
      <c r="E242" t="s">
        <v>25</v>
      </c>
      <c r="F242" s="4">
        <v>8813</v>
      </c>
      <c r="G242" s="5">
        <v>21</v>
      </c>
    </row>
    <row r="243" spans="3:7" x14ac:dyDescent="0.25">
      <c r="C243" t="s">
        <v>5</v>
      </c>
      <c r="D243" t="s">
        <v>36</v>
      </c>
      <c r="E243" t="s">
        <v>18</v>
      </c>
      <c r="F243" s="4">
        <v>6111</v>
      </c>
      <c r="G243" s="5">
        <v>3</v>
      </c>
    </row>
    <row r="244" spans="3:7" x14ac:dyDescent="0.25">
      <c r="C244" t="s">
        <v>8</v>
      </c>
      <c r="D244" t="s">
        <v>34</v>
      </c>
      <c r="E244" t="s">
        <v>31</v>
      </c>
      <c r="F244" s="4">
        <v>3507</v>
      </c>
      <c r="G244" s="5">
        <v>288</v>
      </c>
    </row>
    <row r="245" spans="3:7" x14ac:dyDescent="0.25">
      <c r="C245" t="s">
        <v>6</v>
      </c>
      <c r="D245" t="s">
        <v>36</v>
      </c>
      <c r="E245" t="s">
        <v>13</v>
      </c>
      <c r="F245" s="4">
        <v>4319</v>
      </c>
      <c r="G245" s="5">
        <v>30</v>
      </c>
    </row>
    <row r="246" spans="3:7" x14ac:dyDescent="0.25">
      <c r="C246" t="s">
        <v>40</v>
      </c>
      <c r="D246" t="s">
        <v>38</v>
      </c>
      <c r="E246" t="s">
        <v>26</v>
      </c>
      <c r="F246" s="4">
        <v>609</v>
      </c>
      <c r="G246" s="5">
        <v>87</v>
      </c>
    </row>
    <row r="247" spans="3:7" x14ac:dyDescent="0.25">
      <c r="C247" t="s">
        <v>40</v>
      </c>
      <c r="D247" t="s">
        <v>39</v>
      </c>
      <c r="E247" t="s">
        <v>27</v>
      </c>
      <c r="F247" s="4">
        <v>6370</v>
      </c>
      <c r="G247" s="5">
        <v>30</v>
      </c>
    </row>
    <row r="248" spans="3:7" x14ac:dyDescent="0.25">
      <c r="C248" t="s">
        <v>5</v>
      </c>
      <c r="D248" t="s">
        <v>38</v>
      </c>
      <c r="E248" t="s">
        <v>19</v>
      </c>
      <c r="F248" s="4">
        <v>5474</v>
      </c>
      <c r="G248" s="5">
        <v>168</v>
      </c>
    </row>
    <row r="249" spans="3:7" x14ac:dyDescent="0.25">
      <c r="C249" t="s">
        <v>40</v>
      </c>
      <c r="D249" t="s">
        <v>36</v>
      </c>
      <c r="E249" t="s">
        <v>27</v>
      </c>
      <c r="F249" s="4">
        <v>3164</v>
      </c>
      <c r="G249" s="5">
        <v>306</v>
      </c>
    </row>
    <row r="250" spans="3:7" x14ac:dyDescent="0.25">
      <c r="C250" t="s">
        <v>6</v>
      </c>
      <c r="D250" t="s">
        <v>35</v>
      </c>
      <c r="E250" t="s">
        <v>4</v>
      </c>
      <c r="F250" s="4">
        <v>1302</v>
      </c>
      <c r="G250" s="5">
        <v>402</v>
      </c>
    </row>
    <row r="251" spans="3:7" x14ac:dyDescent="0.25">
      <c r="C251" t="s">
        <v>3</v>
      </c>
      <c r="D251" t="s">
        <v>37</v>
      </c>
      <c r="E251" t="s">
        <v>28</v>
      </c>
      <c r="F251" s="4">
        <v>7308</v>
      </c>
      <c r="G251" s="5">
        <v>327</v>
      </c>
    </row>
    <row r="252" spans="3:7" x14ac:dyDescent="0.25">
      <c r="C252" t="s">
        <v>40</v>
      </c>
      <c r="D252" t="s">
        <v>37</v>
      </c>
      <c r="E252" t="s">
        <v>27</v>
      </c>
      <c r="F252" s="4">
        <v>6132</v>
      </c>
      <c r="G252" s="5">
        <v>93</v>
      </c>
    </row>
    <row r="253" spans="3:7" x14ac:dyDescent="0.25">
      <c r="C253" t="s">
        <v>10</v>
      </c>
      <c r="D253" t="s">
        <v>35</v>
      </c>
      <c r="E253" t="s">
        <v>14</v>
      </c>
      <c r="F253" s="4">
        <v>3472</v>
      </c>
      <c r="G253" s="5">
        <v>96</v>
      </c>
    </row>
    <row r="254" spans="3:7" x14ac:dyDescent="0.25">
      <c r="C254" t="s">
        <v>8</v>
      </c>
      <c r="D254" t="s">
        <v>39</v>
      </c>
      <c r="E254" t="s">
        <v>18</v>
      </c>
      <c r="F254" s="4">
        <v>9660</v>
      </c>
      <c r="G254" s="5">
        <v>27</v>
      </c>
    </row>
    <row r="255" spans="3:7" x14ac:dyDescent="0.25">
      <c r="C255" t="s">
        <v>9</v>
      </c>
      <c r="D255" t="s">
        <v>38</v>
      </c>
      <c r="E255" t="s">
        <v>26</v>
      </c>
      <c r="F255" s="4">
        <v>2436</v>
      </c>
      <c r="G255" s="5">
        <v>99</v>
      </c>
    </row>
    <row r="256" spans="3:7" x14ac:dyDescent="0.25">
      <c r="C256" t="s">
        <v>9</v>
      </c>
      <c r="D256" t="s">
        <v>38</v>
      </c>
      <c r="E256" t="s">
        <v>33</v>
      </c>
      <c r="F256" s="4">
        <v>9506</v>
      </c>
      <c r="G256" s="5">
        <v>87</v>
      </c>
    </row>
    <row r="257" spans="3:7" x14ac:dyDescent="0.25">
      <c r="C257" t="s">
        <v>10</v>
      </c>
      <c r="D257" t="s">
        <v>37</v>
      </c>
      <c r="E257" t="s">
        <v>21</v>
      </c>
      <c r="F257" s="4">
        <v>245</v>
      </c>
      <c r="G257" s="5">
        <v>288</v>
      </c>
    </row>
    <row r="258" spans="3:7" x14ac:dyDescent="0.25">
      <c r="C258" t="s">
        <v>8</v>
      </c>
      <c r="D258" t="s">
        <v>35</v>
      </c>
      <c r="E258" t="s">
        <v>20</v>
      </c>
      <c r="F258" s="4">
        <v>2702</v>
      </c>
      <c r="G258" s="5">
        <v>363</v>
      </c>
    </row>
    <row r="259" spans="3:7" x14ac:dyDescent="0.25">
      <c r="C259" t="s">
        <v>10</v>
      </c>
      <c r="D259" t="s">
        <v>34</v>
      </c>
      <c r="E259" t="s">
        <v>17</v>
      </c>
      <c r="F259" s="4">
        <v>700</v>
      </c>
      <c r="G259" s="5">
        <v>87</v>
      </c>
    </row>
    <row r="260" spans="3:7" x14ac:dyDescent="0.25">
      <c r="C260" t="s">
        <v>6</v>
      </c>
      <c r="D260" t="s">
        <v>34</v>
      </c>
      <c r="E260" t="s">
        <v>17</v>
      </c>
      <c r="F260" s="4">
        <v>3759</v>
      </c>
      <c r="G260" s="5">
        <v>150</v>
      </c>
    </row>
    <row r="261" spans="3:7" x14ac:dyDescent="0.25">
      <c r="C261" t="s">
        <v>2</v>
      </c>
      <c r="D261" t="s">
        <v>35</v>
      </c>
      <c r="E261" t="s">
        <v>17</v>
      </c>
      <c r="F261" s="4">
        <v>1589</v>
      </c>
      <c r="G261" s="5">
        <v>303</v>
      </c>
    </row>
    <row r="262" spans="3:7" x14ac:dyDescent="0.25">
      <c r="C262" t="s">
        <v>7</v>
      </c>
      <c r="D262" t="s">
        <v>35</v>
      </c>
      <c r="E262" t="s">
        <v>28</v>
      </c>
      <c r="F262" s="4">
        <v>5194</v>
      </c>
      <c r="G262" s="5">
        <v>288</v>
      </c>
    </row>
    <row r="263" spans="3:7" x14ac:dyDescent="0.25">
      <c r="C263" t="s">
        <v>10</v>
      </c>
      <c r="D263" t="s">
        <v>36</v>
      </c>
      <c r="E263" t="s">
        <v>13</v>
      </c>
      <c r="F263" s="4">
        <v>945</v>
      </c>
      <c r="G263" s="5">
        <v>75</v>
      </c>
    </row>
    <row r="264" spans="3:7" x14ac:dyDescent="0.25">
      <c r="C264" t="s">
        <v>40</v>
      </c>
      <c r="D264" t="s">
        <v>38</v>
      </c>
      <c r="E264" t="s">
        <v>31</v>
      </c>
      <c r="F264" s="4">
        <v>1988</v>
      </c>
      <c r="G264" s="5">
        <v>39</v>
      </c>
    </row>
    <row r="265" spans="3:7" x14ac:dyDescent="0.25">
      <c r="C265" t="s">
        <v>6</v>
      </c>
      <c r="D265" t="s">
        <v>34</v>
      </c>
      <c r="E265" t="s">
        <v>32</v>
      </c>
      <c r="F265" s="4">
        <v>6734</v>
      </c>
      <c r="G265" s="5">
        <v>123</v>
      </c>
    </row>
    <row r="266" spans="3:7" x14ac:dyDescent="0.25">
      <c r="C266" t="s">
        <v>40</v>
      </c>
      <c r="D266" t="s">
        <v>36</v>
      </c>
      <c r="E266" t="s">
        <v>4</v>
      </c>
      <c r="F266" s="4">
        <v>217</v>
      </c>
      <c r="G266" s="5">
        <v>36</v>
      </c>
    </row>
    <row r="267" spans="3:7" x14ac:dyDescent="0.25">
      <c r="C267" t="s">
        <v>5</v>
      </c>
      <c r="D267" t="s">
        <v>34</v>
      </c>
      <c r="E267" t="s">
        <v>22</v>
      </c>
      <c r="F267" s="4">
        <v>6279</v>
      </c>
      <c r="G267" s="5">
        <v>237</v>
      </c>
    </row>
    <row r="268" spans="3:7" x14ac:dyDescent="0.25">
      <c r="C268" t="s">
        <v>40</v>
      </c>
      <c r="D268" t="s">
        <v>36</v>
      </c>
      <c r="E268" t="s">
        <v>13</v>
      </c>
      <c r="F268" s="4">
        <v>4424</v>
      </c>
      <c r="G268" s="5">
        <v>201</v>
      </c>
    </row>
    <row r="269" spans="3:7" x14ac:dyDescent="0.25">
      <c r="C269" t="s">
        <v>2</v>
      </c>
      <c r="D269" t="s">
        <v>36</v>
      </c>
      <c r="E269" t="s">
        <v>17</v>
      </c>
      <c r="F269" s="4">
        <v>189</v>
      </c>
      <c r="G269" s="5">
        <v>48</v>
      </c>
    </row>
    <row r="270" spans="3:7" x14ac:dyDescent="0.25">
      <c r="C270" t="s">
        <v>5</v>
      </c>
      <c r="D270" t="s">
        <v>35</v>
      </c>
      <c r="E270" t="s">
        <v>22</v>
      </c>
      <c r="F270" s="4">
        <v>490</v>
      </c>
      <c r="G270" s="5">
        <v>84</v>
      </c>
    </row>
    <row r="271" spans="3:7" x14ac:dyDescent="0.25">
      <c r="C271" t="s">
        <v>8</v>
      </c>
      <c r="D271" t="s">
        <v>37</v>
      </c>
      <c r="E271" t="s">
        <v>21</v>
      </c>
      <c r="F271" s="4">
        <v>434</v>
      </c>
      <c r="G271" s="5">
        <v>87</v>
      </c>
    </row>
    <row r="272" spans="3:7" x14ac:dyDescent="0.25">
      <c r="C272" t="s">
        <v>7</v>
      </c>
      <c r="D272" t="s">
        <v>38</v>
      </c>
      <c r="E272" t="s">
        <v>30</v>
      </c>
      <c r="F272" s="4">
        <v>10129</v>
      </c>
      <c r="G272" s="5">
        <v>312</v>
      </c>
    </row>
    <row r="273" spans="3:7" x14ac:dyDescent="0.25">
      <c r="C273" t="s">
        <v>3</v>
      </c>
      <c r="D273" t="s">
        <v>39</v>
      </c>
      <c r="E273" t="s">
        <v>28</v>
      </c>
      <c r="F273" s="4">
        <v>1652</v>
      </c>
      <c r="G273" s="5">
        <v>102</v>
      </c>
    </row>
    <row r="274" spans="3:7" x14ac:dyDescent="0.25">
      <c r="C274" t="s">
        <v>8</v>
      </c>
      <c r="D274" t="s">
        <v>38</v>
      </c>
      <c r="E274" t="s">
        <v>21</v>
      </c>
      <c r="F274" s="4">
        <v>6433</v>
      </c>
      <c r="G274" s="5">
        <v>78</v>
      </c>
    </row>
    <row r="275" spans="3:7" x14ac:dyDescent="0.25">
      <c r="C275" t="s">
        <v>3</v>
      </c>
      <c r="D275" t="s">
        <v>34</v>
      </c>
      <c r="E275" t="s">
        <v>23</v>
      </c>
      <c r="F275" s="4">
        <v>2212</v>
      </c>
      <c r="G275" s="5">
        <v>117</v>
      </c>
    </row>
    <row r="276" spans="3:7" x14ac:dyDescent="0.25">
      <c r="C276" t="s">
        <v>41</v>
      </c>
      <c r="D276" t="s">
        <v>35</v>
      </c>
      <c r="E276" t="s">
        <v>19</v>
      </c>
      <c r="F276" s="4">
        <v>609</v>
      </c>
      <c r="G276" s="5">
        <v>99</v>
      </c>
    </row>
    <row r="277" spans="3:7" x14ac:dyDescent="0.25">
      <c r="C277" t="s">
        <v>40</v>
      </c>
      <c r="D277" t="s">
        <v>35</v>
      </c>
      <c r="E277" t="s">
        <v>24</v>
      </c>
      <c r="F277" s="4">
        <v>1638</v>
      </c>
      <c r="G277" s="5">
        <v>48</v>
      </c>
    </row>
    <row r="278" spans="3:7" x14ac:dyDescent="0.25">
      <c r="C278" t="s">
        <v>7</v>
      </c>
      <c r="D278" t="s">
        <v>34</v>
      </c>
      <c r="E278" t="s">
        <v>15</v>
      </c>
      <c r="F278" s="4">
        <v>3829</v>
      </c>
      <c r="G278" s="5">
        <v>24</v>
      </c>
    </row>
    <row r="279" spans="3:7" x14ac:dyDescent="0.25">
      <c r="C279" t="s">
        <v>40</v>
      </c>
      <c r="D279" t="s">
        <v>39</v>
      </c>
      <c r="E279" t="s">
        <v>15</v>
      </c>
      <c r="F279" s="4">
        <v>5775</v>
      </c>
      <c r="G279" s="5">
        <v>42</v>
      </c>
    </row>
    <row r="280" spans="3:7" x14ac:dyDescent="0.25">
      <c r="C280" t="s">
        <v>6</v>
      </c>
      <c r="D280" t="s">
        <v>35</v>
      </c>
      <c r="E280" t="s">
        <v>20</v>
      </c>
      <c r="F280" s="4">
        <v>1071</v>
      </c>
      <c r="G280" s="5">
        <v>270</v>
      </c>
    </row>
    <row r="281" spans="3:7" x14ac:dyDescent="0.25">
      <c r="C281" t="s">
        <v>8</v>
      </c>
      <c r="D281" t="s">
        <v>36</v>
      </c>
      <c r="E281" t="s">
        <v>23</v>
      </c>
      <c r="F281" s="4">
        <v>5019</v>
      </c>
      <c r="G281" s="5">
        <v>150</v>
      </c>
    </row>
    <row r="282" spans="3:7" x14ac:dyDescent="0.25">
      <c r="C282" t="s">
        <v>2</v>
      </c>
      <c r="D282" t="s">
        <v>37</v>
      </c>
      <c r="E282" t="s">
        <v>15</v>
      </c>
      <c r="F282" s="4">
        <v>2863</v>
      </c>
      <c r="G282" s="5">
        <v>42</v>
      </c>
    </row>
    <row r="283" spans="3:7" x14ac:dyDescent="0.25">
      <c r="C283" t="s">
        <v>40</v>
      </c>
      <c r="D283" t="s">
        <v>35</v>
      </c>
      <c r="E283" t="s">
        <v>29</v>
      </c>
      <c r="F283" s="4">
        <v>1617</v>
      </c>
      <c r="G283" s="5">
        <v>126</v>
      </c>
    </row>
    <row r="284" spans="3:7" x14ac:dyDescent="0.25">
      <c r="C284" t="s">
        <v>6</v>
      </c>
      <c r="D284" t="s">
        <v>37</v>
      </c>
      <c r="E284" t="s">
        <v>26</v>
      </c>
      <c r="F284" s="4">
        <v>6818</v>
      </c>
      <c r="G284" s="5">
        <v>6</v>
      </c>
    </row>
    <row r="285" spans="3:7" x14ac:dyDescent="0.25">
      <c r="C285" t="s">
        <v>3</v>
      </c>
      <c r="D285" t="s">
        <v>35</v>
      </c>
      <c r="E285" t="s">
        <v>15</v>
      </c>
      <c r="F285" s="4">
        <v>6657</v>
      </c>
      <c r="G285" s="5">
        <v>276</v>
      </c>
    </row>
    <row r="286" spans="3:7" x14ac:dyDescent="0.25">
      <c r="C286" t="s">
        <v>3</v>
      </c>
      <c r="D286" t="s">
        <v>34</v>
      </c>
      <c r="E286" t="s">
        <v>17</v>
      </c>
      <c r="F286" s="4">
        <v>2919</v>
      </c>
      <c r="G286" s="5">
        <v>93</v>
      </c>
    </row>
    <row r="287" spans="3:7" x14ac:dyDescent="0.25">
      <c r="C287" t="s">
        <v>2</v>
      </c>
      <c r="D287" t="s">
        <v>36</v>
      </c>
      <c r="E287" t="s">
        <v>31</v>
      </c>
      <c r="F287" s="4">
        <v>3094</v>
      </c>
      <c r="G287" s="5">
        <v>246</v>
      </c>
    </row>
    <row r="288" spans="3:7" x14ac:dyDescent="0.25">
      <c r="C288" t="s">
        <v>6</v>
      </c>
      <c r="D288" t="s">
        <v>39</v>
      </c>
      <c r="E288" t="s">
        <v>24</v>
      </c>
      <c r="F288" s="4">
        <v>2989</v>
      </c>
      <c r="G288" s="5">
        <v>3</v>
      </c>
    </row>
    <row r="289" spans="3:7" x14ac:dyDescent="0.25">
      <c r="C289" t="s">
        <v>8</v>
      </c>
      <c r="D289" t="s">
        <v>38</v>
      </c>
      <c r="E289" t="s">
        <v>27</v>
      </c>
      <c r="F289" s="4">
        <v>2268</v>
      </c>
      <c r="G289" s="5">
        <v>63</v>
      </c>
    </row>
    <row r="290" spans="3:7" x14ac:dyDescent="0.25">
      <c r="C290" t="s">
        <v>5</v>
      </c>
      <c r="D290" t="s">
        <v>35</v>
      </c>
      <c r="E290" t="s">
        <v>31</v>
      </c>
      <c r="F290" s="4">
        <v>4753</v>
      </c>
      <c r="G290" s="5">
        <v>246</v>
      </c>
    </row>
    <row r="291" spans="3:7" x14ac:dyDescent="0.25">
      <c r="C291" t="s">
        <v>2</v>
      </c>
      <c r="D291" t="s">
        <v>34</v>
      </c>
      <c r="E291" t="s">
        <v>19</v>
      </c>
      <c r="F291" s="4">
        <v>7511</v>
      </c>
      <c r="G291" s="5">
        <v>120</v>
      </c>
    </row>
    <row r="292" spans="3:7" x14ac:dyDescent="0.25">
      <c r="C292" t="s">
        <v>2</v>
      </c>
      <c r="D292" t="s">
        <v>38</v>
      </c>
      <c r="E292" t="s">
        <v>31</v>
      </c>
      <c r="F292" s="4">
        <v>4326</v>
      </c>
      <c r="G292" s="5">
        <v>348</v>
      </c>
    </row>
    <row r="293" spans="3:7" x14ac:dyDescent="0.25">
      <c r="C293" t="s">
        <v>41</v>
      </c>
      <c r="D293" t="s">
        <v>34</v>
      </c>
      <c r="E293" t="s">
        <v>23</v>
      </c>
      <c r="F293" s="4">
        <v>4935</v>
      </c>
      <c r="G293" s="5">
        <v>126</v>
      </c>
    </row>
    <row r="294" spans="3:7" x14ac:dyDescent="0.25">
      <c r="C294" t="s">
        <v>6</v>
      </c>
      <c r="D294" t="s">
        <v>35</v>
      </c>
      <c r="E294" t="s">
        <v>30</v>
      </c>
      <c r="F294" s="4">
        <v>4781</v>
      </c>
      <c r="G294" s="5">
        <v>123</v>
      </c>
    </row>
    <row r="295" spans="3:7" x14ac:dyDescent="0.25">
      <c r="C295" t="s">
        <v>5</v>
      </c>
      <c r="D295" t="s">
        <v>38</v>
      </c>
      <c r="E295" t="s">
        <v>25</v>
      </c>
      <c r="F295" s="4">
        <v>7483</v>
      </c>
      <c r="G295" s="5">
        <v>45</v>
      </c>
    </row>
    <row r="296" spans="3:7" x14ac:dyDescent="0.25">
      <c r="C296" t="s">
        <v>10</v>
      </c>
      <c r="D296" t="s">
        <v>38</v>
      </c>
      <c r="E296" t="s">
        <v>4</v>
      </c>
      <c r="F296" s="4">
        <v>6860</v>
      </c>
      <c r="G296" s="5">
        <v>126</v>
      </c>
    </row>
    <row r="297" spans="3:7" x14ac:dyDescent="0.25">
      <c r="C297" t="s">
        <v>40</v>
      </c>
      <c r="D297" t="s">
        <v>37</v>
      </c>
      <c r="E297" t="s">
        <v>29</v>
      </c>
      <c r="F297" s="4">
        <v>9002</v>
      </c>
      <c r="G297" s="5">
        <v>72</v>
      </c>
    </row>
    <row r="298" spans="3:7" x14ac:dyDescent="0.25">
      <c r="C298" t="s">
        <v>6</v>
      </c>
      <c r="D298" t="s">
        <v>36</v>
      </c>
      <c r="E298" t="s">
        <v>29</v>
      </c>
      <c r="F298" s="4">
        <v>1400</v>
      </c>
      <c r="G298" s="5">
        <v>135</v>
      </c>
    </row>
    <row r="299" spans="3:7" x14ac:dyDescent="0.25">
      <c r="C299" t="s">
        <v>10</v>
      </c>
      <c r="D299" t="s">
        <v>34</v>
      </c>
      <c r="E299" t="s">
        <v>22</v>
      </c>
      <c r="F299" s="4">
        <v>4053</v>
      </c>
      <c r="G299" s="5">
        <v>24</v>
      </c>
    </row>
    <row r="300" spans="3:7" x14ac:dyDescent="0.25">
      <c r="C300" t="s">
        <v>7</v>
      </c>
      <c r="D300" t="s">
        <v>36</v>
      </c>
      <c r="E300" t="s">
        <v>31</v>
      </c>
      <c r="F300" s="4">
        <v>2149</v>
      </c>
      <c r="G300" s="5">
        <v>117</v>
      </c>
    </row>
    <row r="301" spans="3:7" x14ac:dyDescent="0.25">
      <c r="C301" t="s">
        <v>3</v>
      </c>
      <c r="D301" t="s">
        <v>39</v>
      </c>
      <c r="E301" t="s">
        <v>29</v>
      </c>
      <c r="F301" s="4">
        <v>3640</v>
      </c>
      <c r="G301" s="5">
        <v>51</v>
      </c>
    </row>
    <row r="302" spans="3:7" x14ac:dyDescent="0.25">
      <c r="C302" t="s">
        <v>2</v>
      </c>
      <c r="D302" t="s">
        <v>39</v>
      </c>
      <c r="E302" t="s">
        <v>23</v>
      </c>
      <c r="F302" s="4">
        <v>630</v>
      </c>
      <c r="G302" s="5">
        <v>36</v>
      </c>
    </row>
    <row r="303" spans="3:7" x14ac:dyDescent="0.25">
      <c r="C303" t="s">
        <v>9</v>
      </c>
      <c r="D303" t="s">
        <v>35</v>
      </c>
      <c r="E303" t="s">
        <v>27</v>
      </c>
      <c r="F303" s="4">
        <v>2429</v>
      </c>
      <c r="G303" s="5">
        <v>144</v>
      </c>
    </row>
    <row r="304" spans="3:7" x14ac:dyDescent="0.25">
      <c r="C304" t="s">
        <v>9</v>
      </c>
      <c r="D304" t="s">
        <v>36</v>
      </c>
      <c r="E304" t="s">
        <v>25</v>
      </c>
      <c r="F304" s="4">
        <v>2142</v>
      </c>
      <c r="G304" s="5">
        <v>114</v>
      </c>
    </row>
    <row r="305" spans="3:7" x14ac:dyDescent="0.25">
      <c r="C305" t="s">
        <v>7</v>
      </c>
      <c r="D305" t="s">
        <v>37</v>
      </c>
      <c r="E305" t="s">
        <v>30</v>
      </c>
      <c r="F305" s="4">
        <v>6454</v>
      </c>
      <c r="G305" s="5">
        <v>54</v>
      </c>
    </row>
    <row r="306" spans="3:7" x14ac:dyDescent="0.25">
      <c r="C306" t="s">
        <v>7</v>
      </c>
      <c r="D306" t="s">
        <v>37</v>
      </c>
      <c r="E306" t="s">
        <v>16</v>
      </c>
      <c r="F306" s="4">
        <v>4487</v>
      </c>
      <c r="G306" s="5">
        <v>333</v>
      </c>
    </row>
    <row r="307" spans="3:7" x14ac:dyDescent="0.25">
      <c r="C307" t="s">
        <v>3</v>
      </c>
      <c r="D307" t="s">
        <v>37</v>
      </c>
      <c r="E307" t="s">
        <v>4</v>
      </c>
      <c r="F307" s="4">
        <v>938</v>
      </c>
      <c r="G307" s="5">
        <v>366</v>
      </c>
    </row>
    <row r="308" spans="3:7" x14ac:dyDescent="0.25">
      <c r="C308" t="s">
        <v>3</v>
      </c>
      <c r="D308" t="s">
        <v>38</v>
      </c>
      <c r="E308" t="s">
        <v>26</v>
      </c>
      <c r="F308" s="4">
        <v>8841</v>
      </c>
      <c r="G308" s="5">
        <v>303</v>
      </c>
    </row>
    <row r="309" spans="3:7" x14ac:dyDescent="0.25">
      <c r="C309" t="s">
        <v>2</v>
      </c>
      <c r="D309" t="s">
        <v>39</v>
      </c>
      <c r="E309" t="s">
        <v>33</v>
      </c>
      <c r="F309" s="4">
        <v>4018</v>
      </c>
      <c r="G309" s="5">
        <v>126</v>
      </c>
    </row>
    <row r="310" spans="3:7" x14ac:dyDescent="0.25">
      <c r="C310" t="s">
        <v>41</v>
      </c>
      <c r="D310" t="s">
        <v>37</v>
      </c>
      <c r="E310" t="s">
        <v>15</v>
      </c>
      <c r="F310" s="4">
        <v>714</v>
      </c>
      <c r="G310" s="5">
        <v>231</v>
      </c>
    </row>
    <row r="311" spans="3:7" x14ac:dyDescent="0.25">
      <c r="C311" t="s">
        <v>9</v>
      </c>
      <c r="D311" t="s">
        <v>38</v>
      </c>
      <c r="E311" t="s">
        <v>25</v>
      </c>
      <c r="F311" s="4">
        <v>3850</v>
      </c>
      <c r="G311" s="5">
        <v>102</v>
      </c>
    </row>
    <row r="312" spans="3:7" x14ac:dyDescent="0.25">
      <c r="F312" s="4"/>
      <c r="G312" s="5"/>
    </row>
    <row r="313" spans="3:7" x14ac:dyDescent="0.25">
      <c r="F313" s="4"/>
      <c r="G313" s="5"/>
    </row>
    <row r="314" spans="3:7" x14ac:dyDescent="0.25">
      <c r="F314" s="4"/>
      <c r="G314" s="5"/>
    </row>
    <row r="315" spans="3:7" x14ac:dyDescent="0.25">
      <c r="F315" s="4"/>
      <c r="G315" s="5"/>
    </row>
    <row r="316" spans="3:7" x14ac:dyDescent="0.25">
      <c r="F316" s="4"/>
      <c r="G316" s="5"/>
    </row>
    <row r="317" spans="3:7" x14ac:dyDescent="0.25">
      <c r="F317" s="4"/>
      <c r="G317" s="5"/>
    </row>
    <row r="318" spans="3:7" x14ac:dyDescent="0.25">
      <c r="F318" s="4"/>
      <c r="G318" s="5"/>
    </row>
    <row r="319" spans="3:7" x14ac:dyDescent="0.25">
      <c r="F319" s="4"/>
      <c r="G319" s="5"/>
    </row>
    <row r="320" spans="3:7" x14ac:dyDescent="0.25">
      <c r="F320" s="4"/>
      <c r="G320" s="5"/>
    </row>
    <row r="321" spans="6:7" x14ac:dyDescent="0.25">
      <c r="F321" s="4"/>
      <c r="G321" s="5"/>
    </row>
    <row r="322" spans="6:7" x14ac:dyDescent="0.25">
      <c r="F322" s="4"/>
      <c r="G322" s="5"/>
    </row>
    <row r="323" spans="6:7" x14ac:dyDescent="0.25">
      <c r="F323" s="4"/>
      <c r="G323" s="5"/>
    </row>
    <row r="324" spans="6:7" x14ac:dyDescent="0.25">
      <c r="F324" s="4"/>
      <c r="G324" s="5"/>
    </row>
    <row r="325" spans="6:7" x14ac:dyDescent="0.25">
      <c r="F325" s="4"/>
      <c r="G325" s="5"/>
    </row>
    <row r="326" spans="6:7" x14ac:dyDescent="0.25">
      <c r="F326" s="4"/>
      <c r="G326" s="5"/>
    </row>
    <row r="327" spans="6:7" x14ac:dyDescent="0.25">
      <c r="F327" s="4"/>
      <c r="G327" s="5"/>
    </row>
    <row r="328" spans="6:7" x14ac:dyDescent="0.25">
      <c r="F328" s="4"/>
      <c r="G328" s="5"/>
    </row>
    <row r="329" spans="6:7" x14ac:dyDescent="0.25">
      <c r="F329" s="4"/>
      <c r="G329" s="5"/>
    </row>
    <row r="330" spans="6:7" x14ac:dyDescent="0.25">
      <c r="F330" s="4"/>
      <c r="G330" s="5"/>
    </row>
    <row r="331" spans="6:7" x14ac:dyDescent="0.25">
      <c r="F331" s="4"/>
      <c r="G331" s="5"/>
    </row>
    <row r="332" spans="6:7" x14ac:dyDescent="0.25">
      <c r="F332" s="4"/>
      <c r="G332" s="5"/>
    </row>
    <row r="333" spans="6:7" x14ac:dyDescent="0.25">
      <c r="F333" s="4"/>
      <c r="G333" s="5"/>
    </row>
    <row r="334" spans="6:7" x14ac:dyDescent="0.25">
      <c r="F334" s="4"/>
      <c r="G334" s="5"/>
    </row>
    <row r="335" spans="6:7" x14ac:dyDescent="0.25">
      <c r="F335" s="4"/>
      <c r="G335" s="5"/>
    </row>
    <row r="336" spans="6:7" x14ac:dyDescent="0.25">
      <c r="F336" s="4"/>
      <c r="G336" s="5"/>
    </row>
    <row r="337" spans="6:7" x14ac:dyDescent="0.25">
      <c r="F337" s="4"/>
      <c r="G337" s="5"/>
    </row>
    <row r="338" spans="6:7" x14ac:dyDescent="0.25">
      <c r="F338" s="4"/>
      <c r="G338" s="5"/>
    </row>
    <row r="339" spans="6:7" x14ac:dyDescent="0.25">
      <c r="F339" s="4"/>
      <c r="G339" s="5"/>
    </row>
    <row r="340" spans="6:7" x14ac:dyDescent="0.25">
      <c r="F340" s="4"/>
      <c r="G340" s="5"/>
    </row>
    <row r="341" spans="6:7" x14ac:dyDescent="0.25">
      <c r="F341" s="4"/>
      <c r="G341" s="5"/>
    </row>
    <row r="342" spans="6:7" x14ac:dyDescent="0.25">
      <c r="F342" s="4"/>
      <c r="G342" s="5"/>
    </row>
    <row r="343" spans="6:7" x14ac:dyDescent="0.25">
      <c r="F343" s="4"/>
      <c r="G343" s="5"/>
    </row>
    <row r="344" spans="6:7" x14ac:dyDescent="0.25">
      <c r="F344" s="4"/>
      <c r="G344" s="5"/>
    </row>
    <row r="345" spans="6:7" x14ac:dyDescent="0.25">
      <c r="F345" s="4"/>
      <c r="G345" s="5"/>
    </row>
    <row r="346" spans="6:7" x14ac:dyDescent="0.25">
      <c r="F346" s="4"/>
      <c r="G346" s="5"/>
    </row>
    <row r="347" spans="6:7" x14ac:dyDescent="0.25">
      <c r="F347" s="4"/>
      <c r="G347" s="5"/>
    </row>
    <row r="348" spans="6:7" x14ac:dyDescent="0.25">
      <c r="F348" s="4"/>
      <c r="G348" s="5"/>
    </row>
    <row r="349" spans="6:7" x14ac:dyDescent="0.25">
      <c r="F349" s="4"/>
      <c r="G349" s="5"/>
    </row>
    <row r="350" spans="6:7" x14ac:dyDescent="0.25">
      <c r="F350" s="4"/>
      <c r="G350" s="5"/>
    </row>
    <row r="351" spans="6:7" x14ac:dyDescent="0.25">
      <c r="F351" s="4"/>
      <c r="G351" s="5"/>
    </row>
    <row r="352" spans="6:7" x14ac:dyDescent="0.25">
      <c r="F352" s="4"/>
      <c r="G352" s="5"/>
    </row>
    <row r="353" spans="6:7" x14ac:dyDescent="0.25">
      <c r="F353" s="4"/>
      <c r="G353" s="5"/>
    </row>
    <row r="354" spans="6:7" x14ac:dyDescent="0.25">
      <c r="F354" s="4"/>
      <c r="G354" s="5"/>
    </row>
    <row r="355" spans="6:7" x14ac:dyDescent="0.25">
      <c r="F355" s="4"/>
      <c r="G355" s="5"/>
    </row>
    <row r="356" spans="6:7" x14ac:dyDescent="0.25">
      <c r="F356" s="4"/>
      <c r="G356" s="5"/>
    </row>
    <row r="357" spans="6:7" x14ac:dyDescent="0.25">
      <c r="F357" s="4"/>
      <c r="G357" s="5"/>
    </row>
    <row r="358" spans="6:7" x14ac:dyDescent="0.25">
      <c r="F358" s="4"/>
      <c r="G358" s="5"/>
    </row>
    <row r="359" spans="6:7" x14ac:dyDescent="0.25">
      <c r="F359" s="4"/>
      <c r="G359" s="5"/>
    </row>
    <row r="360" spans="6:7" x14ac:dyDescent="0.25">
      <c r="F360" s="4"/>
      <c r="G360" s="5"/>
    </row>
    <row r="361" spans="6:7" x14ac:dyDescent="0.25">
      <c r="F361" s="4"/>
      <c r="G361" s="5"/>
    </row>
    <row r="362" spans="6:7" x14ac:dyDescent="0.25">
      <c r="F362" s="4"/>
      <c r="G362" s="5"/>
    </row>
    <row r="363" spans="6:7" x14ac:dyDescent="0.25">
      <c r="F363" s="4"/>
      <c r="G363" s="5"/>
    </row>
    <row r="364" spans="6:7" x14ac:dyDescent="0.25">
      <c r="F364" s="4"/>
      <c r="G364" s="5"/>
    </row>
    <row r="365" spans="6:7" x14ac:dyDescent="0.25">
      <c r="F365" s="4"/>
      <c r="G365" s="5"/>
    </row>
    <row r="366" spans="6:7" x14ac:dyDescent="0.25">
      <c r="F366" s="4"/>
      <c r="G366" s="5"/>
    </row>
    <row r="367" spans="6:7" x14ac:dyDescent="0.25">
      <c r="F367" s="4"/>
      <c r="G367" s="5"/>
    </row>
    <row r="368" spans="6:7" x14ac:dyDescent="0.25">
      <c r="F368" s="4"/>
      <c r="G368" s="5"/>
    </row>
    <row r="369" spans="6:7" x14ac:dyDescent="0.25">
      <c r="F369" s="4"/>
      <c r="G369" s="5"/>
    </row>
    <row r="370" spans="6:7" x14ac:dyDescent="0.25">
      <c r="F370" s="4"/>
      <c r="G370" s="5"/>
    </row>
    <row r="371" spans="6:7" x14ac:dyDescent="0.25">
      <c r="F371" s="4"/>
      <c r="G371" s="5"/>
    </row>
    <row r="372" spans="6:7" x14ac:dyDescent="0.25">
      <c r="F372" s="4"/>
      <c r="G372" s="5"/>
    </row>
    <row r="373" spans="6:7" x14ac:dyDescent="0.25">
      <c r="F373" s="4"/>
      <c r="G373" s="5"/>
    </row>
    <row r="374" spans="6:7" x14ac:dyDescent="0.25">
      <c r="F374" s="4"/>
      <c r="G374" s="5"/>
    </row>
    <row r="375" spans="6:7" x14ac:dyDescent="0.25">
      <c r="F375" s="4"/>
      <c r="G375" s="5"/>
    </row>
    <row r="376" spans="6:7" x14ac:dyDescent="0.25">
      <c r="F376" s="4"/>
      <c r="G376" s="5"/>
    </row>
    <row r="377" spans="6:7" x14ac:dyDescent="0.25">
      <c r="F377" s="4"/>
      <c r="G377" s="5"/>
    </row>
    <row r="378" spans="6:7" x14ac:dyDescent="0.25">
      <c r="F378" s="4"/>
      <c r="G378" s="5"/>
    </row>
    <row r="379" spans="6:7" x14ac:dyDescent="0.25">
      <c r="F379" s="4"/>
      <c r="G379" s="5"/>
    </row>
    <row r="380" spans="6:7" x14ac:dyDescent="0.25">
      <c r="F380" s="4"/>
      <c r="G380" s="5"/>
    </row>
    <row r="381" spans="6:7" x14ac:dyDescent="0.25">
      <c r="F381" s="4"/>
      <c r="G381" s="5"/>
    </row>
    <row r="382" spans="6:7" x14ac:dyDescent="0.25">
      <c r="F382" s="4"/>
      <c r="G382" s="5"/>
    </row>
    <row r="383" spans="6:7" x14ac:dyDescent="0.25">
      <c r="F383" s="4"/>
      <c r="G383" s="5"/>
    </row>
    <row r="384" spans="6:7" x14ac:dyDescent="0.25">
      <c r="F384" s="4"/>
      <c r="G384" s="5"/>
    </row>
    <row r="385" spans="6:7" x14ac:dyDescent="0.25">
      <c r="F385" s="4"/>
      <c r="G385" s="5"/>
    </row>
    <row r="386" spans="6:7" x14ac:dyDescent="0.25">
      <c r="F386" s="4"/>
      <c r="G386" s="5"/>
    </row>
    <row r="387" spans="6:7" x14ac:dyDescent="0.25">
      <c r="F387" s="4"/>
      <c r="G387" s="5"/>
    </row>
    <row r="388" spans="6:7" x14ac:dyDescent="0.25">
      <c r="F388" s="4"/>
      <c r="G388" s="5"/>
    </row>
    <row r="389" spans="6:7" x14ac:dyDescent="0.25">
      <c r="F389" s="4"/>
      <c r="G389" s="5"/>
    </row>
    <row r="390" spans="6:7" x14ac:dyDescent="0.25">
      <c r="F390" s="4"/>
      <c r="G390" s="5"/>
    </row>
    <row r="391" spans="6:7" x14ac:dyDescent="0.25">
      <c r="F391" s="4"/>
      <c r="G391" s="5"/>
    </row>
    <row r="392" spans="6:7" x14ac:dyDescent="0.25">
      <c r="F392" s="4"/>
      <c r="G392" s="5"/>
    </row>
    <row r="393" spans="6:7" x14ac:dyDescent="0.25">
      <c r="F393" s="4"/>
      <c r="G393" s="5"/>
    </row>
    <row r="394" spans="6:7" x14ac:dyDescent="0.25">
      <c r="F394" s="4"/>
      <c r="G394" s="5"/>
    </row>
    <row r="395" spans="6:7" x14ac:dyDescent="0.25">
      <c r="F395" s="4"/>
      <c r="G395" s="5"/>
    </row>
    <row r="396" spans="6:7" x14ac:dyDescent="0.25">
      <c r="F396" s="4"/>
      <c r="G396" s="5"/>
    </row>
    <row r="397" spans="6:7" x14ac:dyDescent="0.25">
      <c r="F397" s="4"/>
      <c r="G397" s="5"/>
    </row>
    <row r="398" spans="6:7" x14ac:dyDescent="0.25">
      <c r="F398" s="4"/>
      <c r="G398" s="5"/>
    </row>
    <row r="399" spans="6:7" x14ac:dyDescent="0.25">
      <c r="F399" s="4"/>
      <c r="G399" s="5"/>
    </row>
    <row r="400" spans="6:7" x14ac:dyDescent="0.25">
      <c r="F400" s="4"/>
      <c r="G400" s="5"/>
    </row>
    <row r="401" spans="6:7" x14ac:dyDescent="0.25">
      <c r="F401" s="4"/>
      <c r="G401" s="5"/>
    </row>
    <row r="402" spans="6:7" x14ac:dyDescent="0.25">
      <c r="F402" s="4"/>
      <c r="G402" s="5"/>
    </row>
    <row r="403" spans="6:7" x14ac:dyDescent="0.25">
      <c r="F403" s="4"/>
      <c r="G403" s="5"/>
    </row>
    <row r="404" spans="6:7" x14ac:dyDescent="0.25">
      <c r="F404" s="4"/>
      <c r="G404" s="5"/>
    </row>
    <row r="405" spans="6:7" x14ac:dyDescent="0.25">
      <c r="F405" s="4"/>
      <c r="G405" s="5"/>
    </row>
    <row r="406" spans="6:7" x14ac:dyDescent="0.25">
      <c r="F406" s="4"/>
      <c r="G406" s="5"/>
    </row>
    <row r="407" spans="6:7" x14ac:dyDescent="0.25">
      <c r="F407" s="4"/>
      <c r="G407" s="5"/>
    </row>
    <row r="408" spans="6:7" x14ac:dyDescent="0.25">
      <c r="F408" s="4"/>
      <c r="G408" s="5"/>
    </row>
    <row r="409" spans="6:7" x14ac:dyDescent="0.25">
      <c r="F409" s="4"/>
      <c r="G409" s="5"/>
    </row>
    <row r="410" spans="6:7" x14ac:dyDescent="0.25">
      <c r="F410" s="4"/>
      <c r="G410" s="5"/>
    </row>
    <row r="411" spans="6:7" x14ac:dyDescent="0.25">
      <c r="F411" s="4"/>
      <c r="G411" s="5"/>
    </row>
    <row r="412" spans="6:7" x14ac:dyDescent="0.25">
      <c r="F412" s="4"/>
      <c r="G412" s="5"/>
    </row>
    <row r="413" spans="6:7" x14ac:dyDescent="0.25">
      <c r="F413" s="4"/>
      <c r="G413" s="5"/>
    </row>
    <row r="414" spans="6:7" x14ac:dyDescent="0.25">
      <c r="F414" s="4"/>
      <c r="G414" s="5"/>
    </row>
    <row r="415" spans="6:7" x14ac:dyDescent="0.25">
      <c r="F415" s="4"/>
      <c r="G415" s="5"/>
    </row>
    <row r="416" spans="6:7" x14ac:dyDescent="0.25">
      <c r="F416" s="4"/>
      <c r="G416" s="5"/>
    </row>
    <row r="417" spans="6:7" x14ac:dyDescent="0.25">
      <c r="F417" s="4"/>
      <c r="G417" s="5"/>
    </row>
    <row r="418" spans="6:7" x14ac:dyDescent="0.25">
      <c r="F418" s="4"/>
      <c r="G418" s="5"/>
    </row>
    <row r="419" spans="6:7" x14ac:dyDescent="0.25">
      <c r="F419" s="4"/>
      <c r="G419" s="5"/>
    </row>
    <row r="420" spans="6:7" x14ac:dyDescent="0.25">
      <c r="F420" s="4"/>
      <c r="G420" s="5"/>
    </row>
    <row r="421" spans="6:7" x14ac:dyDescent="0.25">
      <c r="F421" s="4"/>
      <c r="G421" s="5"/>
    </row>
    <row r="422" spans="6:7" x14ac:dyDescent="0.25">
      <c r="F422" s="4"/>
      <c r="G422" s="5"/>
    </row>
    <row r="423" spans="6:7" x14ac:dyDescent="0.25">
      <c r="F423" s="4"/>
      <c r="G423" s="5"/>
    </row>
    <row r="424" spans="6:7" x14ac:dyDescent="0.25">
      <c r="F424" s="4"/>
      <c r="G424" s="5"/>
    </row>
    <row r="425" spans="6:7" x14ac:dyDescent="0.25">
      <c r="F425" s="4"/>
      <c r="G425" s="5"/>
    </row>
    <row r="426" spans="6:7" x14ac:dyDescent="0.25">
      <c r="F426" s="4"/>
      <c r="G426" s="5"/>
    </row>
    <row r="427" spans="6:7" x14ac:dyDescent="0.25">
      <c r="F427" s="4"/>
      <c r="G427" s="5"/>
    </row>
    <row r="428" spans="6:7" x14ac:dyDescent="0.25">
      <c r="F428" s="4"/>
      <c r="G428" s="5"/>
    </row>
    <row r="429" spans="6:7" x14ac:dyDescent="0.25">
      <c r="F429" s="4"/>
      <c r="G429" s="5"/>
    </row>
    <row r="430" spans="6:7" x14ac:dyDescent="0.25">
      <c r="F430" s="4"/>
      <c r="G430" s="5"/>
    </row>
    <row r="431" spans="6:7" x14ac:dyDescent="0.25">
      <c r="F431" s="4"/>
      <c r="G431" s="5"/>
    </row>
    <row r="432" spans="6:7" x14ac:dyDescent="0.25">
      <c r="F432" s="4"/>
      <c r="G432" s="5"/>
    </row>
    <row r="433" spans="6:7" x14ac:dyDescent="0.25">
      <c r="F433" s="4"/>
      <c r="G433" s="5"/>
    </row>
    <row r="434" spans="6:7" x14ac:dyDescent="0.25">
      <c r="F434" s="4"/>
      <c r="G434" s="5"/>
    </row>
    <row r="435" spans="6:7" x14ac:dyDescent="0.25">
      <c r="F435" s="4"/>
      <c r="G435" s="5"/>
    </row>
    <row r="436" spans="6:7" x14ac:dyDescent="0.25">
      <c r="F436" s="4"/>
      <c r="G436" s="5"/>
    </row>
    <row r="437" spans="6:7" x14ac:dyDescent="0.25">
      <c r="F437" s="4"/>
      <c r="G437" s="5"/>
    </row>
    <row r="438" spans="6:7" x14ac:dyDescent="0.25">
      <c r="F438" s="4"/>
      <c r="G438" s="5"/>
    </row>
    <row r="439" spans="6:7" x14ac:dyDescent="0.25">
      <c r="F439" s="4"/>
      <c r="G439" s="5"/>
    </row>
    <row r="440" spans="6:7" x14ac:dyDescent="0.25">
      <c r="F440" s="4"/>
      <c r="G440" s="5"/>
    </row>
    <row r="441" spans="6:7" x14ac:dyDescent="0.25">
      <c r="F441" s="4"/>
      <c r="G441" s="5"/>
    </row>
    <row r="442" spans="6:7" x14ac:dyDescent="0.25">
      <c r="F442" s="4"/>
      <c r="G442" s="5"/>
    </row>
    <row r="443" spans="6:7" x14ac:dyDescent="0.25">
      <c r="F443" s="4"/>
      <c r="G443" s="5"/>
    </row>
    <row r="444" spans="6:7" x14ac:dyDescent="0.25">
      <c r="F444" s="4"/>
      <c r="G444" s="5"/>
    </row>
    <row r="445" spans="6:7" x14ac:dyDescent="0.25">
      <c r="F445" s="4"/>
      <c r="G445" s="5"/>
    </row>
    <row r="446" spans="6:7" x14ac:dyDescent="0.25">
      <c r="F446" s="4"/>
      <c r="G446" s="5"/>
    </row>
    <row r="447" spans="6:7" x14ac:dyDescent="0.25">
      <c r="F447" s="4"/>
      <c r="G447" s="5"/>
    </row>
    <row r="448" spans="6:7" x14ac:dyDescent="0.25">
      <c r="F448" s="4"/>
      <c r="G448" s="5"/>
    </row>
    <row r="449" spans="6:7" x14ac:dyDescent="0.25">
      <c r="F449" s="4"/>
      <c r="G449" s="5"/>
    </row>
    <row r="450" spans="6:7" x14ac:dyDescent="0.25">
      <c r="F450" s="4"/>
      <c r="G450" s="5"/>
    </row>
    <row r="451" spans="6:7" x14ac:dyDescent="0.25">
      <c r="F451" s="4"/>
      <c r="G451" s="5"/>
    </row>
    <row r="452" spans="6:7" x14ac:dyDescent="0.25">
      <c r="F452" s="4"/>
      <c r="G452" s="5"/>
    </row>
    <row r="453" spans="6:7" x14ac:dyDescent="0.25">
      <c r="F453" s="4"/>
      <c r="G453" s="5"/>
    </row>
    <row r="454" spans="6:7" x14ac:dyDescent="0.25">
      <c r="F454" s="4"/>
      <c r="G454" s="5"/>
    </row>
    <row r="455" spans="6:7" x14ac:dyDescent="0.25">
      <c r="F455" s="4"/>
      <c r="G455" s="5"/>
    </row>
    <row r="456" spans="6:7" x14ac:dyDescent="0.25">
      <c r="F456" s="4"/>
      <c r="G456" s="5"/>
    </row>
    <row r="457" spans="6:7" x14ac:dyDescent="0.25">
      <c r="F457" s="4"/>
      <c r="G457" s="5"/>
    </row>
    <row r="458" spans="6:7" x14ac:dyDescent="0.25">
      <c r="F458" s="4"/>
      <c r="G458" s="5"/>
    </row>
    <row r="459" spans="6:7" x14ac:dyDescent="0.25">
      <c r="F459" s="4"/>
      <c r="G459" s="5"/>
    </row>
    <row r="460" spans="6:7" x14ac:dyDescent="0.25">
      <c r="F460" s="4"/>
      <c r="G460" s="5"/>
    </row>
    <row r="461" spans="6:7" x14ac:dyDescent="0.25">
      <c r="F461" s="4"/>
      <c r="G461" s="5"/>
    </row>
    <row r="462" spans="6:7" x14ac:dyDescent="0.25">
      <c r="F462" s="4"/>
      <c r="G462" s="5"/>
    </row>
    <row r="463" spans="6:7" x14ac:dyDescent="0.25">
      <c r="F463" s="4"/>
      <c r="G463" s="5"/>
    </row>
    <row r="464" spans="6:7" x14ac:dyDescent="0.25">
      <c r="F464" s="4"/>
      <c r="G464" s="5"/>
    </row>
    <row r="465" spans="6:7" x14ac:dyDescent="0.25">
      <c r="F465" s="4"/>
      <c r="G465" s="5"/>
    </row>
    <row r="466" spans="6:7" x14ac:dyDescent="0.25">
      <c r="F466" s="4"/>
      <c r="G466" s="5"/>
    </row>
    <row r="467" spans="6:7" x14ac:dyDescent="0.25">
      <c r="F467" s="4"/>
      <c r="G467" s="5"/>
    </row>
    <row r="468" spans="6:7" x14ac:dyDescent="0.25">
      <c r="F468" s="4"/>
      <c r="G468" s="5"/>
    </row>
    <row r="469" spans="6:7" x14ac:dyDescent="0.25">
      <c r="F469" s="4"/>
      <c r="G469" s="5"/>
    </row>
    <row r="470" spans="6:7" x14ac:dyDescent="0.25">
      <c r="F470" s="4"/>
      <c r="G470" s="5"/>
    </row>
    <row r="471" spans="6:7" x14ac:dyDescent="0.25">
      <c r="F471" s="4"/>
      <c r="G471" s="5"/>
    </row>
    <row r="472" spans="6:7" x14ac:dyDescent="0.25">
      <c r="F472" s="4"/>
      <c r="G472" s="5"/>
    </row>
    <row r="473" spans="6:7" x14ac:dyDescent="0.25">
      <c r="F473" s="4"/>
      <c r="G473" s="5"/>
    </row>
    <row r="474" spans="6:7" x14ac:dyDescent="0.25">
      <c r="F474" s="4"/>
      <c r="G474" s="5"/>
    </row>
    <row r="475" spans="6:7" x14ac:dyDescent="0.25">
      <c r="F475" s="4"/>
      <c r="G475" s="5"/>
    </row>
    <row r="476" spans="6:7" x14ac:dyDescent="0.25">
      <c r="F476" s="4"/>
      <c r="G476" s="5"/>
    </row>
    <row r="477" spans="6:7" x14ac:dyDescent="0.25">
      <c r="F477" s="4"/>
      <c r="G477" s="5"/>
    </row>
    <row r="478" spans="6:7" x14ac:dyDescent="0.25">
      <c r="F478" s="4"/>
      <c r="G478" s="5"/>
    </row>
    <row r="479" spans="6:7" x14ac:dyDescent="0.25">
      <c r="F479" s="4"/>
      <c r="G479" s="5"/>
    </row>
    <row r="480" spans="6:7" x14ac:dyDescent="0.25">
      <c r="F480" s="4"/>
      <c r="G480" s="5"/>
    </row>
    <row r="481" spans="6:7" x14ac:dyDescent="0.25">
      <c r="F481" s="4"/>
      <c r="G481" s="5"/>
    </row>
    <row r="482" spans="6:7" x14ac:dyDescent="0.25">
      <c r="F482" s="4"/>
      <c r="G482" s="5"/>
    </row>
    <row r="483" spans="6:7" x14ac:dyDescent="0.25">
      <c r="F483" s="4"/>
      <c r="G483" s="5"/>
    </row>
    <row r="484" spans="6:7" x14ac:dyDescent="0.25">
      <c r="F484" s="4"/>
      <c r="G484" s="5"/>
    </row>
    <row r="485" spans="6:7" x14ac:dyDescent="0.25">
      <c r="F485" s="4"/>
      <c r="G485" s="5"/>
    </row>
    <row r="486" spans="6:7" x14ac:dyDescent="0.25">
      <c r="F486" s="4"/>
      <c r="G486" s="5"/>
    </row>
    <row r="487" spans="6:7" x14ac:dyDescent="0.25">
      <c r="F487" s="4"/>
      <c r="G487" s="5"/>
    </row>
    <row r="488" spans="6:7" x14ac:dyDescent="0.25">
      <c r="F488" s="4"/>
      <c r="G488" s="5"/>
    </row>
    <row r="489" spans="6:7" x14ac:dyDescent="0.25">
      <c r="F489" s="4"/>
      <c r="G489" s="5"/>
    </row>
    <row r="490" spans="6:7" x14ac:dyDescent="0.25">
      <c r="F490" s="4"/>
      <c r="G490" s="5"/>
    </row>
    <row r="491" spans="6:7" x14ac:dyDescent="0.25">
      <c r="F491" s="4"/>
      <c r="G491" s="5"/>
    </row>
    <row r="492" spans="6:7" x14ac:dyDescent="0.25">
      <c r="F492" s="4"/>
      <c r="G492" s="5"/>
    </row>
    <row r="493" spans="6:7" x14ac:dyDescent="0.25">
      <c r="F493" s="4"/>
      <c r="G493" s="5"/>
    </row>
    <row r="494" spans="6:7" x14ac:dyDescent="0.25">
      <c r="F494" s="4"/>
      <c r="G494" s="5"/>
    </row>
    <row r="495" spans="6:7" x14ac:dyDescent="0.25">
      <c r="F495" s="4"/>
      <c r="G495" s="5"/>
    </row>
    <row r="496" spans="6:7" x14ac:dyDescent="0.25">
      <c r="F496" s="4"/>
      <c r="G496" s="5"/>
    </row>
    <row r="497" spans="6:7" x14ac:dyDescent="0.25">
      <c r="F497" s="4"/>
      <c r="G497" s="5"/>
    </row>
    <row r="498" spans="6:7" x14ac:dyDescent="0.25">
      <c r="F498" s="4"/>
      <c r="G498" s="5"/>
    </row>
    <row r="499" spans="6:7" x14ac:dyDescent="0.25">
      <c r="F499" s="4"/>
      <c r="G499" s="5"/>
    </row>
    <row r="500" spans="6:7" x14ac:dyDescent="0.25">
      <c r="F500" s="4"/>
      <c r="G500" s="5"/>
    </row>
    <row r="501" spans="6:7" x14ac:dyDescent="0.25">
      <c r="F501" s="4"/>
      <c r="G501" s="5"/>
    </row>
    <row r="502" spans="6:7" x14ac:dyDescent="0.25">
      <c r="F502" s="4"/>
      <c r="G502" s="5"/>
    </row>
    <row r="503" spans="6:7" x14ac:dyDescent="0.25">
      <c r="F503" s="4"/>
      <c r="G503" s="5"/>
    </row>
    <row r="504" spans="6:7" x14ac:dyDescent="0.25">
      <c r="F504" s="4"/>
      <c r="G504" s="5"/>
    </row>
    <row r="505" spans="6:7" x14ac:dyDescent="0.25">
      <c r="F505" s="4"/>
      <c r="G505" s="5"/>
    </row>
    <row r="506" spans="6:7" x14ac:dyDescent="0.25">
      <c r="F506" s="4"/>
      <c r="G506" s="5"/>
    </row>
    <row r="507" spans="6:7" x14ac:dyDescent="0.25">
      <c r="F507" s="4"/>
      <c r="G507" s="5"/>
    </row>
    <row r="508" spans="6:7" x14ac:dyDescent="0.25">
      <c r="F508" s="4"/>
      <c r="G508" s="5"/>
    </row>
    <row r="509" spans="6:7" x14ac:dyDescent="0.25">
      <c r="F509" s="4"/>
      <c r="G509" s="5"/>
    </row>
    <row r="510" spans="6:7" x14ac:dyDescent="0.25">
      <c r="F510" s="4"/>
      <c r="G510" s="5"/>
    </row>
    <row r="511" spans="6:7" x14ac:dyDescent="0.25">
      <c r="F511" s="4"/>
      <c r="G511" s="5"/>
    </row>
    <row r="512" spans="6:7" x14ac:dyDescent="0.25">
      <c r="F512" s="4"/>
      <c r="G512" s="5"/>
    </row>
    <row r="513" spans="6:7" x14ac:dyDescent="0.25">
      <c r="F513" s="4"/>
      <c r="G513" s="5"/>
    </row>
    <row r="514" spans="6:7" x14ac:dyDescent="0.25">
      <c r="F514" s="4"/>
      <c r="G514" s="5"/>
    </row>
    <row r="515" spans="6:7" x14ac:dyDescent="0.25">
      <c r="F515" s="4"/>
      <c r="G515" s="5"/>
    </row>
    <row r="516" spans="6:7" x14ac:dyDescent="0.25">
      <c r="F516" s="4"/>
      <c r="G516" s="5"/>
    </row>
    <row r="517" spans="6:7" x14ac:dyDescent="0.25">
      <c r="F517" s="4"/>
      <c r="G517" s="5"/>
    </row>
    <row r="518" spans="6:7" x14ac:dyDescent="0.25">
      <c r="F518" s="4"/>
      <c r="G518" s="5"/>
    </row>
    <row r="519" spans="6:7" x14ac:dyDescent="0.25">
      <c r="F519" s="4"/>
      <c r="G519" s="5"/>
    </row>
    <row r="520" spans="6:7" x14ac:dyDescent="0.25">
      <c r="F520" s="4"/>
      <c r="G520" s="5"/>
    </row>
    <row r="521" spans="6:7" x14ac:dyDescent="0.25">
      <c r="F521" s="4"/>
      <c r="G521" s="5"/>
    </row>
    <row r="522" spans="6:7" x14ac:dyDescent="0.25">
      <c r="F522" s="4"/>
      <c r="G522" s="5"/>
    </row>
    <row r="523" spans="6:7" x14ac:dyDescent="0.25">
      <c r="F523" s="4"/>
      <c r="G523" s="5"/>
    </row>
    <row r="524" spans="6:7" x14ac:dyDescent="0.25">
      <c r="F524" s="4"/>
      <c r="G524" s="5"/>
    </row>
    <row r="525" spans="6:7" x14ac:dyDescent="0.25">
      <c r="F525" s="4"/>
      <c r="G525" s="5"/>
    </row>
    <row r="526" spans="6:7" x14ac:dyDescent="0.25">
      <c r="F526" s="4"/>
      <c r="G526" s="5"/>
    </row>
    <row r="527" spans="6:7" x14ac:dyDescent="0.25">
      <c r="F527" s="4"/>
      <c r="G527" s="5"/>
    </row>
    <row r="528" spans="6:7" x14ac:dyDescent="0.25">
      <c r="F528" s="4"/>
      <c r="G528" s="5"/>
    </row>
    <row r="529" spans="6:7" x14ac:dyDescent="0.25">
      <c r="F529" s="4"/>
      <c r="G529" s="5"/>
    </row>
    <row r="530" spans="6:7" x14ac:dyDescent="0.25">
      <c r="F530" s="4"/>
      <c r="G530" s="5"/>
    </row>
    <row r="531" spans="6:7" x14ac:dyDescent="0.25">
      <c r="F531" s="4"/>
      <c r="G531" s="5"/>
    </row>
    <row r="532" spans="6:7" x14ac:dyDescent="0.25">
      <c r="F532" s="4"/>
      <c r="G532" s="5"/>
    </row>
    <row r="533" spans="6:7" x14ac:dyDescent="0.25">
      <c r="F533" s="4"/>
      <c r="G533" s="5"/>
    </row>
    <row r="534" spans="6:7" x14ac:dyDescent="0.25">
      <c r="F534" s="4"/>
      <c r="G534" s="5"/>
    </row>
    <row r="535" spans="6:7" x14ac:dyDescent="0.25">
      <c r="F535" s="4"/>
      <c r="G535" s="5"/>
    </row>
    <row r="536" spans="6:7" x14ac:dyDescent="0.25">
      <c r="F536" s="4"/>
      <c r="G536" s="5"/>
    </row>
    <row r="537" spans="6:7" x14ac:dyDescent="0.25">
      <c r="F537" s="4"/>
      <c r="G537" s="5"/>
    </row>
    <row r="538" spans="6:7" x14ac:dyDescent="0.25">
      <c r="F538" s="4"/>
      <c r="G538" s="5"/>
    </row>
    <row r="539" spans="6:7" x14ac:dyDescent="0.25">
      <c r="F539" s="4"/>
      <c r="G539" s="5"/>
    </row>
    <row r="540" spans="6:7" x14ac:dyDescent="0.25">
      <c r="F540" s="4"/>
      <c r="G540" s="5"/>
    </row>
    <row r="541" spans="6:7" x14ac:dyDescent="0.25">
      <c r="F541" s="4"/>
      <c r="G541" s="5"/>
    </row>
    <row r="542" spans="6:7" x14ac:dyDescent="0.25">
      <c r="F542" s="4"/>
      <c r="G542" s="5"/>
    </row>
    <row r="543" spans="6:7" x14ac:dyDescent="0.25">
      <c r="F543" s="4"/>
      <c r="G543" s="5"/>
    </row>
    <row r="544" spans="6:7" x14ac:dyDescent="0.25">
      <c r="F544" s="4"/>
      <c r="G544" s="5"/>
    </row>
    <row r="545" spans="6:7" x14ac:dyDescent="0.25">
      <c r="F545" s="4"/>
      <c r="G545" s="5"/>
    </row>
    <row r="546" spans="6:7" x14ac:dyDescent="0.25">
      <c r="F546" s="4"/>
      <c r="G546" s="5"/>
    </row>
    <row r="547" spans="6:7" x14ac:dyDescent="0.25">
      <c r="F547" s="4"/>
      <c r="G547" s="5"/>
    </row>
    <row r="548" spans="6:7" x14ac:dyDescent="0.25">
      <c r="F548" s="4"/>
      <c r="G548" s="5"/>
    </row>
    <row r="549" spans="6:7" x14ac:dyDescent="0.25">
      <c r="F549" s="4"/>
      <c r="G549" s="5"/>
    </row>
    <row r="550" spans="6:7" x14ac:dyDescent="0.25">
      <c r="F550" s="4"/>
      <c r="G550" s="5"/>
    </row>
    <row r="551" spans="6:7" x14ac:dyDescent="0.25">
      <c r="F551" s="4"/>
      <c r="G551" s="5"/>
    </row>
    <row r="552" spans="6:7" x14ac:dyDescent="0.25">
      <c r="F552" s="4"/>
      <c r="G552" s="5"/>
    </row>
    <row r="553" spans="6:7" x14ac:dyDescent="0.25">
      <c r="F553" s="4"/>
      <c r="G553" s="5"/>
    </row>
    <row r="554" spans="6:7" x14ac:dyDescent="0.25">
      <c r="F554" s="4"/>
      <c r="G554" s="5"/>
    </row>
    <row r="555" spans="6:7" x14ac:dyDescent="0.25">
      <c r="F555" s="4"/>
      <c r="G555" s="5"/>
    </row>
    <row r="556" spans="6:7" x14ac:dyDescent="0.25">
      <c r="F556" s="4"/>
      <c r="G556" s="5"/>
    </row>
    <row r="557" spans="6:7" x14ac:dyDescent="0.25">
      <c r="F557" s="4"/>
      <c r="G557" s="5"/>
    </row>
    <row r="558" spans="6:7" x14ac:dyDescent="0.25">
      <c r="F558" s="4"/>
      <c r="G558" s="5"/>
    </row>
    <row r="559" spans="6:7" x14ac:dyDescent="0.25">
      <c r="F559" s="4"/>
      <c r="G559" s="5"/>
    </row>
    <row r="560" spans="6:7" x14ac:dyDescent="0.25">
      <c r="F560" s="4"/>
      <c r="G560" s="5"/>
    </row>
    <row r="561" spans="6:7" x14ac:dyDescent="0.25">
      <c r="F561" s="4"/>
      <c r="G561" s="5"/>
    </row>
    <row r="562" spans="6:7" x14ac:dyDescent="0.25">
      <c r="F562" s="4"/>
      <c r="G562" s="5"/>
    </row>
    <row r="563" spans="6:7" x14ac:dyDescent="0.25">
      <c r="F563" s="4"/>
      <c r="G563" s="5"/>
    </row>
    <row r="564" spans="6:7" x14ac:dyDescent="0.25">
      <c r="F564" s="4"/>
      <c r="G564" s="5"/>
    </row>
    <row r="565" spans="6:7" x14ac:dyDescent="0.25">
      <c r="F565" s="4"/>
      <c r="G565" s="5"/>
    </row>
    <row r="566" spans="6:7" x14ac:dyDescent="0.25">
      <c r="F566" s="4"/>
      <c r="G566" s="5"/>
    </row>
    <row r="567" spans="6:7" x14ac:dyDescent="0.25">
      <c r="F567" s="4"/>
      <c r="G567" s="5"/>
    </row>
    <row r="568" spans="6:7" x14ac:dyDescent="0.25">
      <c r="F568" s="4"/>
      <c r="G568" s="5"/>
    </row>
    <row r="569" spans="6:7" x14ac:dyDescent="0.25">
      <c r="F569" s="4"/>
      <c r="G569" s="5"/>
    </row>
    <row r="570" spans="6:7" x14ac:dyDescent="0.25">
      <c r="F570" s="4"/>
      <c r="G570" s="5"/>
    </row>
    <row r="571" spans="6:7" x14ac:dyDescent="0.25">
      <c r="F571" s="4"/>
      <c r="G571" s="5"/>
    </row>
    <row r="572" spans="6:7" x14ac:dyDescent="0.25">
      <c r="F572" s="4"/>
      <c r="G572" s="5"/>
    </row>
    <row r="573" spans="6:7" x14ac:dyDescent="0.25">
      <c r="F573" s="4"/>
      <c r="G573" s="5"/>
    </row>
    <row r="574" spans="6:7" x14ac:dyDescent="0.25">
      <c r="F574" s="4"/>
      <c r="G574" s="5"/>
    </row>
    <row r="575" spans="6:7" x14ac:dyDescent="0.25">
      <c r="F575" s="4"/>
      <c r="G575" s="5"/>
    </row>
    <row r="576" spans="6:7" x14ac:dyDescent="0.25">
      <c r="F576" s="4"/>
      <c r="G576" s="5"/>
    </row>
    <row r="577" spans="6:7" x14ac:dyDescent="0.25">
      <c r="F577" s="4"/>
      <c r="G577" s="5"/>
    </row>
    <row r="578" spans="6:7" x14ac:dyDescent="0.25">
      <c r="F578" s="4"/>
      <c r="G578" s="5"/>
    </row>
    <row r="579" spans="6:7" x14ac:dyDescent="0.25">
      <c r="F579" s="4"/>
      <c r="G579" s="5"/>
    </row>
    <row r="580" spans="6:7" x14ac:dyDescent="0.25">
      <c r="F580" s="4"/>
      <c r="G580" s="5"/>
    </row>
    <row r="581" spans="6:7" x14ac:dyDescent="0.25">
      <c r="F581" s="4"/>
      <c r="G581" s="5"/>
    </row>
    <row r="582" spans="6:7" x14ac:dyDescent="0.25">
      <c r="F582" s="4"/>
      <c r="G582" s="5"/>
    </row>
    <row r="583" spans="6:7" x14ac:dyDescent="0.25">
      <c r="F583" s="4"/>
      <c r="G583" s="5"/>
    </row>
    <row r="584" spans="6:7" x14ac:dyDescent="0.25">
      <c r="F584" s="4"/>
      <c r="G584" s="5"/>
    </row>
    <row r="585" spans="6:7" x14ac:dyDescent="0.25">
      <c r="F585" s="4"/>
      <c r="G585" s="5"/>
    </row>
    <row r="586" spans="6:7" x14ac:dyDescent="0.25">
      <c r="F586" s="4"/>
      <c r="G586" s="5"/>
    </row>
    <row r="587" spans="6:7" x14ac:dyDescent="0.25">
      <c r="F587" s="4"/>
      <c r="G587" s="5"/>
    </row>
    <row r="588" spans="6:7" x14ac:dyDescent="0.25">
      <c r="F588" s="4"/>
      <c r="G588" s="5"/>
    </row>
    <row r="589" spans="6:7" x14ac:dyDescent="0.25">
      <c r="F589" s="4"/>
      <c r="G589" s="5"/>
    </row>
    <row r="590" spans="6:7" x14ac:dyDescent="0.25">
      <c r="F590" s="4"/>
      <c r="G590" s="5"/>
    </row>
    <row r="591" spans="6:7" x14ac:dyDescent="0.25">
      <c r="F591" s="4"/>
      <c r="G591" s="5"/>
    </row>
    <row r="592" spans="6:7" x14ac:dyDescent="0.25">
      <c r="F592" s="4"/>
      <c r="G592" s="5"/>
    </row>
    <row r="593" spans="6:7" x14ac:dyDescent="0.25">
      <c r="F593" s="4"/>
      <c r="G593" s="5"/>
    </row>
    <row r="594" spans="6:7" x14ac:dyDescent="0.25">
      <c r="F594" s="4"/>
      <c r="G594" s="5"/>
    </row>
    <row r="595" spans="6:7" x14ac:dyDescent="0.25">
      <c r="F595" s="4"/>
      <c r="G595" s="5"/>
    </row>
    <row r="596" spans="6:7" x14ac:dyDescent="0.25">
      <c r="F596" s="4"/>
      <c r="G596" s="5"/>
    </row>
    <row r="597" spans="6:7" x14ac:dyDescent="0.25">
      <c r="F597" s="4"/>
      <c r="G597" s="5"/>
    </row>
    <row r="598" spans="6:7" x14ac:dyDescent="0.25">
      <c r="F598" s="4"/>
      <c r="G598" s="5"/>
    </row>
    <row r="599" spans="6:7" x14ac:dyDescent="0.25">
      <c r="F599" s="4"/>
      <c r="G599" s="5"/>
    </row>
    <row r="600" spans="6:7" x14ac:dyDescent="0.25">
      <c r="F600" s="4"/>
      <c r="G600" s="5"/>
    </row>
    <row r="601" spans="6:7" x14ac:dyDescent="0.25">
      <c r="F601" s="4"/>
      <c r="G601" s="5"/>
    </row>
    <row r="602" spans="6:7" x14ac:dyDescent="0.25">
      <c r="F602" s="4"/>
      <c r="G602" s="5"/>
    </row>
    <row r="603" spans="6:7" x14ac:dyDescent="0.25">
      <c r="F603" s="4"/>
      <c r="G603" s="5"/>
    </row>
    <row r="604" spans="6:7" x14ac:dyDescent="0.25">
      <c r="F604" s="4"/>
      <c r="G604" s="5"/>
    </row>
    <row r="605" spans="6:7" x14ac:dyDescent="0.25">
      <c r="F605" s="4"/>
      <c r="G605" s="5"/>
    </row>
    <row r="606" spans="6:7" x14ac:dyDescent="0.25">
      <c r="F606" s="4"/>
      <c r="G606" s="5"/>
    </row>
    <row r="607" spans="6:7" x14ac:dyDescent="0.25">
      <c r="F607" s="4"/>
      <c r="G607" s="5"/>
    </row>
    <row r="608" spans="6:7" x14ac:dyDescent="0.25">
      <c r="F608" s="4"/>
      <c r="G608" s="5"/>
    </row>
    <row r="609" spans="6:7" x14ac:dyDescent="0.25">
      <c r="F609" s="4"/>
      <c r="G609" s="5"/>
    </row>
    <row r="610" spans="6:7" x14ac:dyDescent="0.25">
      <c r="F610" s="4"/>
      <c r="G610" s="5"/>
    </row>
    <row r="611" spans="6:7" x14ac:dyDescent="0.25">
      <c r="F611" s="4"/>
      <c r="G611" s="5"/>
    </row>
    <row r="612" spans="6:7" x14ac:dyDescent="0.25">
      <c r="F612" s="4"/>
      <c r="G612" s="5"/>
    </row>
    <row r="613" spans="6:7" x14ac:dyDescent="0.25">
      <c r="F613" s="4"/>
      <c r="G613" s="5"/>
    </row>
    <row r="614" spans="6:7" x14ac:dyDescent="0.25">
      <c r="F614" s="4"/>
      <c r="G614" s="5"/>
    </row>
    <row r="615" spans="6:7" x14ac:dyDescent="0.25">
      <c r="F615" s="4"/>
      <c r="G615" s="5"/>
    </row>
    <row r="616" spans="6:7" x14ac:dyDescent="0.25">
      <c r="F616" s="4"/>
      <c r="G616" s="5"/>
    </row>
    <row r="617" spans="6:7" x14ac:dyDescent="0.25">
      <c r="F617" s="4"/>
      <c r="G617" s="5"/>
    </row>
    <row r="618" spans="6:7" x14ac:dyDescent="0.25">
      <c r="F618" s="4"/>
      <c r="G618" s="5"/>
    </row>
    <row r="619" spans="6:7" x14ac:dyDescent="0.25">
      <c r="F619" s="4"/>
      <c r="G619" s="5"/>
    </row>
    <row r="620" spans="6:7" x14ac:dyDescent="0.25">
      <c r="F620" s="4"/>
      <c r="G620" s="5"/>
    </row>
    <row r="621" spans="6:7" x14ac:dyDescent="0.25">
      <c r="F621" s="4"/>
      <c r="G621" s="5"/>
    </row>
    <row r="622" spans="6:7" x14ac:dyDescent="0.25">
      <c r="F622" s="4"/>
      <c r="G622" s="5"/>
    </row>
    <row r="623" spans="6:7" x14ac:dyDescent="0.25">
      <c r="F623" s="4"/>
      <c r="G623" s="5"/>
    </row>
    <row r="624" spans="6:7" x14ac:dyDescent="0.25">
      <c r="F624" s="4"/>
      <c r="G624" s="5"/>
    </row>
    <row r="625" spans="6:7" x14ac:dyDescent="0.25">
      <c r="F625" s="4"/>
      <c r="G625" s="5"/>
    </row>
    <row r="626" spans="6:7" x14ac:dyDescent="0.25">
      <c r="F626" s="4"/>
      <c r="G626" s="5"/>
    </row>
    <row r="627" spans="6:7" x14ac:dyDescent="0.25">
      <c r="F627" s="4"/>
      <c r="G627" s="5"/>
    </row>
    <row r="628" spans="6:7" x14ac:dyDescent="0.25">
      <c r="F628" s="4"/>
      <c r="G628" s="5"/>
    </row>
    <row r="629" spans="6:7" x14ac:dyDescent="0.25">
      <c r="F629" s="4"/>
      <c r="G629" s="5"/>
    </row>
    <row r="630" spans="6:7" x14ac:dyDescent="0.25">
      <c r="F630" s="4"/>
      <c r="G630" s="5"/>
    </row>
    <row r="631" spans="6:7" x14ac:dyDescent="0.25">
      <c r="F631" s="4"/>
      <c r="G631" s="5"/>
    </row>
    <row r="632" spans="6:7" x14ac:dyDescent="0.25">
      <c r="F632" s="4"/>
      <c r="G632" s="5"/>
    </row>
    <row r="633" spans="6:7" x14ac:dyDescent="0.25">
      <c r="F633" s="4"/>
      <c r="G633" s="5"/>
    </row>
    <row r="634" spans="6:7" x14ac:dyDescent="0.25">
      <c r="F634" s="4"/>
      <c r="G634" s="5"/>
    </row>
    <row r="635" spans="6:7" x14ac:dyDescent="0.25">
      <c r="F635" s="4"/>
      <c r="G635" s="5"/>
    </row>
    <row r="636" spans="6:7" x14ac:dyDescent="0.25">
      <c r="F636" s="4"/>
      <c r="G636" s="5"/>
    </row>
    <row r="637" spans="6:7" x14ac:dyDescent="0.25">
      <c r="F637" s="4"/>
      <c r="G637" s="5"/>
    </row>
    <row r="638" spans="6:7" x14ac:dyDescent="0.25">
      <c r="F638" s="4"/>
      <c r="G638" s="5"/>
    </row>
    <row r="639" spans="6:7" x14ac:dyDescent="0.25">
      <c r="F639" s="4"/>
      <c r="G639" s="5"/>
    </row>
    <row r="640" spans="6:7" x14ac:dyDescent="0.25">
      <c r="F640" s="4"/>
      <c r="G640" s="5"/>
    </row>
    <row r="641" spans="6:7" x14ac:dyDescent="0.25">
      <c r="F641" s="4"/>
      <c r="G641" s="5"/>
    </row>
    <row r="642" spans="6:7" x14ac:dyDescent="0.25">
      <c r="F642" s="4"/>
      <c r="G642" s="5"/>
    </row>
    <row r="643" spans="6:7" x14ac:dyDescent="0.25">
      <c r="F643" s="4"/>
      <c r="G643" s="5"/>
    </row>
    <row r="644" spans="6:7" x14ac:dyDescent="0.25">
      <c r="F644" s="4"/>
      <c r="G644" s="5"/>
    </row>
    <row r="645" spans="6:7" x14ac:dyDescent="0.25">
      <c r="F645" s="4"/>
      <c r="G645" s="5"/>
    </row>
    <row r="646" spans="6:7" x14ac:dyDescent="0.25">
      <c r="F646" s="4"/>
      <c r="G646" s="5"/>
    </row>
    <row r="647" spans="6:7" x14ac:dyDescent="0.25">
      <c r="F647" s="4"/>
      <c r="G647" s="5"/>
    </row>
    <row r="648" spans="6:7" x14ac:dyDescent="0.25">
      <c r="F648" s="4"/>
      <c r="G648" s="5"/>
    </row>
    <row r="649" spans="6:7" x14ac:dyDescent="0.25">
      <c r="F649" s="4"/>
      <c r="G649" s="5"/>
    </row>
    <row r="650" spans="6:7" x14ac:dyDescent="0.25">
      <c r="F650" s="4"/>
      <c r="G650" s="5"/>
    </row>
    <row r="651" spans="6:7" x14ac:dyDescent="0.25">
      <c r="F651" s="4"/>
      <c r="G651" s="5"/>
    </row>
    <row r="652" spans="6:7" x14ac:dyDescent="0.25">
      <c r="F652" s="4"/>
      <c r="G652" s="5"/>
    </row>
    <row r="653" spans="6:7" x14ac:dyDescent="0.25">
      <c r="F653" s="4"/>
      <c r="G653" s="5"/>
    </row>
    <row r="654" spans="6:7" x14ac:dyDescent="0.25">
      <c r="F654" s="4"/>
      <c r="G654" s="5"/>
    </row>
    <row r="655" spans="6:7" x14ac:dyDescent="0.25">
      <c r="F655" s="4"/>
      <c r="G655" s="5"/>
    </row>
    <row r="656" spans="6:7" x14ac:dyDescent="0.25">
      <c r="F656" s="4"/>
      <c r="G656" s="5"/>
    </row>
    <row r="657" spans="6:7" x14ac:dyDescent="0.25">
      <c r="F657" s="4"/>
      <c r="G657" s="5"/>
    </row>
    <row r="658" spans="6:7" x14ac:dyDescent="0.25">
      <c r="F658" s="4"/>
      <c r="G658" s="5"/>
    </row>
  </sheetData>
  <pageMargins left="0.7" right="0.7" top="0.75" bottom="0.75" header="0.3" footer="0.3"/>
  <drawing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EB5729-DC40-467E-BED3-A93B13AF33C1}">
  <dimension ref="A3:D23"/>
  <sheetViews>
    <sheetView workbookViewId="0">
      <selection activeCell="O21" sqref="O21"/>
    </sheetView>
  </sheetViews>
  <sheetFormatPr defaultRowHeight="15" x14ac:dyDescent="0.25"/>
  <cols>
    <col min="1" max="1" width="21.85546875" bestFit="1" customWidth="1"/>
    <col min="2" max="2" width="12.28515625" bestFit="1" customWidth="1"/>
    <col min="3" max="3" width="15.85546875" bestFit="1" customWidth="1"/>
    <col min="4" max="4" width="14.85546875" bestFit="1" customWidth="1"/>
  </cols>
  <sheetData>
    <row r="3" spans="1:4" x14ac:dyDescent="0.25">
      <c r="A3" s="23" t="s">
        <v>65</v>
      </c>
      <c r="B3" t="s">
        <v>68</v>
      </c>
      <c r="C3" t="s">
        <v>69</v>
      </c>
      <c r="D3" t="s">
        <v>67</v>
      </c>
    </row>
    <row r="4" spans="1:4" x14ac:dyDescent="0.25">
      <c r="A4" s="24" t="s">
        <v>4</v>
      </c>
      <c r="B4">
        <v>231</v>
      </c>
      <c r="C4">
        <v>16534</v>
      </c>
      <c r="D4">
        <v>16534</v>
      </c>
    </row>
    <row r="5" spans="1:4" x14ac:dyDescent="0.25">
      <c r="A5" s="24" t="s">
        <v>13</v>
      </c>
      <c r="B5">
        <v>1158</v>
      </c>
      <c r="C5">
        <v>16114</v>
      </c>
      <c r="D5">
        <v>16114</v>
      </c>
    </row>
    <row r="6" spans="1:4" x14ac:dyDescent="0.25">
      <c r="A6" s="24" t="s">
        <v>25</v>
      </c>
      <c r="B6">
        <v>333</v>
      </c>
      <c r="C6">
        <v>14497</v>
      </c>
      <c r="D6">
        <v>14497</v>
      </c>
    </row>
    <row r="7" spans="1:4" x14ac:dyDescent="0.25">
      <c r="A7" s="24" t="s">
        <v>21</v>
      </c>
      <c r="B7">
        <v>114</v>
      </c>
      <c r="C7">
        <v>13755</v>
      </c>
      <c r="D7">
        <v>13755</v>
      </c>
    </row>
    <row r="8" spans="1:4" x14ac:dyDescent="0.25">
      <c r="A8" s="24" t="s">
        <v>28</v>
      </c>
      <c r="B8">
        <v>441</v>
      </c>
      <c r="C8">
        <v>12257</v>
      </c>
      <c r="D8">
        <v>12257</v>
      </c>
    </row>
    <row r="9" spans="1:4" x14ac:dyDescent="0.25">
      <c r="A9" s="24" t="s">
        <v>26</v>
      </c>
      <c r="B9">
        <v>489</v>
      </c>
      <c r="C9">
        <v>11886</v>
      </c>
      <c r="D9">
        <v>11886</v>
      </c>
    </row>
    <row r="10" spans="1:4" x14ac:dyDescent="0.25">
      <c r="A10" s="24" t="s">
        <v>33</v>
      </c>
      <c r="B10">
        <v>222</v>
      </c>
      <c r="C10">
        <v>10465</v>
      </c>
      <c r="D10">
        <v>10465</v>
      </c>
    </row>
    <row r="11" spans="1:4" x14ac:dyDescent="0.25">
      <c r="A11" s="24" t="s">
        <v>30</v>
      </c>
      <c r="B11">
        <v>312</v>
      </c>
      <c r="C11">
        <v>10129</v>
      </c>
      <c r="D11">
        <v>10129</v>
      </c>
    </row>
    <row r="12" spans="1:4" x14ac:dyDescent="0.25">
      <c r="A12" s="24" t="s">
        <v>31</v>
      </c>
      <c r="B12">
        <v>441</v>
      </c>
      <c r="C12">
        <v>8995</v>
      </c>
      <c r="D12">
        <v>8995</v>
      </c>
    </row>
    <row r="13" spans="1:4" x14ac:dyDescent="0.25">
      <c r="A13" s="24" t="s">
        <v>32</v>
      </c>
      <c r="B13">
        <v>234</v>
      </c>
      <c r="C13">
        <v>8827</v>
      </c>
      <c r="D13">
        <v>8827</v>
      </c>
    </row>
    <row r="14" spans="1:4" x14ac:dyDescent="0.25">
      <c r="A14" s="24" t="s">
        <v>22</v>
      </c>
      <c r="B14">
        <v>228</v>
      </c>
      <c r="C14">
        <v>8288</v>
      </c>
      <c r="D14">
        <v>8288</v>
      </c>
    </row>
    <row r="15" spans="1:4" x14ac:dyDescent="0.25">
      <c r="A15" s="24" t="s">
        <v>14</v>
      </c>
      <c r="B15">
        <v>600</v>
      </c>
      <c r="C15">
        <v>6867</v>
      </c>
      <c r="D15">
        <v>6867</v>
      </c>
    </row>
    <row r="16" spans="1:4" x14ac:dyDescent="0.25">
      <c r="A16" s="24" t="s">
        <v>23</v>
      </c>
      <c r="B16">
        <v>387</v>
      </c>
      <c r="C16">
        <v>6118</v>
      </c>
      <c r="D16">
        <v>6118</v>
      </c>
    </row>
    <row r="17" spans="1:4" x14ac:dyDescent="0.25">
      <c r="A17" s="24" t="s">
        <v>19</v>
      </c>
      <c r="B17">
        <v>168</v>
      </c>
      <c r="C17">
        <v>5474</v>
      </c>
      <c r="D17">
        <v>5474</v>
      </c>
    </row>
    <row r="18" spans="1:4" x14ac:dyDescent="0.25">
      <c r="A18" s="24" t="s">
        <v>24</v>
      </c>
      <c r="B18">
        <v>111</v>
      </c>
      <c r="C18">
        <v>4760</v>
      </c>
      <c r="D18">
        <v>4760</v>
      </c>
    </row>
    <row r="19" spans="1:4" x14ac:dyDescent="0.25">
      <c r="A19" s="24" t="s">
        <v>16</v>
      </c>
      <c r="B19">
        <v>126</v>
      </c>
      <c r="C19">
        <v>3584</v>
      </c>
      <c r="D19">
        <v>3584</v>
      </c>
    </row>
    <row r="20" spans="1:4" x14ac:dyDescent="0.25">
      <c r="A20" s="24" t="s">
        <v>27</v>
      </c>
      <c r="B20">
        <v>345</v>
      </c>
      <c r="C20">
        <v>3402</v>
      </c>
      <c r="D20">
        <v>3402</v>
      </c>
    </row>
    <row r="21" spans="1:4" x14ac:dyDescent="0.25">
      <c r="A21" s="24" t="s">
        <v>29</v>
      </c>
      <c r="B21">
        <v>45</v>
      </c>
      <c r="C21">
        <v>2541</v>
      </c>
      <c r="D21">
        <v>2541</v>
      </c>
    </row>
    <row r="22" spans="1:4" x14ac:dyDescent="0.25">
      <c r="A22" s="24" t="s">
        <v>17</v>
      </c>
      <c r="B22">
        <v>9</v>
      </c>
      <c r="C22">
        <v>2408</v>
      </c>
      <c r="D22">
        <v>2408</v>
      </c>
    </row>
    <row r="23" spans="1:4" x14ac:dyDescent="0.25">
      <c r="A23" s="24" t="s">
        <v>18</v>
      </c>
      <c r="B23">
        <v>270</v>
      </c>
      <c r="C23">
        <v>1778</v>
      </c>
      <c r="D23">
        <v>1778</v>
      </c>
    </row>
  </sheetData>
  <conditionalFormatting pivot="1" sqref="C4:C23">
    <cfRule type="dataBar" priority="1">
      <dataBar showValue="0">
        <cfvo type="min"/>
        <cfvo type="max"/>
        <color rgb="FF63C384"/>
      </dataBar>
      <extLst>
        <ext xmlns:x14="http://schemas.microsoft.com/office/spreadsheetml/2009/9/main" uri="{B025F937-C7B1-47D3-B67F-A62EFF666E3E}">
          <x14:id>{52C7304C-82DC-4876-84CE-AD09A7759379}</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2C7304C-82DC-4876-84CE-AD09A7759379}">
            <x14:dataBar minLength="0" maxLength="100" border="1" negativeBarBorderColorSameAsPositive="0">
              <x14:cfvo type="autoMin"/>
              <x14:cfvo type="autoMax"/>
              <x14:borderColor rgb="FF63C384"/>
              <x14:negativeFillColor rgb="FFFF0000"/>
              <x14:negativeBorderColor rgb="FFFF0000"/>
              <x14:axisColor rgb="FF000000"/>
            </x14:dataBar>
          </x14:cfRule>
          <xm:sqref>C4:C23</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11C3DE-DBE7-42DD-8A1D-951E18B6FAE8}">
  <dimension ref="A1:U301"/>
  <sheetViews>
    <sheetView workbookViewId="0">
      <selection activeCell="H1" sqref="H1"/>
    </sheetView>
  </sheetViews>
  <sheetFormatPr defaultRowHeight="15" x14ac:dyDescent="0.25"/>
  <cols>
    <col min="1" max="1" width="16" bestFit="1" customWidth="1"/>
    <col min="2" max="2" width="12.85546875" customWidth="1"/>
    <col min="3" max="3" width="21.85546875" bestFit="1" customWidth="1"/>
    <col min="4" max="4" width="10.28515625" customWidth="1"/>
    <col min="5" max="5" width="7.85546875" customWidth="1"/>
    <col min="20" max="20" width="21.85546875" bestFit="1" customWidth="1"/>
    <col min="24" max="24" width="21.85546875" bestFit="1" customWidth="1"/>
    <col min="25" max="25" width="12.28515625" bestFit="1" customWidth="1"/>
  </cols>
  <sheetData>
    <row r="1" spans="1:21" x14ac:dyDescent="0.25">
      <c r="A1" t="s">
        <v>11</v>
      </c>
      <c r="B1" t="s">
        <v>12</v>
      </c>
      <c r="C1" t="s">
        <v>0</v>
      </c>
      <c r="D1" t="s">
        <v>1</v>
      </c>
      <c r="E1" t="s">
        <v>50</v>
      </c>
      <c r="F1" t="s">
        <v>71</v>
      </c>
      <c r="G1" t="s">
        <v>72</v>
      </c>
      <c r="H1" t="s">
        <v>88</v>
      </c>
    </row>
    <row r="2" spans="1:21" x14ac:dyDescent="0.25">
      <c r="A2" t="s">
        <v>40</v>
      </c>
      <c r="B2" t="s">
        <v>37</v>
      </c>
      <c r="C2" t="s">
        <v>30</v>
      </c>
      <c r="D2">
        <v>1624</v>
      </c>
      <c r="E2">
        <v>114</v>
      </c>
      <c r="F2">
        <f>_xlfn.XLOOKUP(datatable[[#This Row],[Product]],products[Product],products[Cost per unit])</f>
        <v>14.49</v>
      </c>
      <c r="G2">
        <f>datatable[[#This Row],[Units]]*datatable[[#This Row],[Cost Per Product]]</f>
        <v>1651.8600000000001</v>
      </c>
      <c r="H2">
        <f>datatable[[#This Row],[Amount]]-datatable[[#This Row],[Total Cost]]</f>
        <v>-27.860000000000127</v>
      </c>
    </row>
    <row r="3" spans="1:21" x14ac:dyDescent="0.25">
      <c r="A3" t="s">
        <v>8</v>
      </c>
      <c r="B3" t="s">
        <v>35</v>
      </c>
      <c r="C3" t="s">
        <v>32</v>
      </c>
      <c r="D3">
        <v>6706</v>
      </c>
      <c r="E3">
        <v>459</v>
      </c>
      <c r="F3">
        <f>_xlfn.XLOOKUP(datatable[[#This Row],[Product]],products[Product],products[Cost per unit])</f>
        <v>8.65</v>
      </c>
      <c r="G3">
        <f>datatable[[#This Row],[Units]]*datatable[[#This Row],[Cost Per Product]]</f>
        <v>3970.3500000000004</v>
      </c>
      <c r="H3">
        <f>datatable[[#This Row],[Amount]]-datatable[[#This Row],[Total Cost]]</f>
        <v>2735.6499999999996</v>
      </c>
      <c r="T3" t="s">
        <v>0</v>
      </c>
      <c r="U3" t="s">
        <v>51</v>
      </c>
    </row>
    <row r="4" spans="1:21" x14ac:dyDescent="0.25">
      <c r="A4" t="s">
        <v>9</v>
      </c>
      <c r="B4" t="s">
        <v>35</v>
      </c>
      <c r="C4" t="s">
        <v>4</v>
      </c>
      <c r="D4">
        <v>959</v>
      </c>
      <c r="E4">
        <v>147</v>
      </c>
      <c r="F4">
        <f>_xlfn.XLOOKUP(datatable[[#This Row],[Product]],products[Product],products[Cost per unit])</f>
        <v>11.88</v>
      </c>
      <c r="G4">
        <f>datatable[[#This Row],[Units]]*datatable[[#This Row],[Cost Per Product]]</f>
        <v>1746.3600000000001</v>
      </c>
      <c r="H4">
        <f>datatable[[#This Row],[Amount]]-datatable[[#This Row],[Total Cost]]</f>
        <v>-787.36000000000013</v>
      </c>
      <c r="T4" t="s">
        <v>13</v>
      </c>
      <c r="U4" s="11">
        <v>9.33</v>
      </c>
    </row>
    <row r="5" spans="1:21" x14ac:dyDescent="0.25">
      <c r="A5" t="s">
        <v>41</v>
      </c>
      <c r="B5" t="s">
        <v>36</v>
      </c>
      <c r="C5" t="s">
        <v>18</v>
      </c>
      <c r="D5">
        <v>9632</v>
      </c>
      <c r="E5">
        <v>288</v>
      </c>
      <c r="F5">
        <f>_xlfn.XLOOKUP(datatable[[#This Row],[Product]],products[Product],products[Cost per unit])</f>
        <v>6.47</v>
      </c>
      <c r="G5">
        <f>datatable[[#This Row],[Units]]*datatable[[#This Row],[Cost Per Product]]</f>
        <v>1863.36</v>
      </c>
      <c r="H5">
        <f>datatable[[#This Row],[Amount]]-datatable[[#This Row],[Total Cost]]</f>
        <v>7768.64</v>
      </c>
      <c r="T5" t="s">
        <v>14</v>
      </c>
      <c r="U5" s="11">
        <v>11.7</v>
      </c>
    </row>
    <row r="6" spans="1:21" x14ac:dyDescent="0.25">
      <c r="A6" t="s">
        <v>6</v>
      </c>
      <c r="B6" t="s">
        <v>39</v>
      </c>
      <c r="C6" t="s">
        <v>25</v>
      </c>
      <c r="D6">
        <v>2100</v>
      </c>
      <c r="E6">
        <v>414</v>
      </c>
      <c r="F6">
        <f>_xlfn.XLOOKUP(datatable[[#This Row],[Product]],products[Product],products[Cost per unit])</f>
        <v>13.15</v>
      </c>
      <c r="G6">
        <f>datatable[[#This Row],[Units]]*datatable[[#This Row],[Cost Per Product]]</f>
        <v>5444.1</v>
      </c>
      <c r="H6">
        <f>datatable[[#This Row],[Amount]]-datatable[[#This Row],[Total Cost]]</f>
        <v>-3344.1000000000004</v>
      </c>
      <c r="T6" t="s">
        <v>4</v>
      </c>
      <c r="U6" s="11">
        <v>11.88</v>
      </c>
    </row>
    <row r="7" spans="1:21" x14ac:dyDescent="0.25">
      <c r="A7" t="s">
        <v>40</v>
      </c>
      <c r="B7" t="s">
        <v>35</v>
      </c>
      <c r="C7" t="s">
        <v>33</v>
      </c>
      <c r="D7">
        <v>8869</v>
      </c>
      <c r="E7">
        <v>432</v>
      </c>
      <c r="F7">
        <f>_xlfn.XLOOKUP(datatable[[#This Row],[Product]],products[Product],products[Cost per unit])</f>
        <v>12.37</v>
      </c>
      <c r="G7">
        <f>datatable[[#This Row],[Units]]*datatable[[#This Row],[Cost Per Product]]</f>
        <v>5343.8399999999992</v>
      </c>
      <c r="H7">
        <f>datatable[[#This Row],[Amount]]-datatable[[#This Row],[Total Cost]]</f>
        <v>3525.1600000000008</v>
      </c>
      <c r="T7" t="s">
        <v>15</v>
      </c>
      <c r="U7" s="11">
        <v>11.73</v>
      </c>
    </row>
    <row r="8" spans="1:21" x14ac:dyDescent="0.25">
      <c r="A8" t="s">
        <v>6</v>
      </c>
      <c r="B8" t="s">
        <v>38</v>
      </c>
      <c r="C8" t="s">
        <v>31</v>
      </c>
      <c r="D8">
        <v>2681</v>
      </c>
      <c r="E8">
        <v>54</v>
      </c>
      <c r="F8">
        <f>_xlfn.XLOOKUP(datatable[[#This Row],[Product]],products[Product],products[Cost per unit])</f>
        <v>5.79</v>
      </c>
      <c r="G8">
        <f>datatable[[#This Row],[Units]]*datatable[[#This Row],[Cost Per Product]]</f>
        <v>312.66000000000003</v>
      </c>
      <c r="H8">
        <f>datatable[[#This Row],[Amount]]-datatable[[#This Row],[Total Cost]]</f>
        <v>2368.34</v>
      </c>
      <c r="T8" t="s">
        <v>16</v>
      </c>
      <c r="U8" s="11">
        <v>8.7899999999999991</v>
      </c>
    </row>
    <row r="9" spans="1:21" x14ac:dyDescent="0.25">
      <c r="A9" t="s">
        <v>8</v>
      </c>
      <c r="B9" t="s">
        <v>35</v>
      </c>
      <c r="C9" t="s">
        <v>22</v>
      </c>
      <c r="D9">
        <v>5012</v>
      </c>
      <c r="E9">
        <v>210</v>
      </c>
      <c r="F9">
        <f>_xlfn.XLOOKUP(datatable[[#This Row],[Product]],products[Product],products[Cost per unit])</f>
        <v>9.77</v>
      </c>
      <c r="G9">
        <f>datatable[[#This Row],[Units]]*datatable[[#This Row],[Cost Per Product]]</f>
        <v>2051.6999999999998</v>
      </c>
      <c r="H9">
        <f>datatable[[#This Row],[Amount]]-datatable[[#This Row],[Total Cost]]</f>
        <v>2960.3</v>
      </c>
      <c r="T9" t="s">
        <v>17</v>
      </c>
      <c r="U9" s="11">
        <v>3.11</v>
      </c>
    </row>
    <row r="10" spans="1:21" x14ac:dyDescent="0.25">
      <c r="A10" t="s">
        <v>7</v>
      </c>
      <c r="B10" t="s">
        <v>38</v>
      </c>
      <c r="C10" t="s">
        <v>14</v>
      </c>
      <c r="D10">
        <v>1281</v>
      </c>
      <c r="E10">
        <v>75</v>
      </c>
      <c r="F10">
        <f>_xlfn.XLOOKUP(datatable[[#This Row],[Product]],products[Product],products[Cost per unit])</f>
        <v>11.7</v>
      </c>
      <c r="G10">
        <f>datatable[[#This Row],[Units]]*datatable[[#This Row],[Cost Per Product]]</f>
        <v>877.5</v>
      </c>
      <c r="H10">
        <f>datatable[[#This Row],[Amount]]-datatable[[#This Row],[Total Cost]]</f>
        <v>403.5</v>
      </c>
      <c r="T10" t="s">
        <v>18</v>
      </c>
      <c r="U10" s="11">
        <v>6.47</v>
      </c>
    </row>
    <row r="11" spans="1:21" x14ac:dyDescent="0.25">
      <c r="A11" t="s">
        <v>5</v>
      </c>
      <c r="B11" t="s">
        <v>37</v>
      </c>
      <c r="C11" t="s">
        <v>14</v>
      </c>
      <c r="D11">
        <v>4991</v>
      </c>
      <c r="E11">
        <v>12</v>
      </c>
      <c r="F11">
        <f>_xlfn.XLOOKUP(datatable[[#This Row],[Product]],products[Product],products[Cost per unit])</f>
        <v>11.7</v>
      </c>
      <c r="G11">
        <f>datatable[[#This Row],[Units]]*datatable[[#This Row],[Cost Per Product]]</f>
        <v>140.39999999999998</v>
      </c>
      <c r="H11">
        <f>datatable[[#This Row],[Amount]]-datatable[[#This Row],[Total Cost]]</f>
        <v>4850.6000000000004</v>
      </c>
      <c r="T11" t="s">
        <v>19</v>
      </c>
      <c r="U11" s="11">
        <v>7.64</v>
      </c>
    </row>
    <row r="12" spans="1:21" x14ac:dyDescent="0.25">
      <c r="A12" t="s">
        <v>2</v>
      </c>
      <c r="B12" t="s">
        <v>39</v>
      </c>
      <c r="C12" t="s">
        <v>25</v>
      </c>
      <c r="D12">
        <v>1785</v>
      </c>
      <c r="E12">
        <v>462</v>
      </c>
      <c r="F12">
        <f>_xlfn.XLOOKUP(datatable[[#This Row],[Product]],products[Product],products[Cost per unit])</f>
        <v>13.15</v>
      </c>
      <c r="G12">
        <f>datatable[[#This Row],[Units]]*datatable[[#This Row],[Cost Per Product]]</f>
        <v>6075.3</v>
      </c>
      <c r="H12">
        <f>datatable[[#This Row],[Amount]]-datatable[[#This Row],[Total Cost]]</f>
        <v>-4290.3</v>
      </c>
      <c r="T12" t="s">
        <v>20</v>
      </c>
      <c r="U12" s="11">
        <v>10.62</v>
      </c>
    </row>
    <row r="13" spans="1:21" x14ac:dyDescent="0.25">
      <c r="A13" t="s">
        <v>3</v>
      </c>
      <c r="B13" t="s">
        <v>37</v>
      </c>
      <c r="C13" t="s">
        <v>17</v>
      </c>
      <c r="D13">
        <v>3983</v>
      </c>
      <c r="E13">
        <v>144</v>
      </c>
      <c r="F13">
        <f>_xlfn.XLOOKUP(datatable[[#This Row],[Product]],products[Product],products[Cost per unit])</f>
        <v>3.11</v>
      </c>
      <c r="G13">
        <f>datatable[[#This Row],[Units]]*datatable[[#This Row],[Cost Per Product]]</f>
        <v>447.84</v>
      </c>
      <c r="H13">
        <f>datatable[[#This Row],[Amount]]-datatable[[#This Row],[Total Cost]]</f>
        <v>3535.16</v>
      </c>
      <c r="T13" t="s">
        <v>21</v>
      </c>
      <c r="U13" s="11">
        <v>9</v>
      </c>
    </row>
    <row r="14" spans="1:21" x14ac:dyDescent="0.25">
      <c r="A14" t="s">
        <v>9</v>
      </c>
      <c r="B14" t="s">
        <v>38</v>
      </c>
      <c r="C14" t="s">
        <v>16</v>
      </c>
      <c r="D14">
        <v>2646</v>
      </c>
      <c r="E14">
        <v>120</v>
      </c>
      <c r="F14">
        <f>_xlfn.XLOOKUP(datatable[[#This Row],[Product]],products[Product],products[Cost per unit])</f>
        <v>8.7899999999999991</v>
      </c>
      <c r="G14">
        <f>datatable[[#This Row],[Units]]*datatable[[#This Row],[Cost Per Product]]</f>
        <v>1054.8</v>
      </c>
      <c r="H14">
        <f>datatable[[#This Row],[Amount]]-datatable[[#This Row],[Total Cost]]</f>
        <v>1591.2</v>
      </c>
      <c r="T14" t="s">
        <v>22</v>
      </c>
      <c r="U14" s="11">
        <v>9.77</v>
      </c>
    </row>
    <row r="15" spans="1:21" x14ac:dyDescent="0.25">
      <c r="A15" t="s">
        <v>2</v>
      </c>
      <c r="B15" t="s">
        <v>34</v>
      </c>
      <c r="C15" t="s">
        <v>13</v>
      </c>
      <c r="D15">
        <v>252</v>
      </c>
      <c r="E15">
        <v>54</v>
      </c>
      <c r="F15">
        <f>_xlfn.XLOOKUP(datatable[[#This Row],[Product]],products[Product],products[Cost per unit])</f>
        <v>9.33</v>
      </c>
      <c r="G15">
        <f>datatable[[#This Row],[Units]]*datatable[[#This Row],[Cost Per Product]]</f>
        <v>503.82</v>
      </c>
      <c r="H15">
        <f>datatable[[#This Row],[Amount]]-datatable[[#This Row],[Total Cost]]</f>
        <v>-251.82</v>
      </c>
      <c r="T15" t="s">
        <v>23</v>
      </c>
      <c r="U15" s="11">
        <v>6.49</v>
      </c>
    </row>
    <row r="16" spans="1:21" x14ac:dyDescent="0.25">
      <c r="A16" t="s">
        <v>3</v>
      </c>
      <c r="B16" t="s">
        <v>35</v>
      </c>
      <c r="C16" t="s">
        <v>25</v>
      </c>
      <c r="D16">
        <v>2464</v>
      </c>
      <c r="E16">
        <v>234</v>
      </c>
      <c r="F16">
        <f>_xlfn.XLOOKUP(datatable[[#This Row],[Product]],products[Product],products[Cost per unit])</f>
        <v>13.15</v>
      </c>
      <c r="G16">
        <f>datatable[[#This Row],[Units]]*datatable[[#This Row],[Cost Per Product]]</f>
        <v>3077.1</v>
      </c>
      <c r="H16">
        <f>datatable[[#This Row],[Amount]]-datatable[[#This Row],[Total Cost]]</f>
        <v>-613.09999999999991</v>
      </c>
      <c r="T16" t="s">
        <v>24</v>
      </c>
      <c r="U16" s="11">
        <v>4.97</v>
      </c>
    </row>
    <row r="17" spans="1:21" x14ac:dyDescent="0.25">
      <c r="A17" t="s">
        <v>3</v>
      </c>
      <c r="B17" t="s">
        <v>35</v>
      </c>
      <c r="C17" t="s">
        <v>29</v>
      </c>
      <c r="D17">
        <v>2114</v>
      </c>
      <c r="E17">
        <v>66</v>
      </c>
      <c r="F17">
        <f>_xlfn.XLOOKUP(datatable[[#This Row],[Product]],products[Product],products[Cost per unit])</f>
        <v>7.16</v>
      </c>
      <c r="G17">
        <f>datatable[[#This Row],[Units]]*datatable[[#This Row],[Cost Per Product]]</f>
        <v>472.56</v>
      </c>
      <c r="H17">
        <f>datatable[[#This Row],[Amount]]-datatable[[#This Row],[Total Cost]]</f>
        <v>1641.44</v>
      </c>
      <c r="T17" t="s">
        <v>25</v>
      </c>
      <c r="U17" s="11">
        <v>13.15</v>
      </c>
    </row>
    <row r="18" spans="1:21" x14ac:dyDescent="0.25">
      <c r="A18" t="s">
        <v>6</v>
      </c>
      <c r="B18" t="s">
        <v>37</v>
      </c>
      <c r="C18" t="s">
        <v>31</v>
      </c>
      <c r="D18">
        <v>7693</v>
      </c>
      <c r="E18">
        <v>87</v>
      </c>
      <c r="F18">
        <f>_xlfn.XLOOKUP(datatable[[#This Row],[Product]],products[Product],products[Cost per unit])</f>
        <v>5.79</v>
      </c>
      <c r="G18">
        <f>datatable[[#This Row],[Units]]*datatable[[#This Row],[Cost Per Product]]</f>
        <v>503.73</v>
      </c>
      <c r="H18">
        <f>datatable[[#This Row],[Amount]]-datatable[[#This Row],[Total Cost]]</f>
        <v>7189.27</v>
      </c>
      <c r="T18" t="s">
        <v>26</v>
      </c>
      <c r="U18" s="11">
        <v>5.6</v>
      </c>
    </row>
    <row r="19" spans="1:21" x14ac:dyDescent="0.25">
      <c r="A19" t="s">
        <v>5</v>
      </c>
      <c r="B19" t="s">
        <v>34</v>
      </c>
      <c r="C19" t="s">
        <v>20</v>
      </c>
      <c r="D19">
        <v>15610</v>
      </c>
      <c r="E19">
        <v>339</v>
      </c>
      <c r="F19">
        <f>_xlfn.XLOOKUP(datatable[[#This Row],[Product]],products[Product],products[Cost per unit])</f>
        <v>10.62</v>
      </c>
      <c r="G19">
        <f>datatable[[#This Row],[Units]]*datatable[[#This Row],[Cost Per Product]]</f>
        <v>3600.18</v>
      </c>
      <c r="H19">
        <f>datatable[[#This Row],[Amount]]-datatable[[#This Row],[Total Cost]]</f>
        <v>12009.82</v>
      </c>
      <c r="T19" t="s">
        <v>27</v>
      </c>
      <c r="U19" s="11">
        <v>16.73</v>
      </c>
    </row>
    <row r="20" spans="1:21" x14ac:dyDescent="0.25">
      <c r="A20" t="s">
        <v>41</v>
      </c>
      <c r="B20" t="s">
        <v>34</v>
      </c>
      <c r="C20" t="s">
        <v>22</v>
      </c>
      <c r="D20">
        <v>336</v>
      </c>
      <c r="E20">
        <v>144</v>
      </c>
      <c r="F20">
        <f>_xlfn.XLOOKUP(datatable[[#This Row],[Product]],products[Product],products[Cost per unit])</f>
        <v>9.77</v>
      </c>
      <c r="G20">
        <f>datatable[[#This Row],[Units]]*datatable[[#This Row],[Cost Per Product]]</f>
        <v>1406.8799999999999</v>
      </c>
      <c r="H20">
        <f>datatable[[#This Row],[Amount]]-datatable[[#This Row],[Total Cost]]</f>
        <v>-1070.8799999999999</v>
      </c>
      <c r="T20" t="s">
        <v>28</v>
      </c>
      <c r="U20" s="11">
        <v>10.38</v>
      </c>
    </row>
    <row r="21" spans="1:21" x14ac:dyDescent="0.25">
      <c r="A21" t="s">
        <v>2</v>
      </c>
      <c r="B21" t="s">
        <v>39</v>
      </c>
      <c r="C21" t="s">
        <v>20</v>
      </c>
      <c r="D21">
        <v>9443</v>
      </c>
      <c r="E21">
        <v>162</v>
      </c>
      <c r="F21">
        <f>_xlfn.XLOOKUP(datatable[[#This Row],[Product]],products[Product],products[Cost per unit])</f>
        <v>10.62</v>
      </c>
      <c r="G21">
        <f>datatable[[#This Row],[Units]]*datatable[[#This Row],[Cost Per Product]]</f>
        <v>1720.4399999999998</v>
      </c>
      <c r="H21">
        <f>datatable[[#This Row],[Amount]]-datatable[[#This Row],[Total Cost]]</f>
        <v>7722.56</v>
      </c>
      <c r="T21" t="s">
        <v>29</v>
      </c>
      <c r="U21" s="11">
        <v>7.16</v>
      </c>
    </row>
    <row r="22" spans="1:21" x14ac:dyDescent="0.25">
      <c r="A22" t="s">
        <v>9</v>
      </c>
      <c r="B22" t="s">
        <v>34</v>
      </c>
      <c r="C22" t="s">
        <v>23</v>
      </c>
      <c r="D22">
        <v>8155</v>
      </c>
      <c r="E22">
        <v>90</v>
      </c>
      <c r="F22">
        <f>_xlfn.XLOOKUP(datatable[[#This Row],[Product]],products[Product],products[Cost per unit])</f>
        <v>6.49</v>
      </c>
      <c r="G22">
        <f>datatable[[#This Row],[Units]]*datatable[[#This Row],[Cost Per Product]]</f>
        <v>584.1</v>
      </c>
      <c r="H22">
        <f>datatable[[#This Row],[Amount]]-datatable[[#This Row],[Total Cost]]</f>
        <v>7570.9</v>
      </c>
      <c r="T22" t="s">
        <v>30</v>
      </c>
      <c r="U22" s="11">
        <v>14.49</v>
      </c>
    </row>
    <row r="23" spans="1:21" x14ac:dyDescent="0.25">
      <c r="A23" t="s">
        <v>8</v>
      </c>
      <c r="B23" t="s">
        <v>38</v>
      </c>
      <c r="C23" t="s">
        <v>23</v>
      </c>
      <c r="D23">
        <v>1701</v>
      </c>
      <c r="E23">
        <v>234</v>
      </c>
      <c r="F23">
        <f>_xlfn.XLOOKUP(datatable[[#This Row],[Product]],products[Product],products[Cost per unit])</f>
        <v>6.49</v>
      </c>
      <c r="G23">
        <f>datatable[[#This Row],[Units]]*datatable[[#This Row],[Cost Per Product]]</f>
        <v>1518.66</v>
      </c>
      <c r="H23">
        <f>datatable[[#This Row],[Amount]]-datatable[[#This Row],[Total Cost]]</f>
        <v>182.33999999999992</v>
      </c>
      <c r="T23" t="s">
        <v>31</v>
      </c>
      <c r="U23" s="11">
        <v>5.79</v>
      </c>
    </row>
    <row r="24" spans="1:21" x14ac:dyDescent="0.25">
      <c r="A24" t="s">
        <v>10</v>
      </c>
      <c r="B24" t="s">
        <v>38</v>
      </c>
      <c r="C24" t="s">
        <v>22</v>
      </c>
      <c r="D24">
        <v>2205</v>
      </c>
      <c r="E24">
        <v>141</v>
      </c>
      <c r="F24">
        <f>_xlfn.XLOOKUP(datatable[[#This Row],[Product]],products[Product],products[Cost per unit])</f>
        <v>9.77</v>
      </c>
      <c r="G24">
        <f>datatable[[#This Row],[Units]]*datatable[[#This Row],[Cost Per Product]]</f>
        <v>1377.57</v>
      </c>
      <c r="H24">
        <f>datatable[[#This Row],[Amount]]-datatable[[#This Row],[Total Cost]]</f>
        <v>827.43000000000006</v>
      </c>
      <c r="T24" t="s">
        <v>32</v>
      </c>
      <c r="U24" s="11">
        <v>8.65</v>
      </c>
    </row>
    <row r="25" spans="1:21" x14ac:dyDescent="0.25">
      <c r="A25" t="s">
        <v>8</v>
      </c>
      <c r="B25" t="s">
        <v>37</v>
      </c>
      <c r="C25" t="s">
        <v>19</v>
      </c>
      <c r="D25">
        <v>1771</v>
      </c>
      <c r="E25">
        <v>204</v>
      </c>
      <c r="F25">
        <f>_xlfn.XLOOKUP(datatable[[#This Row],[Product]],products[Product],products[Cost per unit])</f>
        <v>7.64</v>
      </c>
      <c r="G25">
        <f>datatable[[#This Row],[Units]]*datatable[[#This Row],[Cost Per Product]]</f>
        <v>1558.56</v>
      </c>
      <c r="H25">
        <f>datatable[[#This Row],[Amount]]-datatable[[#This Row],[Total Cost]]</f>
        <v>212.44000000000005</v>
      </c>
      <c r="T25" t="s">
        <v>33</v>
      </c>
      <c r="U25" s="11">
        <v>12.37</v>
      </c>
    </row>
    <row r="26" spans="1:21" x14ac:dyDescent="0.25">
      <c r="A26" t="s">
        <v>41</v>
      </c>
      <c r="B26" t="s">
        <v>35</v>
      </c>
      <c r="C26" t="s">
        <v>15</v>
      </c>
      <c r="D26">
        <v>2114</v>
      </c>
      <c r="E26">
        <v>186</v>
      </c>
      <c r="F26">
        <f>_xlfn.XLOOKUP(datatable[[#This Row],[Product]],products[Product],products[Cost per unit])</f>
        <v>11.73</v>
      </c>
      <c r="G26">
        <f>datatable[[#This Row],[Units]]*datatable[[#This Row],[Cost Per Product]]</f>
        <v>2181.7800000000002</v>
      </c>
      <c r="H26">
        <f>datatable[[#This Row],[Amount]]-datatable[[#This Row],[Total Cost]]</f>
        <v>-67.7800000000002</v>
      </c>
    </row>
    <row r="27" spans="1:21" x14ac:dyDescent="0.25">
      <c r="A27" t="s">
        <v>41</v>
      </c>
      <c r="B27" t="s">
        <v>36</v>
      </c>
      <c r="C27" t="s">
        <v>13</v>
      </c>
      <c r="D27">
        <v>10311</v>
      </c>
      <c r="E27">
        <v>231</v>
      </c>
      <c r="F27">
        <f>_xlfn.XLOOKUP(datatable[[#This Row],[Product]],products[Product],products[Cost per unit])</f>
        <v>9.33</v>
      </c>
      <c r="G27">
        <f>datatable[[#This Row],[Units]]*datatable[[#This Row],[Cost Per Product]]</f>
        <v>2155.23</v>
      </c>
      <c r="H27">
        <f>datatable[[#This Row],[Amount]]-datatable[[#This Row],[Total Cost]]</f>
        <v>8155.77</v>
      </c>
    </row>
    <row r="28" spans="1:21" x14ac:dyDescent="0.25">
      <c r="A28" t="s">
        <v>3</v>
      </c>
      <c r="B28" t="s">
        <v>39</v>
      </c>
      <c r="C28" t="s">
        <v>16</v>
      </c>
      <c r="D28">
        <v>21</v>
      </c>
      <c r="E28">
        <v>168</v>
      </c>
      <c r="F28">
        <f>_xlfn.XLOOKUP(datatable[[#This Row],[Product]],products[Product],products[Cost per unit])</f>
        <v>8.7899999999999991</v>
      </c>
      <c r="G28">
        <f>datatable[[#This Row],[Units]]*datatable[[#This Row],[Cost Per Product]]</f>
        <v>1476.7199999999998</v>
      </c>
      <c r="H28">
        <f>datatable[[#This Row],[Amount]]-datatable[[#This Row],[Total Cost]]</f>
        <v>-1455.7199999999998</v>
      </c>
    </row>
    <row r="29" spans="1:21" x14ac:dyDescent="0.25">
      <c r="A29" t="s">
        <v>10</v>
      </c>
      <c r="B29" t="s">
        <v>35</v>
      </c>
      <c r="C29" t="s">
        <v>20</v>
      </c>
      <c r="D29">
        <v>1974</v>
      </c>
      <c r="E29">
        <v>195</v>
      </c>
      <c r="F29">
        <f>_xlfn.XLOOKUP(datatable[[#This Row],[Product]],products[Product],products[Cost per unit])</f>
        <v>10.62</v>
      </c>
      <c r="G29">
        <f>datatable[[#This Row],[Units]]*datatable[[#This Row],[Cost Per Product]]</f>
        <v>2070.8999999999996</v>
      </c>
      <c r="H29">
        <f>datatable[[#This Row],[Amount]]-datatable[[#This Row],[Total Cost]]</f>
        <v>-96.899999999999636</v>
      </c>
    </row>
    <row r="30" spans="1:21" x14ac:dyDescent="0.25">
      <c r="A30" t="s">
        <v>5</v>
      </c>
      <c r="B30" t="s">
        <v>36</v>
      </c>
      <c r="C30" t="s">
        <v>23</v>
      </c>
      <c r="D30">
        <v>6314</v>
      </c>
      <c r="E30">
        <v>15</v>
      </c>
      <c r="F30">
        <f>_xlfn.XLOOKUP(datatable[[#This Row],[Product]],products[Product],products[Cost per unit])</f>
        <v>6.49</v>
      </c>
      <c r="G30">
        <f>datatable[[#This Row],[Units]]*datatable[[#This Row],[Cost Per Product]]</f>
        <v>97.350000000000009</v>
      </c>
      <c r="H30">
        <f>datatable[[#This Row],[Amount]]-datatable[[#This Row],[Total Cost]]</f>
        <v>6216.65</v>
      </c>
    </row>
    <row r="31" spans="1:21" x14ac:dyDescent="0.25">
      <c r="A31" t="s">
        <v>10</v>
      </c>
      <c r="B31" t="s">
        <v>37</v>
      </c>
      <c r="C31" t="s">
        <v>23</v>
      </c>
      <c r="D31">
        <v>4683</v>
      </c>
      <c r="E31">
        <v>30</v>
      </c>
      <c r="F31">
        <f>_xlfn.XLOOKUP(datatable[[#This Row],[Product]],products[Product],products[Cost per unit])</f>
        <v>6.49</v>
      </c>
      <c r="G31">
        <f>datatable[[#This Row],[Units]]*datatable[[#This Row],[Cost Per Product]]</f>
        <v>194.70000000000002</v>
      </c>
      <c r="H31">
        <f>datatable[[#This Row],[Amount]]-datatable[[#This Row],[Total Cost]]</f>
        <v>4488.3</v>
      </c>
    </row>
    <row r="32" spans="1:21" x14ac:dyDescent="0.25">
      <c r="A32" t="s">
        <v>41</v>
      </c>
      <c r="B32" t="s">
        <v>37</v>
      </c>
      <c r="C32" t="s">
        <v>24</v>
      </c>
      <c r="D32">
        <v>6398</v>
      </c>
      <c r="E32">
        <v>102</v>
      </c>
      <c r="F32">
        <f>_xlfn.XLOOKUP(datatable[[#This Row],[Product]],products[Product],products[Cost per unit])</f>
        <v>4.97</v>
      </c>
      <c r="G32">
        <f>datatable[[#This Row],[Units]]*datatable[[#This Row],[Cost Per Product]]</f>
        <v>506.94</v>
      </c>
      <c r="H32">
        <f>datatable[[#This Row],[Amount]]-datatable[[#This Row],[Total Cost]]</f>
        <v>5891.06</v>
      </c>
    </row>
    <row r="33" spans="1:8" x14ac:dyDescent="0.25">
      <c r="A33" t="s">
        <v>2</v>
      </c>
      <c r="B33" t="s">
        <v>35</v>
      </c>
      <c r="C33" t="s">
        <v>19</v>
      </c>
      <c r="D33">
        <v>553</v>
      </c>
      <c r="E33">
        <v>15</v>
      </c>
      <c r="F33">
        <f>_xlfn.XLOOKUP(datatable[[#This Row],[Product]],products[Product],products[Cost per unit])</f>
        <v>7.64</v>
      </c>
      <c r="G33">
        <f>datatable[[#This Row],[Units]]*datatable[[#This Row],[Cost Per Product]]</f>
        <v>114.6</v>
      </c>
      <c r="H33">
        <f>datatable[[#This Row],[Amount]]-datatable[[#This Row],[Total Cost]]</f>
        <v>438.4</v>
      </c>
    </row>
    <row r="34" spans="1:8" x14ac:dyDescent="0.25">
      <c r="A34" t="s">
        <v>8</v>
      </c>
      <c r="B34" t="s">
        <v>39</v>
      </c>
      <c r="C34" t="s">
        <v>30</v>
      </c>
      <c r="D34">
        <v>7021</v>
      </c>
      <c r="E34">
        <v>183</v>
      </c>
      <c r="F34">
        <f>_xlfn.XLOOKUP(datatable[[#This Row],[Product]],products[Product],products[Cost per unit])</f>
        <v>14.49</v>
      </c>
      <c r="G34">
        <f>datatable[[#This Row],[Units]]*datatable[[#This Row],[Cost Per Product]]</f>
        <v>2651.67</v>
      </c>
      <c r="H34">
        <f>datatable[[#This Row],[Amount]]-datatable[[#This Row],[Total Cost]]</f>
        <v>4369.33</v>
      </c>
    </row>
    <row r="35" spans="1:8" x14ac:dyDescent="0.25">
      <c r="A35" t="s">
        <v>40</v>
      </c>
      <c r="B35" t="s">
        <v>39</v>
      </c>
      <c r="C35" t="s">
        <v>22</v>
      </c>
      <c r="D35">
        <v>5817</v>
      </c>
      <c r="E35">
        <v>12</v>
      </c>
      <c r="F35">
        <f>_xlfn.XLOOKUP(datatable[[#This Row],[Product]],products[Product],products[Cost per unit])</f>
        <v>9.77</v>
      </c>
      <c r="G35">
        <f>datatable[[#This Row],[Units]]*datatable[[#This Row],[Cost Per Product]]</f>
        <v>117.24</v>
      </c>
      <c r="H35">
        <f>datatable[[#This Row],[Amount]]-datatable[[#This Row],[Total Cost]]</f>
        <v>5699.76</v>
      </c>
    </row>
    <row r="36" spans="1:8" x14ac:dyDescent="0.25">
      <c r="A36" t="s">
        <v>41</v>
      </c>
      <c r="B36" t="s">
        <v>39</v>
      </c>
      <c r="C36" t="s">
        <v>14</v>
      </c>
      <c r="D36">
        <v>3976</v>
      </c>
      <c r="E36">
        <v>72</v>
      </c>
      <c r="F36">
        <f>_xlfn.XLOOKUP(datatable[[#This Row],[Product]],products[Product],products[Cost per unit])</f>
        <v>11.7</v>
      </c>
      <c r="G36">
        <f>datatable[[#This Row],[Units]]*datatable[[#This Row],[Cost Per Product]]</f>
        <v>842.4</v>
      </c>
      <c r="H36">
        <f>datatable[[#This Row],[Amount]]-datatable[[#This Row],[Total Cost]]</f>
        <v>3133.6</v>
      </c>
    </row>
    <row r="37" spans="1:8" x14ac:dyDescent="0.25">
      <c r="A37" t="s">
        <v>6</v>
      </c>
      <c r="B37" t="s">
        <v>38</v>
      </c>
      <c r="C37" t="s">
        <v>27</v>
      </c>
      <c r="D37">
        <v>1134</v>
      </c>
      <c r="E37">
        <v>282</v>
      </c>
      <c r="F37">
        <f>_xlfn.XLOOKUP(datatable[[#This Row],[Product]],products[Product],products[Cost per unit])</f>
        <v>16.73</v>
      </c>
      <c r="G37">
        <f>datatable[[#This Row],[Units]]*datatable[[#This Row],[Cost Per Product]]</f>
        <v>4717.8599999999997</v>
      </c>
      <c r="H37">
        <f>datatable[[#This Row],[Amount]]-datatable[[#This Row],[Total Cost]]</f>
        <v>-3583.8599999999997</v>
      </c>
    </row>
    <row r="38" spans="1:8" x14ac:dyDescent="0.25">
      <c r="A38" t="s">
        <v>2</v>
      </c>
      <c r="B38" t="s">
        <v>39</v>
      </c>
      <c r="C38" t="s">
        <v>28</v>
      </c>
      <c r="D38">
        <v>6027</v>
      </c>
      <c r="E38">
        <v>144</v>
      </c>
      <c r="F38">
        <f>_xlfn.XLOOKUP(datatable[[#This Row],[Product]],products[Product],products[Cost per unit])</f>
        <v>10.38</v>
      </c>
      <c r="G38">
        <f>datatable[[#This Row],[Units]]*datatable[[#This Row],[Cost Per Product]]</f>
        <v>1494.72</v>
      </c>
      <c r="H38">
        <f>datatable[[#This Row],[Amount]]-datatable[[#This Row],[Total Cost]]</f>
        <v>4532.28</v>
      </c>
    </row>
    <row r="39" spans="1:8" x14ac:dyDescent="0.25">
      <c r="A39" t="s">
        <v>6</v>
      </c>
      <c r="B39" t="s">
        <v>37</v>
      </c>
      <c r="C39" t="s">
        <v>16</v>
      </c>
      <c r="D39">
        <v>1904</v>
      </c>
      <c r="E39">
        <v>405</v>
      </c>
      <c r="F39">
        <f>_xlfn.XLOOKUP(datatable[[#This Row],[Product]],products[Product],products[Cost per unit])</f>
        <v>8.7899999999999991</v>
      </c>
      <c r="G39">
        <f>datatable[[#This Row],[Units]]*datatable[[#This Row],[Cost Per Product]]</f>
        <v>3559.95</v>
      </c>
      <c r="H39">
        <f>datatable[[#This Row],[Amount]]-datatable[[#This Row],[Total Cost]]</f>
        <v>-1655.9499999999998</v>
      </c>
    </row>
    <row r="40" spans="1:8" x14ac:dyDescent="0.25">
      <c r="A40" t="s">
        <v>7</v>
      </c>
      <c r="B40" t="s">
        <v>34</v>
      </c>
      <c r="C40" t="s">
        <v>32</v>
      </c>
      <c r="D40">
        <v>3262</v>
      </c>
      <c r="E40">
        <v>75</v>
      </c>
      <c r="F40">
        <f>_xlfn.XLOOKUP(datatable[[#This Row],[Product]],products[Product],products[Cost per unit])</f>
        <v>8.65</v>
      </c>
      <c r="G40">
        <f>datatable[[#This Row],[Units]]*datatable[[#This Row],[Cost Per Product]]</f>
        <v>648.75</v>
      </c>
      <c r="H40">
        <f>datatable[[#This Row],[Amount]]-datatable[[#This Row],[Total Cost]]</f>
        <v>2613.25</v>
      </c>
    </row>
    <row r="41" spans="1:8" x14ac:dyDescent="0.25">
      <c r="A41" t="s">
        <v>40</v>
      </c>
      <c r="B41" t="s">
        <v>34</v>
      </c>
      <c r="C41" t="s">
        <v>27</v>
      </c>
      <c r="D41">
        <v>2289</v>
      </c>
      <c r="E41">
        <v>135</v>
      </c>
      <c r="F41">
        <f>_xlfn.XLOOKUP(datatable[[#This Row],[Product]],products[Product],products[Cost per unit])</f>
        <v>16.73</v>
      </c>
      <c r="G41">
        <f>datatable[[#This Row],[Units]]*datatable[[#This Row],[Cost Per Product]]</f>
        <v>2258.5500000000002</v>
      </c>
      <c r="H41">
        <f>datatable[[#This Row],[Amount]]-datatable[[#This Row],[Total Cost]]</f>
        <v>30.449999999999818</v>
      </c>
    </row>
    <row r="42" spans="1:8" x14ac:dyDescent="0.25">
      <c r="A42" t="s">
        <v>5</v>
      </c>
      <c r="B42" t="s">
        <v>34</v>
      </c>
      <c r="C42" t="s">
        <v>27</v>
      </c>
      <c r="D42">
        <v>6986</v>
      </c>
      <c r="E42">
        <v>21</v>
      </c>
      <c r="F42">
        <f>_xlfn.XLOOKUP(datatable[[#This Row],[Product]],products[Product],products[Cost per unit])</f>
        <v>16.73</v>
      </c>
      <c r="G42">
        <f>datatable[[#This Row],[Units]]*datatable[[#This Row],[Cost Per Product]]</f>
        <v>351.33</v>
      </c>
      <c r="H42">
        <f>datatable[[#This Row],[Amount]]-datatable[[#This Row],[Total Cost]]</f>
        <v>6634.67</v>
      </c>
    </row>
    <row r="43" spans="1:8" x14ac:dyDescent="0.25">
      <c r="A43" t="s">
        <v>2</v>
      </c>
      <c r="B43" t="s">
        <v>38</v>
      </c>
      <c r="C43" t="s">
        <v>23</v>
      </c>
      <c r="D43">
        <v>4417</v>
      </c>
      <c r="E43">
        <v>153</v>
      </c>
      <c r="F43">
        <f>_xlfn.XLOOKUP(datatable[[#This Row],[Product]],products[Product],products[Cost per unit])</f>
        <v>6.49</v>
      </c>
      <c r="G43">
        <f>datatable[[#This Row],[Units]]*datatable[[#This Row],[Cost Per Product]]</f>
        <v>992.97</v>
      </c>
      <c r="H43">
        <f>datatable[[#This Row],[Amount]]-datatable[[#This Row],[Total Cost]]</f>
        <v>3424.0299999999997</v>
      </c>
    </row>
    <row r="44" spans="1:8" x14ac:dyDescent="0.25">
      <c r="A44" t="s">
        <v>6</v>
      </c>
      <c r="B44" t="s">
        <v>34</v>
      </c>
      <c r="C44" t="s">
        <v>15</v>
      </c>
      <c r="D44">
        <v>1442</v>
      </c>
      <c r="E44">
        <v>15</v>
      </c>
      <c r="F44">
        <f>_xlfn.XLOOKUP(datatable[[#This Row],[Product]],products[Product],products[Cost per unit])</f>
        <v>11.73</v>
      </c>
      <c r="G44">
        <f>datatable[[#This Row],[Units]]*datatable[[#This Row],[Cost Per Product]]</f>
        <v>175.95000000000002</v>
      </c>
      <c r="H44">
        <f>datatable[[#This Row],[Amount]]-datatable[[#This Row],[Total Cost]]</f>
        <v>1266.05</v>
      </c>
    </row>
    <row r="45" spans="1:8" x14ac:dyDescent="0.25">
      <c r="A45" t="s">
        <v>3</v>
      </c>
      <c r="B45" t="s">
        <v>35</v>
      </c>
      <c r="C45" t="s">
        <v>14</v>
      </c>
      <c r="D45">
        <v>2415</v>
      </c>
      <c r="E45">
        <v>255</v>
      </c>
      <c r="F45">
        <f>_xlfn.XLOOKUP(datatable[[#This Row],[Product]],products[Product],products[Cost per unit])</f>
        <v>11.7</v>
      </c>
      <c r="G45">
        <f>datatable[[#This Row],[Units]]*datatable[[#This Row],[Cost Per Product]]</f>
        <v>2983.5</v>
      </c>
      <c r="H45">
        <f>datatable[[#This Row],[Amount]]-datatable[[#This Row],[Total Cost]]</f>
        <v>-568.5</v>
      </c>
    </row>
    <row r="46" spans="1:8" x14ac:dyDescent="0.25">
      <c r="A46" t="s">
        <v>2</v>
      </c>
      <c r="B46" t="s">
        <v>37</v>
      </c>
      <c r="C46" t="s">
        <v>19</v>
      </c>
      <c r="D46">
        <v>238</v>
      </c>
      <c r="E46">
        <v>18</v>
      </c>
      <c r="F46">
        <f>_xlfn.XLOOKUP(datatable[[#This Row],[Product]],products[Product],products[Cost per unit])</f>
        <v>7.64</v>
      </c>
      <c r="G46">
        <f>datatable[[#This Row],[Units]]*datatable[[#This Row],[Cost Per Product]]</f>
        <v>137.51999999999998</v>
      </c>
      <c r="H46">
        <f>datatable[[#This Row],[Amount]]-datatable[[#This Row],[Total Cost]]</f>
        <v>100.48000000000002</v>
      </c>
    </row>
    <row r="47" spans="1:8" x14ac:dyDescent="0.25">
      <c r="A47" t="s">
        <v>6</v>
      </c>
      <c r="B47" t="s">
        <v>37</v>
      </c>
      <c r="C47" t="s">
        <v>23</v>
      </c>
      <c r="D47">
        <v>4949</v>
      </c>
      <c r="E47">
        <v>189</v>
      </c>
      <c r="F47">
        <f>_xlfn.XLOOKUP(datatable[[#This Row],[Product]],products[Product],products[Cost per unit])</f>
        <v>6.49</v>
      </c>
      <c r="G47">
        <f>datatable[[#This Row],[Units]]*datatable[[#This Row],[Cost Per Product]]</f>
        <v>1226.6100000000001</v>
      </c>
      <c r="H47">
        <f>datatable[[#This Row],[Amount]]-datatable[[#This Row],[Total Cost]]</f>
        <v>3722.39</v>
      </c>
    </row>
    <row r="48" spans="1:8" x14ac:dyDescent="0.25">
      <c r="A48" t="s">
        <v>5</v>
      </c>
      <c r="B48" t="s">
        <v>38</v>
      </c>
      <c r="C48" t="s">
        <v>32</v>
      </c>
      <c r="D48">
        <v>5075</v>
      </c>
      <c r="E48">
        <v>21</v>
      </c>
      <c r="F48">
        <f>_xlfn.XLOOKUP(datatable[[#This Row],[Product]],products[Product],products[Cost per unit])</f>
        <v>8.65</v>
      </c>
      <c r="G48">
        <f>datatable[[#This Row],[Units]]*datatable[[#This Row],[Cost Per Product]]</f>
        <v>181.65</v>
      </c>
      <c r="H48">
        <f>datatable[[#This Row],[Amount]]-datatable[[#This Row],[Total Cost]]</f>
        <v>4893.3500000000004</v>
      </c>
    </row>
    <row r="49" spans="1:8" x14ac:dyDescent="0.25">
      <c r="A49" t="s">
        <v>3</v>
      </c>
      <c r="B49" t="s">
        <v>36</v>
      </c>
      <c r="C49" t="s">
        <v>16</v>
      </c>
      <c r="D49">
        <v>9198</v>
      </c>
      <c r="E49">
        <v>36</v>
      </c>
      <c r="F49">
        <f>_xlfn.XLOOKUP(datatable[[#This Row],[Product]],products[Product],products[Cost per unit])</f>
        <v>8.7899999999999991</v>
      </c>
      <c r="G49">
        <f>datatable[[#This Row],[Units]]*datatable[[#This Row],[Cost Per Product]]</f>
        <v>316.43999999999994</v>
      </c>
      <c r="H49">
        <f>datatable[[#This Row],[Amount]]-datatable[[#This Row],[Total Cost]]</f>
        <v>8881.56</v>
      </c>
    </row>
    <row r="50" spans="1:8" x14ac:dyDescent="0.25">
      <c r="A50" t="s">
        <v>6</v>
      </c>
      <c r="B50" t="s">
        <v>34</v>
      </c>
      <c r="C50" t="s">
        <v>29</v>
      </c>
      <c r="D50">
        <v>3339</v>
      </c>
      <c r="E50">
        <v>75</v>
      </c>
      <c r="F50">
        <f>_xlfn.XLOOKUP(datatable[[#This Row],[Product]],products[Product],products[Cost per unit])</f>
        <v>7.16</v>
      </c>
      <c r="G50">
        <f>datatable[[#This Row],[Units]]*datatable[[#This Row],[Cost Per Product]]</f>
        <v>537</v>
      </c>
      <c r="H50">
        <f>datatable[[#This Row],[Amount]]-datatable[[#This Row],[Total Cost]]</f>
        <v>2802</v>
      </c>
    </row>
    <row r="51" spans="1:8" x14ac:dyDescent="0.25">
      <c r="A51" t="s">
        <v>40</v>
      </c>
      <c r="B51" t="s">
        <v>34</v>
      </c>
      <c r="C51" t="s">
        <v>17</v>
      </c>
      <c r="D51">
        <v>5019</v>
      </c>
      <c r="E51">
        <v>156</v>
      </c>
      <c r="F51">
        <f>_xlfn.XLOOKUP(datatable[[#This Row],[Product]],products[Product],products[Cost per unit])</f>
        <v>3.11</v>
      </c>
      <c r="G51">
        <f>datatable[[#This Row],[Units]]*datatable[[#This Row],[Cost Per Product]]</f>
        <v>485.15999999999997</v>
      </c>
      <c r="H51">
        <f>datatable[[#This Row],[Amount]]-datatable[[#This Row],[Total Cost]]</f>
        <v>4533.84</v>
      </c>
    </row>
    <row r="52" spans="1:8" x14ac:dyDescent="0.25">
      <c r="A52" t="s">
        <v>5</v>
      </c>
      <c r="B52" t="s">
        <v>36</v>
      </c>
      <c r="C52" t="s">
        <v>16</v>
      </c>
      <c r="D52">
        <v>16184</v>
      </c>
      <c r="E52">
        <v>39</v>
      </c>
      <c r="F52">
        <f>_xlfn.XLOOKUP(datatable[[#This Row],[Product]],products[Product],products[Cost per unit])</f>
        <v>8.7899999999999991</v>
      </c>
      <c r="G52">
        <f>datatable[[#This Row],[Units]]*datatable[[#This Row],[Cost Per Product]]</f>
        <v>342.80999999999995</v>
      </c>
      <c r="H52">
        <f>datatable[[#This Row],[Amount]]-datatable[[#This Row],[Total Cost]]</f>
        <v>15841.19</v>
      </c>
    </row>
    <row r="53" spans="1:8" x14ac:dyDescent="0.25">
      <c r="A53" t="s">
        <v>6</v>
      </c>
      <c r="B53" t="s">
        <v>36</v>
      </c>
      <c r="C53" t="s">
        <v>21</v>
      </c>
      <c r="D53">
        <v>497</v>
      </c>
      <c r="E53">
        <v>63</v>
      </c>
      <c r="F53">
        <f>_xlfn.XLOOKUP(datatable[[#This Row],[Product]],products[Product],products[Cost per unit])</f>
        <v>9</v>
      </c>
      <c r="G53">
        <f>datatable[[#This Row],[Units]]*datatable[[#This Row],[Cost Per Product]]</f>
        <v>567</v>
      </c>
      <c r="H53">
        <f>datatable[[#This Row],[Amount]]-datatable[[#This Row],[Total Cost]]</f>
        <v>-70</v>
      </c>
    </row>
    <row r="54" spans="1:8" x14ac:dyDescent="0.25">
      <c r="A54" t="s">
        <v>2</v>
      </c>
      <c r="B54" t="s">
        <v>36</v>
      </c>
      <c r="C54" t="s">
        <v>29</v>
      </c>
      <c r="D54">
        <v>8211</v>
      </c>
      <c r="E54">
        <v>75</v>
      </c>
      <c r="F54">
        <f>_xlfn.XLOOKUP(datatable[[#This Row],[Product]],products[Product],products[Cost per unit])</f>
        <v>7.16</v>
      </c>
      <c r="G54">
        <f>datatable[[#This Row],[Units]]*datatable[[#This Row],[Cost Per Product]]</f>
        <v>537</v>
      </c>
      <c r="H54">
        <f>datatable[[#This Row],[Amount]]-datatable[[#This Row],[Total Cost]]</f>
        <v>7674</v>
      </c>
    </row>
    <row r="55" spans="1:8" x14ac:dyDescent="0.25">
      <c r="A55" t="s">
        <v>2</v>
      </c>
      <c r="B55" t="s">
        <v>38</v>
      </c>
      <c r="C55" t="s">
        <v>28</v>
      </c>
      <c r="D55">
        <v>6580</v>
      </c>
      <c r="E55">
        <v>183</v>
      </c>
      <c r="F55">
        <f>_xlfn.XLOOKUP(datatable[[#This Row],[Product]],products[Product],products[Cost per unit])</f>
        <v>10.38</v>
      </c>
      <c r="G55">
        <f>datatable[[#This Row],[Units]]*datatable[[#This Row],[Cost Per Product]]</f>
        <v>1899.5400000000002</v>
      </c>
      <c r="H55">
        <f>datatable[[#This Row],[Amount]]-datatable[[#This Row],[Total Cost]]</f>
        <v>4680.46</v>
      </c>
    </row>
    <row r="56" spans="1:8" x14ac:dyDescent="0.25">
      <c r="A56" t="s">
        <v>41</v>
      </c>
      <c r="B56" t="s">
        <v>35</v>
      </c>
      <c r="C56" t="s">
        <v>13</v>
      </c>
      <c r="D56">
        <v>4760</v>
      </c>
      <c r="E56">
        <v>69</v>
      </c>
      <c r="F56">
        <f>_xlfn.XLOOKUP(datatable[[#This Row],[Product]],products[Product],products[Cost per unit])</f>
        <v>9.33</v>
      </c>
      <c r="G56">
        <f>datatable[[#This Row],[Units]]*datatable[[#This Row],[Cost Per Product]]</f>
        <v>643.77</v>
      </c>
      <c r="H56">
        <f>datatable[[#This Row],[Amount]]-datatable[[#This Row],[Total Cost]]</f>
        <v>4116.2299999999996</v>
      </c>
    </row>
    <row r="57" spans="1:8" x14ac:dyDescent="0.25">
      <c r="A57" t="s">
        <v>40</v>
      </c>
      <c r="B57" t="s">
        <v>36</v>
      </c>
      <c r="C57" t="s">
        <v>25</v>
      </c>
      <c r="D57">
        <v>5439</v>
      </c>
      <c r="E57">
        <v>30</v>
      </c>
      <c r="F57">
        <f>_xlfn.XLOOKUP(datatable[[#This Row],[Product]],products[Product],products[Cost per unit])</f>
        <v>13.15</v>
      </c>
      <c r="G57">
        <f>datatable[[#This Row],[Units]]*datatable[[#This Row],[Cost Per Product]]</f>
        <v>394.5</v>
      </c>
      <c r="H57">
        <f>datatable[[#This Row],[Amount]]-datatable[[#This Row],[Total Cost]]</f>
        <v>5044.5</v>
      </c>
    </row>
    <row r="58" spans="1:8" x14ac:dyDescent="0.25">
      <c r="A58" t="s">
        <v>41</v>
      </c>
      <c r="B58" t="s">
        <v>34</v>
      </c>
      <c r="C58" t="s">
        <v>17</v>
      </c>
      <c r="D58">
        <v>1463</v>
      </c>
      <c r="E58">
        <v>39</v>
      </c>
      <c r="F58">
        <f>_xlfn.XLOOKUP(datatable[[#This Row],[Product]],products[Product],products[Cost per unit])</f>
        <v>3.11</v>
      </c>
      <c r="G58">
        <f>datatable[[#This Row],[Units]]*datatable[[#This Row],[Cost Per Product]]</f>
        <v>121.28999999999999</v>
      </c>
      <c r="H58">
        <f>datatable[[#This Row],[Amount]]-datatable[[#This Row],[Total Cost]]</f>
        <v>1341.71</v>
      </c>
    </row>
    <row r="59" spans="1:8" x14ac:dyDescent="0.25">
      <c r="A59" t="s">
        <v>3</v>
      </c>
      <c r="B59" t="s">
        <v>34</v>
      </c>
      <c r="C59" t="s">
        <v>32</v>
      </c>
      <c r="D59">
        <v>7777</v>
      </c>
      <c r="E59">
        <v>504</v>
      </c>
      <c r="F59">
        <f>_xlfn.XLOOKUP(datatable[[#This Row],[Product]],products[Product],products[Cost per unit])</f>
        <v>8.65</v>
      </c>
      <c r="G59">
        <f>datatable[[#This Row],[Units]]*datatable[[#This Row],[Cost Per Product]]</f>
        <v>4359.6000000000004</v>
      </c>
      <c r="H59">
        <f>datatable[[#This Row],[Amount]]-datatable[[#This Row],[Total Cost]]</f>
        <v>3417.3999999999996</v>
      </c>
    </row>
    <row r="60" spans="1:8" x14ac:dyDescent="0.25">
      <c r="A60" t="s">
        <v>9</v>
      </c>
      <c r="B60" t="s">
        <v>37</v>
      </c>
      <c r="C60" t="s">
        <v>29</v>
      </c>
      <c r="D60">
        <v>1085</v>
      </c>
      <c r="E60">
        <v>273</v>
      </c>
      <c r="F60">
        <f>_xlfn.XLOOKUP(datatable[[#This Row],[Product]],products[Product],products[Cost per unit])</f>
        <v>7.16</v>
      </c>
      <c r="G60">
        <f>datatable[[#This Row],[Units]]*datatable[[#This Row],[Cost Per Product]]</f>
        <v>1954.68</v>
      </c>
      <c r="H60">
        <f>datatable[[#This Row],[Amount]]-datatable[[#This Row],[Total Cost]]</f>
        <v>-869.68000000000006</v>
      </c>
    </row>
    <row r="61" spans="1:8" x14ac:dyDescent="0.25">
      <c r="A61" t="s">
        <v>5</v>
      </c>
      <c r="B61" t="s">
        <v>37</v>
      </c>
      <c r="C61" t="s">
        <v>31</v>
      </c>
      <c r="D61">
        <v>182</v>
      </c>
      <c r="E61">
        <v>48</v>
      </c>
      <c r="F61">
        <f>_xlfn.XLOOKUP(datatable[[#This Row],[Product]],products[Product],products[Cost per unit])</f>
        <v>5.79</v>
      </c>
      <c r="G61">
        <f>datatable[[#This Row],[Units]]*datatable[[#This Row],[Cost Per Product]]</f>
        <v>277.92</v>
      </c>
      <c r="H61">
        <f>datatable[[#This Row],[Amount]]-datatable[[#This Row],[Total Cost]]</f>
        <v>-95.920000000000016</v>
      </c>
    </row>
    <row r="62" spans="1:8" x14ac:dyDescent="0.25">
      <c r="A62" t="s">
        <v>6</v>
      </c>
      <c r="B62" t="s">
        <v>34</v>
      </c>
      <c r="C62" t="s">
        <v>27</v>
      </c>
      <c r="D62">
        <v>4242</v>
      </c>
      <c r="E62">
        <v>207</v>
      </c>
      <c r="F62">
        <f>_xlfn.XLOOKUP(datatable[[#This Row],[Product]],products[Product],products[Cost per unit])</f>
        <v>16.73</v>
      </c>
      <c r="G62">
        <f>datatable[[#This Row],[Units]]*datatable[[#This Row],[Cost Per Product]]</f>
        <v>3463.11</v>
      </c>
      <c r="H62">
        <f>datatable[[#This Row],[Amount]]-datatable[[#This Row],[Total Cost]]</f>
        <v>778.88999999999987</v>
      </c>
    </row>
    <row r="63" spans="1:8" x14ac:dyDescent="0.25">
      <c r="A63" t="s">
        <v>6</v>
      </c>
      <c r="B63" t="s">
        <v>36</v>
      </c>
      <c r="C63" t="s">
        <v>32</v>
      </c>
      <c r="D63">
        <v>6118</v>
      </c>
      <c r="E63">
        <v>9</v>
      </c>
      <c r="F63">
        <f>_xlfn.XLOOKUP(datatable[[#This Row],[Product]],products[Product],products[Cost per unit])</f>
        <v>8.65</v>
      </c>
      <c r="G63">
        <f>datatable[[#This Row],[Units]]*datatable[[#This Row],[Cost Per Product]]</f>
        <v>77.850000000000009</v>
      </c>
      <c r="H63">
        <f>datatable[[#This Row],[Amount]]-datatable[[#This Row],[Total Cost]]</f>
        <v>6040.15</v>
      </c>
    </row>
    <row r="64" spans="1:8" x14ac:dyDescent="0.25">
      <c r="A64" t="s">
        <v>10</v>
      </c>
      <c r="B64" t="s">
        <v>36</v>
      </c>
      <c r="C64" t="s">
        <v>23</v>
      </c>
      <c r="D64">
        <v>2317</v>
      </c>
      <c r="E64">
        <v>261</v>
      </c>
      <c r="F64">
        <f>_xlfn.XLOOKUP(datatable[[#This Row],[Product]],products[Product],products[Cost per unit])</f>
        <v>6.49</v>
      </c>
      <c r="G64">
        <f>datatable[[#This Row],[Units]]*datatable[[#This Row],[Cost Per Product]]</f>
        <v>1693.89</v>
      </c>
      <c r="H64">
        <f>datatable[[#This Row],[Amount]]-datatable[[#This Row],[Total Cost]]</f>
        <v>623.1099999999999</v>
      </c>
    </row>
    <row r="65" spans="1:8" x14ac:dyDescent="0.25">
      <c r="A65" t="s">
        <v>6</v>
      </c>
      <c r="B65" t="s">
        <v>38</v>
      </c>
      <c r="C65" t="s">
        <v>16</v>
      </c>
      <c r="D65">
        <v>938</v>
      </c>
      <c r="E65">
        <v>6</v>
      </c>
      <c r="F65">
        <f>_xlfn.XLOOKUP(datatable[[#This Row],[Product]],products[Product],products[Cost per unit])</f>
        <v>8.7899999999999991</v>
      </c>
      <c r="G65">
        <f>datatable[[#This Row],[Units]]*datatable[[#This Row],[Cost Per Product]]</f>
        <v>52.739999999999995</v>
      </c>
      <c r="H65">
        <f>datatable[[#This Row],[Amount]]-datatable[[#This Row],[Total Cost]]</f>
        <v>885.26</v>
      </c>
    </row>
    <row r="66" spans="1:8" x14ac:dyDescent="0.25">
      <c r="A66" t="s">
        <v>8</v>
      </c>
      <c r="B66" t="s">
        <v>37</v>
      </c>
      <c r="C66" t="s">
        <v>15</v>
      </c>
      <c r="D66">
        <v>9709</v>
      </c>
      <c r="E66">
        <v>30</v>
      </c>
      <c r="F66">
        <f>_xlfn.XLOOKUP(datatable[[#This Row],[Product]],products[Product],products[Cost per unit])</f>
        <v>11.73</v>
      </c>
      <c r="G66">
        <f>datatable[[#This Row],[Units]]*datatable[[#This Row],[Cost Per Product]]</f>
        <v>351.90000000000003</v>
      </c>
      <c r="H66">
        <f>datatable[[#This Row],[Amount]]-datatable[[#This Row],[Total Cost]]</f>
        <v>9357.1</v>
      </c>
    </row>
    <row r="67" spans="1:8" x14ac:dyDescent="0.25">
      <c r="A67" t="s">
        <v>7</v>
      </c>
      <c r="B67" t="s">
        <v>34</v>
      </c>
      <c r="C67" t="s">
        <v>20</v>
      </c>
      <c r="D67">
        <v>2205</v>
      </c>
      <c r="E67">
        <v>138</v>
      </c>
      <c r="F67">
        <f>_xlfn.XLOOKUP(datatable[[#This Row],[Product]],products[Product],products[Cost per unit])</f>
        <v>10.62</v>
      </c>
      <c r="G67">
        <f>datatable[[#This Row],[Units]]*datatable[[#This Row],[Cost Per Product]]</f>
        <v>1465.56</v>
      </c>
      <c r="H67">
        <f>datatable[[#This Row],[Amount]]-datatable[[#This Row],[Total Cost]]</f>
        <v>739.44</v>
      </c>
    </row>
    <row r="68" spans="1:8" x14ac:dyDescent="0.25">
      <c r="A68" t="s">
        <v>7</v>
      </c>
      <c r="B68" t="s">
        <v>37</v>
      </c>
      <c r="C68" t="s">
        <v>17</v>
      </c>
      <c r="D68">
        <v>4487</v>
      </c>
      <c r="E68">
        <v>111</v>
      </c>
      <c r="F68">
        <f>_xlfn.XLOOKUP(datatable[[#This Row],[Product]],products[Product],products[Cost per unit])</f>
        <v>3.11</v>
      </c>
      <c r="G68">
        <f>datatable[[#This Row],[Units]]*datatable[[#This Row],[Cost Per Product]]</f>
        <v>345.21</v>
      </c>
      <c r="H68">
        <f>datatable[[#This Row],[Amount]]-datatable[[#This Row],[Total Cost]]</f>
        <v>4141.79</v>
      </c>
    </row>
    <row r="69" spans="1:8" x14ac:dyDescent="0.25">
      <c r="A69" t="s">
        <v>5</v>
      </c>
      <c r="B69" t="s">
        <v>35</v>
      </c>
      <c r="C69" t="s">
        <v>18</v>
      </c>
      <c r="D69">
        <v>2415</v>
      </c>
      <c r="E69">
        <v>15</v>
      </c>
      <c r="F69">
        <f>_xlfn.XLOOKUP(datatable[[#This Row],[Product]],products[Product],products[Cost per unit])</f>
        <v>6.47</v>
      </c>
      <c r="G69">
        <f>datatable[[#This Row],[Units]]*datatable[[#This Row],[Cost Per Product]]</f>
        <v>97.05</v>
      </c>
      <c r="H69">
        <f>datatable[[#This Row],[Amount]]-datatable[[#This Row],[Total Cost]]</f>
        <v>2317.9499999999998</v>
      </c>
    </row>
    <row r="70" spans="1:8" x14ac:dyDescent="0.25">
      <c r="A70" t="s">
        <v>40</v>
      </c>
      <c r="B70" t="s">
        <v>34</v>
      </c>
      <c r="C70" t="s">
        <v>19</v>
      </c>
      <c r="D70">
        <v>4018</v>
      </c>
      <c r="E70">
        <v>162</v>
      </c>
      <c r="F70">
        <f>_xlfn.XLOOKUP(datatable[[#This Row],[Product]],products[Product],products[Cost per unit])</f>
        <v>7.64</v>
      </c>
      <c r="G70">
        <f>datatable[[#This Row],[Units]]*datatable[[#This Row],[Cost Per Product]]</f>
        <v>1237.6799999999998</v>
      </c>
      <c r="H70">
        <f>datatable[[#This Row],[Amount]]-datatable[[#This Row],[Total Cost]]</f>
        <v>2780.32</v>
      </c>
    </row>
    <row r="71" spans="1:8" x14ac:dyDescent="0.25">
      <c r="A71" t="s">
        <v>5</v>
      </c>
      <c r="B71" t="s">
        <v>34</v>
      </c>
      <c r="C71" t="s">
        <v>19</v>
      </c>
      <c r="D71">
        <v>861</v>
      </c>
      <c r="E71">
        <v>195</v>
      </c>
      <c r="F71">
        <f>_xlfn.XLOOKUP(datatable[[#This Row],[Product]],products[Product],products[Cost per unit])</f>
        <v>7.64</v>
      </c>
      <c r="G71">
        <f>datatable[[#This Row],[Units]]*datatable[[#This Row],[Cost Per Product]]</f>
        <v>1489.8</v>
      </c>
      <c r="H71">
        <f>datatable[[#This Row],[Amount]]-datatable[[#This Row],[Total Cost]]</f>
        <v>-628.79999999999995</v>
      </c>
    </row>
    <row r="72" spans="1:8" x14ac:dyDescent="0.25">
      <c r="A72" t="s">
        <v>10</v>
      </c>
      <c r="B72" t="s">
        <v>38</v>
      </c>
      <c r="C72" t="s">
        <v>14</v>
      </c>
      <c r="D72">
        <v>5586</v>
      </c>
      <c r="E72">
        <v>525</v>
      </c>
      <c r="F72">
        <f>_xlfn.XLOOKUP(datatable[[#This Row],[Product]],products[Product],products[Cost per unit])</f>
        <v>11.7</v>
      </c>
      <c r="G72">
        <f>datatable[[#This Row],[Units]]*datatable[[#This Row],[Cost Per Product]]</f>
        <v>6142.5</v>
      </c>
      <c r="H72">
        <f>datatable[[#This Row],[Amount]]-datatable[[#This Row],[Total Cost]]</f>
        <v>-556.5</v>
      </c>
    </row>
    <row r="73" spans="1:8" x14ac:dyDescent="0.25">
      <c r="A73" t="s">
        <v>7</v>
      </c>
      <c r="B73" t="s">
        <v>34</v>
      </c>
      <c r="C73" t="s">
        <v>33</v>
      </c>
      <c r="D73">
        <v>2226</v>
      </c>
      <c r="E73">
        <v>48</v>
      </c>
      <c r="F73">
        <f>_xlfn.XLOOKUP(datatable[[#This Row],[Product]],products[Product],products[Cost per unit])</f>
        <v>12.37</v>
      </c>
      <c r="G73">
        <f>datatable[[#This Row],[Units]]*datatable[[#This Row],[Cost Per Product]]</f>
        <v>593.76</v>
      </c>
      <c r="H73">
        <f>datatable[[#This Row],[Amount]]-datatable[[#This Row],[Total Cost]]</f>
        <v>1632.24</v>
      </c>
    </row>
    <row r="74" spans="1:8" x14ac:dyDescent="0.25">
      <c r="A74" t="s">
        <v>9</v>
      </c>
      <c r="B74" t="s">
        <v>34</v>
      </c>
      <c r="C74" t="s">
        <v>28</v>
      </c>
      <c r="D74">
        <v>14329</v>
      </c>
      <c r="E74">
        <v>150</v>
      </c>
      <c r="F74">
        <f>_xlfn.XLOOKUP(datatable[[#This Row],[Product]],products[Product],products[Cost per unit])</f>
        <v>10.38</v>
      </c>
      <c r="G74">
        <f>datatable[[#This Row],[Units]]*datatable[[#This Row],[Cost Per Product]]</f>
        <v>1557.0000000000002</v>
      </c>
      <c r="H74">
        <f>datatable[[#This Row],[Amount]]-datatable[[#This Row],[Total Cost]]</f>
        <v>12772</v>
      </c>
    </row>
    <row r="75" spans="1:8" x14ac:dyDescent="0.25">
      <c r="A75" t="s">
        <v>9</v>
      </c>
      <c r="B75" t="s">
        <v>34</v>
      </c>
      <c r="C75" t="s">
        <v>20</v>
      </c>
      <c r="D75">
        <v>8463</v>
      </c>
      <c r="E75">
        <v>492</v>
      </c>
      <c r="F75">
        <f>_xlfn.XLOOKUP(datatable[[#This Row],[Product]],products[Product],products[Cost per unit])</f>
        <v>10.62</v>
      </c>
      <c r="G75">
        <f>datatable[[#This Row],[Units]]*datatable[[#This Row],[Cost Per Product]]</f>
        <v>5225.04</v>
      </c>
      <c r="H75">
        <f>datatable[[#This Row],[Amount]]-datatable[[#This Row],[Total Cost]]</f>
        <v>3237.96</v>
      </c>
    </row>
    <row r="76" spans="1:8" x14ac:dyDescent="0.25">
      <c r="A76" t="s">
        <v>5</v>
      </c>
      <c r="B76" t="s">
        <v>34</v>
      </c>
      <c r="C76" t="s">
        <v>29</v>
      </c>
      <c r="D76">
        <v>2891</v>
      </c>
      <c r="E76">
        <v>102</v>
      </c>
      <c r="F76">
        <f>_xlfn.XLOOKUP(datatable[[#This Row],[Product]],products[Product],products[Cost per unit])</f>
        <v>7.16</v>
      </c>
      <c r="G76">
        <f>datatable[[#This Row],[Units]]*datatable[[#This Row],[Cost Per Product]]</f>
        <v>730.32</v>
      </c>
      <c r="H76">
        <f>datatable[[#This Row],[Amount]]-datatable[[#This Row],[Total Cost]]</f>
        <v>2160.6799999999998</v>
      </c>
    </row>
    <row r="77" spans="1:8" x14ac:dyDescent="0.25">
      <c r="A77" t="s">
        <v>3</v>
      </c>
      <c r="B77" t="s">
        <v>36</v>
      </c>
      <c r="C77" t="s">
        <v>23</v>
      </c>
      <c r="D77">
        <v>3773</v>
      </c>
      <c r="E77">
        <v>165</v>
      </c>
      <c r="F77">
        <f>_xlfn.XLOOKUP(datatable[[#This Row],[Product]],products[Product],products[Cost per unit])</f>
        <v>6.49</v>
      </c>
      <c r="G77">
        <f>datatable[[#This Row],[Units]]*datatable[[#This Row],[Cost Per Product]]</f>
        <v>1070.8500000000001</v>
      </c>
      <c r="H77">
        <f>datatable[[#This Row],[Amount]]-datatable[[#This Row],[Total Cost]]</f>
        <v>2702.1499999999996</v>
      </c>
    </row>
    <row r="78" spans="1:8" x14ac:dyDescent="0.25">
      <c r="A78" t="s">
        <v>41</v>
      </c>
      <c r="B78" t="s">
        <v>36</v>
      </c>
      <c r="C78" t="s">
        <v>28</v>
      </c>
      <c r="D78">
        <v>854</v>
      </c>
      <c r="E78">
        <v>309</v>
      </c>
      <c r="F78">
        <f>_xlfn.XLOOKUP(datatable[[#This Row],[Product]],products[Product],products[Cost per unit])</f>
        <v>10.38</v>
      </c>
      <c r="G78">
        <f>datatable[[#This Row],[Units]]*datatable[[#This Row],[Cost Per Product]]</f>
        <v>3207.42</v>
      </c>
      <c r="H78">
        <f>datatable[[#This Row],[Amount]]-datatable[[#This Row],[Total Cost]]</f>
        <v>-2353.42</v>
      </c>
    </row>
    <row r="79" spans="1:8" x14ac:dyDescent="0.25">
      <c r="A79" t="s">
        <v>6</v>
      </c>
      <c r="B79" t="s">
        <v>36</v>
      </c>
      <c r="C79" t="s">
        <v>17</v>
      </c>
      <c r="D79">
        <v>4970</v>
      </c>
      <c r="E79">
        <v>156</v>
      </c>
      <c r="F79">
        <f>_xlfn.XLOOKUP(datatable[[#This Row],[Product]],products[Product],products[Cost per unit])</f>
        <v>3.11</v>
      </c>
      <c r="G79">
        <f>datatable[[#This Row],[Units]]*datatable[[#This Row],[Cost Per Product]]</f>
        <v>485.15999999999997</v>
      </c>
      <c r="H79">
        <f>datatable[[#This Row],[Amount]]-datatable[[#This Row],[Total Cost]]</f>
        <v>4484.84</v>
      </c>
    </row>
    <row r="80" spans="1:8" x14ac:dyDescent="0.25">
      <c r="A80" t="s">
        <v>9</v>
      </c>
      <c r="B80" t="s">
        <v>35</v>
      </c>
      <c r="C80" t="s">
        <v>26</v>
      </c>
      <c r="D80">
        <v>98</v>
      </c>
      <c r="E80">
        <v>159</v>
      </c>
      <c r="F80">
        <f>_xlfn.XLOOKUP(datatable[[#This Row],[Product]],products[Product],products[Cost per unit])</f>
        <v>5.6</v>
      </c>
      <c r="G80">
        <f>datatable[[#This Row],[Units]]*datatable[[#This Row],[Cost Per Product]]</f>
        <v>890.4</v>
      </c>
      <c r="H80">
        <f>datatable[[#This Row],[Amount]]-datatable[[#This Row],[Total Cost]]</f>
        <v>-792.4</v>
      </c>
    </row>
    <row r="81" spans="1:8" x14ac:dyDescent="0.25">
      <c r="A81" t="s">
        <v>5</v>
      </c>
      <c r="B81" t="s">
        <v>35</v>
      </c>
      <c r="C81" t="s">
        <v>15</v>
      </c>
      <c r="D81">
        <v>13391</v>
      </c>
      <c r="E81">
        <v>201</v>
      </c>
      <c r="F81">
        <f>_xlfn.XLOOKUP(datatable[[#This Row],[Product]],products[Product],products[Cost per unit])</f>
        <v>11.73</v>
      </c>
      <c r="G81">
        <f>datatable[[#This Row],[Units]]*datatable[[#This Row],[Cost Per Product]]</f>
        <v>2357.73</v>
      </c>
      <c r="H81">
        <f>datatable[[#This Row],[Amount]]-datatable[[#This Row],[Total Cost]]</f>
        <v>11033.27</v>
      </c>
    </row>
    <row r="82" spans="1:8" x14ac:dyDescent="0.25">
      <c r="A82" t="s">
        <v>8</v>
      </c>
      <c r="B82" t="s">
        <v>39</v>
      </c>
      <c r="C82" t="s">
        <v>31</v>
      </c>
      <c r="D82">
        <v>8890</v>
      </c>
      <c r="E82">
        <v>210</v>
      </c>
      <c r="F82">
        <f>_xlfn.XLOOKUP(datatable[[#This Row],[Product]],products[Product],products[Cost per unit])</f>
        <v>5.79</v>
      </c>
      <c r="G82">
        <f>datatable[[#This Row],[Units]]*datatable[[#This Row],[Cost Per Product]]</f>
        <v>1215.9000000000001</v>
      </c>
      <c r="H82">
        <f>datatable[[#This Row],[Amount]]-datatable[[#This Row],[Total Cost]]</f>
        <v>7674.1</v>
      </c>
    </row>
    <row r="83" spans="1:8" x14ac:dyDescent="0.25">
      <c r="A83" t="s">
        <v>2</v>
      </c>
      <c r="B83" t="s">
        <v>38</v>
      </c>
      <c r="C83" t="s">
        <v>13</v>
      </c>
      <c r="D83">
        <v>56</v>
      </c>
      <c r="E83">
        <v>51</v>
      </c>
      <c r="F83">
        <f>_xlfn.XLOOKUP(datatable[[#This Row],[Product]],products[Product],products[Cost per unit])</f>
        <v>9.33</v>
      </c>
      <c r="G83">
        <f>datatable[[#This Row],[Units]]*datatable[[#This Row],[Cost Per Product]]</f>
        <v>475.83</v>
      </c>
      <c r="H83">
        <f>datatable[[#This Row],[Amount]]-datatable[[#This Row],[Total Cost]]</f>
        <v>-419.83</v>
      </c>
    </row>
    <row r="84" spans="1:8" x14ac:dyDescent="0.25">
      <c r="A84" t="s">
        <v>3</v>
      </c>
      <c r="B84" t="s">
        <v>36</v>
      </c>
      <c r="C84" t="s">
        <v>25</v>
      </c>
      <c r="D84">
        <v>3339</v>
      </c>
      <c r="E84">
        <v>39</v>
      </c>
      <c r="F84">
        <f>_xlfn.XLOOKUP(datatable[[#This Row],[Product]],products[Product],products[Cost per unit])</f>
        <v>13.15</v>
      </c>
      <c r="G84">
        <f>datatable[[#This Row],[Units]]*datatable[[#This Row],[Cost Per Product]]</f>
        <v>512.85</v>
      </c>
      <c r="H84">
        <f>datatable[[#This Row],[Amount]]-datatable[[#This Row],[Total Cost]]</f>
        <v>2826.15</v>
      </c>
    </row>
    <row r="85" spans="1:8" x14ac:dyDescent="0.25">
      <c r="A85" t="s">
        <v>10</v>
      </c>
      <c r="B85" t="s">
        <v>35</v>
      </c>
      <c r="C85" t="s">
        <v>18</v>
      </c>
      <c r="D85">
        <v>3808</v>
      </c>
      <c r="E85">
        <v>279</v>
      </c>
      <c r="F85">
        <f>_xlfn.XLOOKUP(datatable[[#This Row],[Product]],products[Product],products[Cost per unit])</f>
        <v>6.47</v>
      </c>
      <c r="G85">
        <f>datatable[[#This Row],[Units]]*datatable[[#This Row],[Cost Per Product]]</f>
        <v>1805.1299999999999</v>
      </c>
      <c r="H85">
        <f>datatable[[#This Row],[Amount]]-datatable[[#This Row],[Total Cost]]</f>
        <v>2002.8700000000001</v>
      </c>
    </row>
    <row r="86" spans="1:8" x14ac:dyDescent="0.25">
      <c r="A86" t="s">
        <v>10</v>
      </c>
      <c r="B86" t="s">
        <v>38</v>
      </c>
      <c r="C86" t="s">
        <v>13</v>
      </c>
      <c r="D86">
        <v>63</v>
      </c>
      <c r="E86">
        <v>123</v>
      </c>
      <c r="F86">
        <f>_xlfn.XLOOKUP(datatable[[#This Row],[Product]],products[Product],products[Cost per unit])</f>
        <v>9.33</v>
      </c>
      <c r="G86">
        <f>datatable[[#This Row],[Units]]*datatable[[#This Row],[Cost Per Product]]</f>
        <v>1147.5899999999999</v>
      </c>
      <c r="H86">
        <f>datatable[[#This Row],[Amount]]-datatable[[#This Row],[Total Cost]]</f>
        <v>-1084.5899999999999</v>
      </c>
    </row>
    <row r="87" spans="1:8" x14ac:dyDescent="0.25">
      <c r="A87" t="s">
        <v>2</v>
      </c>
      <c r="B87" t="s">
        <v>39</v>
      </c>
      <c r="C87" t="s">
        <v>27</v>
      </c>
      <c r="D87">
        <v>7812</v>
      </c>
      <c r="E87">
        <v>81</v>
      </c>
      <c r="F87">
        <f>_xlfn.XLOOKUP(datatable[[#This Row],[Product]],products[Product],products[Cost per unit])</f>
        <v>16.73</v>
      </c>
      <c r="G87">
        <f>datatable[[#This Row],[Units]]*datatable[[#This Row],[Cost Per Product]]</f>
        <v>1355.13</v>
      </c>
      <c r="H87">
        <f>datatable[[#This Row],[Amount]]-datatable[[#This Row],[Total Cost]]</f>
        <v>6456.87</v>
      </c>
    </row>
    <row r="88" spans="1:8" x14ac:dyDescent="0.25">
      <c r="A88" t="s">
        <v>40</v>
      </c>
      <c r="B88" t="s">
        <v>37</v>
      </c>
      <c r="C88" t="s">
        <v>19</v>
      </c>
      <c r="D88">
        <v>7693</v>
      </c>
      <c r="E88">
        <v>21</v>
      </c>
      <c r="F88">
        <f>_xlfn.XLOOKUP(datatable[[#This Row],[Product]],products[Product],products[Cost per unit])</f>
        <v>7.64</v>
      </c>
      <c r="G88">
        <f>datatable[[#This Row],[Units]]*datatable[[#This Row],[Cost Per Product]]</f>
        <v>160.44</v>
      </c>
      <c r="H88">
        <f>datatable[[#This Row],[Amount]]-datatable[[#This Row],[Total Cost]]</f>
        <v>7532.56</v>
      </c>
    </row>
    <row r="89" spans="1:8" x14ac:dyDescent="0.25">
      <c r="A89" t="s">
        <v>3</v>
      </c>
      <c r="B89" t="s">
        <v>36</v>
      </c>
      <c r="C89" t="s">
        <v>28</v>
      </c>
      <c r="D89">
        <v>973</v>
      </c>
      <c r="E89">
        <v>162</v>
      </c>
      <c r="F89">
        <f>_xlfn.XLOOKUP(datatable[[#This Row],[Product]],products[Product],products[Cost per unit])</f>
        <v>10.38</v>
      </c>
      <c r="G89">
        <f>datatable[[#This Row],[Units]]*datatable[[#This Row],[Cost Per Product]]</f>
        <v>1681.5600000000002</v>
      </c>
      <c r="H89">
        <f>datatable[[#This Row],[Amount]]-datatable[[#This Row],[Total Cost]]</f>
        <v>-708.56000000000017</v>
      </c>
    </row>
    <row r="90" spans="1:8" x14ac:dyDescent="0.25">
      <c r="A90" t="s">
        <v>10</v>
      </c>
      <c r="B90" t="s">
        <v>35</v>
      </c>
      <c r="C90" t="s">
        <v>21</v>
      </c>
      <c r="D90">
        <v>567</v>
      </c>
      <c r="E90">
        <v>228</v>
      </c>
      <c r="F90">
        <f>_xlfn.XLOOKUP(datatable[[#This Row],[Product]],products[Product],products[Cost per unit])</f>
        <v>9</v>
      </c>
      <c r="G90">
        <f>datatable[[#This Row],[Units]]*datatable[[#This Row],[Cost Per Product]]</f>
        <v>2052</v>
      </c>
      <c r="H90">
        <f>datatable[[#This Row],[Amount]]-datatable[[#This Row],[Total Cost]]</f>
        <v>-1485</v>
      </c>
    </row>
    <row r="91" spans="1:8" x14ac:dyDescent="0.25">
      <c r="A91" t="s">
        <v>10</v>
      </c>
      <c r="B91" t="s">
        <v>36</v>
      </c>
      <c r="C91" t="s">
        <v>29</v>
      </c>
      <c r="D91">
        <v>2471</v>
      </c>
      <c r="E91">
        <v>342</v>
      </c>
      <c r="F91">
        <f>_xlfn.XLOOKUP(datatable[[#This Row],[Product]],products[Product],products[Cost per unit])</f>
        <v>7.16</v>
      </c>
      <c r="G91">
        <f>datatable[[#This Row],[Units]]*datatable[[#This Row],[Cost Per Product]]</f>
        <v>2448.7200000000003</v>
      </c>
      <c r="H91">
        <f>datatable[[#This Row],[Amount]]-datatable[[#This Row],[Total Cost]]</f>
        <v>22.279999999999745</v>
      </c>
    </row>
    <row r="92" spans="1:8" x14ac:dyDescent="0.25">
      <c r="A92" t="s">
        <v>5</v>
      </c>
      <c r="B92" t="s">
        <v>38</v>
      </c>
      <c r="C92" t="s">
        <v>13</v>
      </c>
      <c r="D92">
        <v>7189</v>
      </c>
      <c r="E92">
        <v>54</v>
      </c>
      <c r="F92">
        <f>_xlfn.XLOOKUP(datatable[[#This Row],[Product]],products[Product],products[Cost per unit])</f>
        <v>9.33</v>
      </c>
      <c r="G92">
        <f>datatable[[#This Row],[Units]]*datatable[[#This Row],[Cost Per Product]]</f>
        <v>503.82</v>
      </c>
      <c r="H92">
        <f>datatable[[#This Row],[Amount]]-datatable[[#This Row],[Total Cost]]</f>
        <v>6685.18</v>
      </c>
    </row>
    <row r="93" spans="1:8" x14ac:dyDescent="0.25">
      <c r="A93" t="s">
        <v>41</v>
      </c>
      <c r="B93" t="s">
        <v>35</v>
      </c>
      <c r="C93" t="s">
        <v>28</v>
      </c>
      <c r="D93">
        <v>7455</v>
      </c>
      <c r="E93">
        <v>216</v>
      </c>
      <c r="F93">
        <f>_xlfn.XLOOKUP(datatable[[#This Row],[Product]],products[Product],products[Cost per unit])</f>
        <v>10.38</v>
      </c>
      <c r="G93">
        <f>datatable[[#This Row],[Units]]*datatable[[#This Row],[Cost Per Product]]</f>
        <v>2242.0800000000004</v>
      </c>
      <c r="H93">
        <f>datatable[[#This Row],[Amount]]-datatable[[#This Row],[Total Cost]]</f>
        <v>5212.92</v>
      </c>
    </row>
    <row r="94" spans="1:8" x14ac:dyDescent="0.25">
      <c r="A94" t="s">
        <v>3</v>
      </c>
      <c r="B94" t="s">
        <v>34</v>
      </c>
      <c r="C94" t="s">
        <v>26</v>
      </c>
      <c r="D94">
        <v>3108</v>
      </c>
      <c r="E94">
        <v>54</v>
      </c>
      <c r="F94">
        <f>_xlfn.XLOOKUP(datatable[[#This Row],[Product]],products[Product],products[Cost per unit])</f>
        <v>5.6</v>
      </c>
      <c r="G94">
        <f>datatable[[#This Row],[Units]]*datatable[[#This Row],[Cost Per Product]]</f>
        <v>302.39999999999998</v>
      </c>
      <c r="H94">
        <f>datatable[[#This Row],[Amount]]-datatable[[#This Row],[Total Cost]]</f>
        <v>2805.6</v>
      </c>
    </row>
    <row r="95" spans="1:8" x14ac:dyDescent="0.25">
      <c r="A95" t="s">
        <v>6</v>
      </c>
      <c r="B95" t="s">
        <v>38</v>
      </c>
      <c r="C95" t="s">
        <v>25</v>
      </c>
      <c r="D95">
        <v>469</v>
      </c>
      <c r="E95">
        <v>75</v>
      </c>
      <c r="F95">
        <f>_xlfn.XLOOKUP(datatable[[#This Row],[Product]],products[Product],products[Cost per unit])</f>
        <v>13.15</v>
      </c>
      <c r="G95">
        <f>datatable[[#This Row],[Units]]*datatable[[#This Row],[Cost Per Product]]</f>
        <v>986.25</v>
      </c>
      <c r="H95">
        <f>datatable[[#This Row],[Amount]]-datatable[[#This Row],[Total Cost]]</f>
        <v>-517.25</v>
      </c>
    </row>
    <row r="96" spans="1:8" x14ac:dyDescent="0.25">
      <c r="A96" t="s">
        <v>9</v>
      </c>
      <c r="B96" t="s">
        <v>37</v>
      </c>
      <c r="C96" t="s">
        <v>23</v>
      </c>
      <c r="D96">
        <v>2737</v>
      </c>
      <c r="E96">
        <v>93</v>
      </c>
      <c r="F96">
        <f>_xlfn.XLOOKUP(datatable[[#This Row],[Product]],products[Product],products[Cost per unit])</f>
        <v>6.49</v>
      </c>
      <c r="G96">
        <f>datatable[[#This Row],[Units]]*datatable[[#This Row],[Cost Per Product]]</f>
        <v>603.57000000000005</v>
      </c>
      <c r="H96">
        <f>datatable[[#This Row],[Amount]]-datatable[[#This Row],[Total Cost]]</f>
        <v>2133.4299999999998</v>
      </c>
    </row>
    <row r="97" spans="1:8" x14ac:dyDescent="0.25">
      <c r="A97" t="s">
        <v>9</v>
      </c>
      <c r="B97" t="s">
        <v>37</v>
      </c>
      <c r="C97" t="s">
        <v>25</v>
      </c>
      <c r="D97">
        <v>4305</v>
      </c>
      <c r="E97">
        <v>156</v>
      </c>
      <c r="F97">
        <f>_xlfn.XLOOKUP(datatable[[#This Row],[Product]],products[Product],products[Cost per unit])</f>
        <v>13.15</v>
      </c>
      <c r="G97">
        <f>datatable[[#This Row],[Units]]*datatable[[#This Row],[Cost Per Product]]</f>
        <v>2051.4</v>
      </c>
      <c r="H97">
        <f>datatable[[#This Row],[Amount]]-datatable[[#This Row],[Total Cost]]</f>
        <v>2253.6</v>
      </c>
    </row>
    <row r="98" spans="1:8" x14ac:dyDescent="0.25">
      <c r="A98" t="s">
        <v>9</v>
      </c>
      <c r="B98" t="s">
        <v>38</v>
      </c>
      <c r="C98" t="s">
        <v>17</v>
      </c>
      <c r="D98">
        <v>2408</v>
      </c>
      <c r="E98">
        <v>9</v>
      </c>
      <c r="F98">
        <f>_xlfn.XLOOKUP(datatable[[#This Row],[Product]],products[Product],products[Cost per unit])</f>
        <v>3.11</v>
      </c>
      <c r="G98">
        <f>datatable[[#This Row],[Units]]*datatable[[#This Row],[Cost Per Product]]</f>
        <v>27.99</v>
      </c>
      <c r="H98">
        <f>datatable[[#This Row],[Amount]]-datatable[[#This Row],[Total Cost]]</f>
        <v>2380.0100000000002</v>
      </c>
    </row>
    <row r="99" spans="1:8" x14ac:dyDescent="0.25">
      <c r="A99" t="s">
        <v>3</v>
      </c>
      <c r="B99" t="s">
        <v>36</v>
      </c>
      <c r="C99" t="s">
        <v>19</v>
      </c>
      <c r="D99">
        <v>1281</v>
      </c>
      <c r="E99">
        <v>18</v>
      </c>
      <c r="F99">
        <f>_xlfn.XLOOKUP(datatable[[#This Row],[Product]],products[Product],products[Cost per unit])</f>
        <v>7.64</v>
      </c>
      <c r="G99">
        <f>datatable[[#This Row],[Units]]*datatable[[#This Row],[Cost Per Product]]</f>
        <v>137.51999999999998</v>
      </c>
      <c r="H99">
        <f>datatable[[#This Row],[Amount]]-datatable[[#This Row],[Total Cost]]</f>
        <v>1143.48</v>
      </c>
    </row>
    <row r="100" spans="1:8" x14ac:dyDescent="0.25">
      <c r="A100" t="s">
        <v>40</v>
      </c>
      <c r="B100" t="s">
        <v>35</v>
      </c>
      <c r="C100" t="s">
        <v>32</v>
      </c>
      <c r="D100">
        <v>12348</v>
      </c>
      <c r="E100">
        <v>234</v>
      </c>
      <c r="F100">
        <f>_xlfn.XLOOKUP(datatable[[#This Row],[Product]],products[Product],products[Cost per unit])</f>
        <v>8.65</v>
      </c>
      <c r="G100">
        <f>datatable[[#This Row],[Units]]*datatable[[#This Row],[Cost Per Product]]</f>
        <v>2024.1000000000001</v>
      </c>
      <c r="H100">
        <f>datatable[[#This Row],[Amount]]-datatable[[#This Row],[Total Cost]]</f>
        <v>10323.9</v>
      </c>
    </row>
    <row r="101" spans="1:8" x14ac:dyDescent="0.25">
      <c r="A101" t="s">
        <v>3</v>
      </c>
      <c r="B101" t="s">
        <v>34</v>
      </c>
      <c r="C101" t="s">
        <v>28</v>
      </c>
      <c r="D101">
        <v>3689</v>
      </c>
      <c r="E101">
        <v>312</v>
      </c>
      <c r="F101">
        <f>_xlfn.XLOOKUP(datatable[[#This Row],[Product]],products[Product],products[Cost per unit])</f>
        <v>10.38</v>
      </c>
      <c r="G101">
        <f>datatable[[#This Row],[Units]]*datatable[[#This Row],[Cost Per Product]]</f>
        <v>3238.5600000000004</v>
      </c>
      <c r="H101">
        <f>datatable[[#This Row],[Amount]]-datatable[[#This Row],[Total Cost]]</f>
        <v>450.4399999999996</v>
      </c>
    </row>
    <row r="102" spans="1:8" x14ac:dyDescent="0.25">
      <c r="A102" t="s">
        <v>7</v>
      </c>
      <c r="B102" t="s">
        <v>36</v>
      </c>
      <c r="C102" t="s">
        <v>19</v>
      </c>
      <c r="D102">
        <v>2870</v>
      </c>
      <c r="E102">
        <v>300</v>
      </c>
      <c r="F102">
        <f>_xlfn.XLOOKUP(datatable[[#This Row],[Product]],products[Product],products[Cost per unit])</f>
        <v>7.64</v>
      </c>
      <c r="G102">
        <f>datatable[[#This Row],[Units]]*datatable[[#This Row],[Cost Per Product]]</f>
        <v>2292</v>
      </c>
      <c r="H102">
        <f>datatable[[#This Row],[Amount]]-datatable[[#This Row],[Total Cost]]</f>
        <v>578</v>
      </c>
    </row>
    <row r="103" spans="1:8" x14ac:dyDescent="0.25">
      <c r="A103" t="s">
        <v>2</v>
      </c>
      <c r="B103" t="s">
        <v>36</v>
      </c>
      <c r="C103" t="s">
        <v>27</v>
      </c>
      <c r="D103">
        <v>798</v>
      </c>
      <c r="E103">
        <v>519</v>
      </c>
      <c r="F103">
        <f>_xlfn.XLOOKUP(datatable[[#This Row],[Product]],products[Product],products[Cost per unit])</f>
        <v>16.73</v>
      </c>
      <c r="G103">
        <f>datatable[[#This Row],[Units]]*datatable[[#This Row],[Cost Per Product]]</f>
        <v>8682.8700000000008</v>
      </c>
      <c r="H103">
        <f>datatable[[#This Row],[Amount]]-datatable[[#This Row],[Total Cost]]</f>
        <v>-7884.8700000000008</v>
      </c>
    </row>
    <row r="104" spans="1:8" x14ac:dyDescent="0.25">
      <c r="A104" t="s">
        <v>41</v>
      </c>
      <c r="B104" t="s">
        <v>37</v>
      </c>
      <c r="C104" t="s">
        <v>21</v>
      </c>
      <c r="D104">
        <v>2933</v>
      </c>
      <c r="E104">
        <v>9</v>
      </c>
      <c r="F104">
        <f>_xlfn.XLOOKUP(datatable[[#This Row],[Product]],products[Product],products[Cost per unit])</f>
        <v>9</v>
      </c>
      <c r="G104">
        <f>datatable[[#This Row],[Units]]*datatable[[#This Row],[Cost Per Product]]</f>
        <v>81</v>
      </c>
      <c r="H104">
        <f>datatable[[#This Row],[Amount]]-datatable[[#This Row],[Total Cost]]</f>
        <v>2852</v>
      </c>
    </row>
    <row r="105" spans="1:8" x14ac:dyDescent="0.25">
      <c r="A105" t="s">
        <v>5</v>
      </c>
      <c r="B105" t="s">
        <v>35</v>
      </c>
      <c r="C105" t="s">
        <v>4</v>
      </c>
      <c r="D105">
        <v>2744</v>
      </c>
      <c r="E105">
        <v>9</v>
      </c>
      <c r="F105">
        <f>_xlfn.XLOOKUP(datatable[[#This Row],[Product]],products[Product],products[Cost per unit])</f>
        <v>11.88</v>
      </c>
      <c r="G105">
        <f>datatable[[#This Row],[Units]]*datatable[[#This Row],[Cost Per Product]]</f>
        <v>106.92</v>
      </c>
      <c r="H105">
        <f>datatable[[#This Row],[Amount]]-datatable[[#This Row],[Total Cost]]</f>
        <v>2637.08</v>
      </c>
    </row>
    <row r="106" spans="1:8" x14ac:dyDescent="0.25">
      <c r="A106" t="s">
        <v>40</v>
      </c>
      <c r="B106" t="s">
        <v>36</v>
      </c>
      <c r="C106" t="s">
        <v>33</v>
      </c>
      <c r="D106">
        <v>9772</v>
      </c>
      <c r="E106">
        <v>90</v>
      </c>
      <c r="F106">
        <f>_xlfn.XLOOKUP(datatable[[#This Row],[Product]],products[Product],products[Cost per unit])</f>
        <v>12.37</v>
      </c>
      <c r="G106">
        <f>datatable[[#This Row],[Units]]*datatable[[#This Row],[Cost Per Product]]</f>
        <v>1113.3</v>
      </c>
      <c r="H106">
        <f>datatable[[#This Row],[Amount]]-datatable[[#This Row],[Total Cost]]</f>
        <v>8658.7000000000007</v>
      </c>
    </row>
    <row r="107" spans="1:8" x14ac:dyDescent="0.25">
      <c r="A107" t="s">
        <v>7</v>
      </c>
      <c r="B107" t="s">
        <v>34</v>
      </c>
      <c r="C107" t="s">
        <v>25</v>
      </c>
      <c r="D107">
        <v>1568</v>
      </c>
      <c r="E107">
        <v>96</v>
      </c>
      <c r="F107">
        <f>_xlfn.XLOOKUP(datatable[[#This Row],[Product]],products[Product],products[Cost per unit])</f>
        <v>13.15</v>
      </c>
      <c r="G107">
        <f>datatable[[#This Row],[Units]]*datatable[[#This Row],[Cost Per Product]]</f>
        <v>1262.4000000000001</v>
      </c>
      <c r="H107">
        <f>datatable[[#This Row],[Amount]]-datatable[[#This Row],[Total Cost]]</f>
        <v>305.59999999999991</v>
      </c>
    </row>
    <row r="108" spans="1:8" x14ac:dyDescent="0.25">
      <c r="A108" t="s">
        <v>2</v>
      </c>
      <c r="B108" t="s">
        <v>36</v>
      </c>
      <c r="C108" t="s">
        <v>16</v>
      </c>
      <c r="D108">
        <v>11417</v>
      </c>
      <c r="E108">
        <v>21</v>
      </c>
      <c r="F108">
        <f>_xlfn.XLOOKUP(datatable[[#This Row],[Product]],products[Product],products[Cost per unit])</f>
        <v>8.7899999999999991</v>
      </c>
      <c r="G108">
        <f>datatable[[#This Row],[Units]]*datatable[[#This Row],[Cost Per Product]]</f>
        <v>184.58999999999997</v>
      </c>
      <c r="H108">
        <f>datatable[[#This Row],[Amount]]-datatable[[#This Row],[Total Cost]]</f>
        <v>11232.41</v>
      </c>
    </row>
    <row r="109" spans="1:8" x14ac:dyDescent="0.25">
      <c r="A109" t="s">
        <v>40</v>
      </c>
      <c r="B109" t="s">
        <v>34</v>
      </c>
      <c r="C109" t="s">
        <v>26</v>
      </c>
      <c r="D109">
        <v>6748</v>
      </c>
      <c r="E109">
        <v>48</v>
      </c>
      <c r="F109">
        <f>_xlfn.XLOOKUP(datatable[[#This Row],[Product]],products[Product],products[Cost per unit])</f>
        <v>5.6</v>
      </c>
      <c r="G109">
        <f>datatable[[#This Row],[Units]]*datatable[[#This Row],[Cost Per Product]]</f>
        <v>268.79999999999995</v>
      </c>
      <c r="H109">
        <f>datatable[[#This Row],[Amount]]-datatable[[#This Row],[Total Cost]]</f>
        <v>6479.2</v>
      </c>
    </row>
    <row r="110" spans="1:8" x14ac:dyDescent="0.25">
      <c r="A110" t="s">
        <v>10</v>
      </c>
      <c r="B110" t="s">
        <v>36</v>
      </c>
      <c r="C110" t="s">
        <v>27</v>
      </c>
      <c r="D110">
        <v>1407</v>
      </c>
      <c r="E110">
        <v>72</v>
      </c>
      <c r="F110">
        <f>_xlfn.XLOOKUP(datatable[[#This Row],[Product]],products[Product],products[Cost per unit])</f>
        <v>16.73</v>
      </c>
      <c r="G110">
        <f>datatable[[#This Row],[Units]]*datatable[[#This Row],[Cost Per Product]]</f>
        <v>1204.56</v>
      </c>
      <c r="H110">
        <f>datatable[[#This Row],[Amount]]-datatable[[#This Row],[Total Cost]]</f>
        <v>202.44000000000005</v>
      </c>
    </row>
    <row r="111" spans="1:8" x14ac:dyDescent="0.25">
      <c r="A111" t="s">
        <v>8</v>
      </c>
      <c r="B111" t="s">
        <v>35</v>
      </c>
      <c r="C111" t="s">
        <v>29</v>
      </c>
      <c r="D111">
        <v>2023</v>
      </c>
      <c r="E111">
        <v>168</v>
      </c>
      <c r="F111">
        <f>_xlfn.XLOOKUP(datatable[[#This Row],[Product]],products[Product],products[Cost per unit])</f>
        <v>7.16</v>
      </c>
      <c r="G111">
        <f>datatable[[#This Row],[Units]]*datatable[[#This Row],[Cost Per Product]]</f>
        <v>1202.8800000000001</v>
      </c>
      <c r="H111">
        <f>datatable[[#This Row],[Amount]]-datatable[[#This Row],[Total Cost]]</f>
        <v>820.11999999999989</v>
      </c>
    </row>
    <row r="112" spans="1:8" x14ac:dyDescent="0.25">
      <c r="A112" t="s">
        <v>5</v>
      </c>
      <c r="B112" t="s">
        <v>39</v>
      </c>
      <c r="C112" t="s">
        <v>26</v>
      </c>
      <c r="D112">
        <v>5236</v>
      </c>
      <c r="E112">
        <v>51</v>
      </c>
      <c r="F112">
        <f>_xlfn.XLOOKUP(datatable[[#This Row],[Product]],products[Product],products[Cost per unit])</f>
        <v>5.6</v>
      </c>
      <c r="G112">
        <f>datatable[[#This Row],[Units]]*datatable[[#This Row],[Cost Per Product]]</f>
        <v>285.59999999999997</v>
      </c>
      <c r="H112">
        <f>datatable[[#This Row],[Amount]]-datatable[[#This Row],[Total Cost]]</f>
        <v>4950.3999999999996</v>
      </c>
    </row>
    <row r="113" spans="1:8" x14ac:dyDescent="0.25">
      <c r="A113" t="s">
        <v>41</v>
      </c>
      <c r="B113" t="s">
        <v>36</v>
      </c>
      <c r="C113" t="s">
        <v>19</v>
      </c>
      <c r="D113">
        <v>1925</v>
      </c>
      <c r="E113">
        <v>192</v>
      </c>
      <c r="F113">
        <f>_xlfn.XLOOKUP(datatable[[#This Row],[Product]],products[Product],products[Cost per unit])</f>
        <v>7.64</v>
      </c>
      <c r="G113">
        <f>datatable[[#This Row],[Units]]*datatable[[#This Row],[Cost Per Product]]</f>
        <v>1466.8799999999999</v>
      </c>
      <c r="H113">
        <f>datatable[[#This Row],[Amount]]-datatable[[#This Row],[Total Cost]]</f>
        <v>458.12000000000012</v>
      </c>
    </row>
    <row r="114" spans="1:8" x14ac:dyDescent="0.25">
      <c r="A114" t="s">
        <v>7</v>
      </c>
      <c r="B114" t="s">
        <v>37</v>
      </c>
      <c r="C114" t="s">
        <v>14</v>
      </c>
      <c r="D114">
        <v>6608</v>
      </c>
      <c r="E114">
        <v>225</v>
      </c>
      <c r="F114">
        <f>_xlfn.XLOOKUP(datatable[[#This Row],[Product]],products[Product],products[Cost per unit])</f>
        <v>11.7</v>
      </c>
      <c r="G114">
        <f>datatable[[#This Row],[Units]]*datatable[[#This Row],[Cost Per Product]]</f>
        <v>2632.5</v>
      </c>
      <c r="H114">
        <f>datatable[[#This Row],[Amount]]-datatable[[#This Row],[Total Cost]]</f>
        <v>3975.5</v>
      </c>
    </row>
    <row r="115" spans="1:8" x14ac:dyDescent="0.25">
      <c r="A115" t="s">
        <v>6</v>
      </c>
      <c r="B115" t="s">
        <v>34</v>
      </c>
      <c r="C115" t="s">
        <v>26</v>
      </c>
      <c r="D115">
        <v>8008</v>
      </c>
      <c r="E115">
        <v>456</v>
      </c>
      <c r="F115">
        <f>_xlfn.XLOOKUP(datatable[[#This Row],[Product]],products[Product],products[Cost per unit])</f>
        <v>5.6</v>
      </c>
      <c r="G115">
        <f>datatable[[#This Row],[Units]]*datatable[[#This Row],[Cost Per Product]]</f>
        <v>2553.6</v>
      </c>
      <c r="H115">
        <f>datatable[[#This Row],[Amount]]-datatable[[#This Row],[Total Cost]]</f>
        <v>5454.4</v>
      </c>
    </row>
    <row r="116" spans="1:8" x14ac:dyDescent="0.25">
      <c r="A116" t="s">
        <v>10</v>
      </c>
      <c r="B116" t="s">
        <v>34</v>
      </c>
      <c r="C116" t="s">
        <v>25</v>
      </c>
      <c r="D116">
        <v>1428</v>
      </c>
      <c r="E116">
        <v>93</v>
      </c>
      <c r="F116">
        <f>_xlfn.XLOOKUP(datatable[[#This Row],[Product]],products[Product],products[Cost per unit])</f>
        <v>13.15</v>
      </c>
      <c r="G116">
        <f>datatable[[#This Row],[Units]]*datatable[[#This Row],[Cost Per Product]]</f>
        <v>1222.95</v>
      </c>
      <c r="H116">
        <f>datatable[[#This Row],[Amount]]-datatable[[#This Row],[Total Cost]]</f>
        <v>205.04999999999995</v>
      </c>
    </row>
    <row r="117" spans="1:8" x14ac:dyDescent="0.25">
      <c r="A117" t="s">
        <v>6</v>
      </c>
      <c r="B117" t="s">
        <v>34</v>
      </c>
      <c r="C117" t="s">
        <v>4</v>
      </c>
      <c r="D117">
        <v>525</v>
      </c>
      <c r="E117">
        <v>48</v>
      </c>
      <c r="F117">
        <f>_xlfn.XLOOKUP(datatable[[#This Row],[Product]],products[Product],products[Cost per unit])</f>
        <v>11.88</v>
      </c>
      <c r="G117">
        <f>datatable[[#This Row],[Units]]*datatable[[#This Row],[Cost Per Product]]</f>
        <v>570.24</v>
      </c>
      <c r="H117">
        <f>datatable[[#This Row],[Amount]]-datatable[[#This Row],[Total Cost]]</f>
        <v>-45.240000000000009</v>
      </c>
    </row>
    <row r="118" spans="1:8" x14ac:dyDescent="0.25">
      <c r="A118" t="s">
        <v>6</v>
      </c>
      <c r="B118" t="s">
        <v>37</v>
      </c>
      <c r="C118" t="s">
        <v>18</v>
      </c>
      <c r="D118">
        <v>1505</v>
      </c>
      <c r="E118">
        <v>102</v>
      </c>
      <c r="F118">
        <f>_xlfn.XLOOKUP(datatable[[#This Row],[Product]],products[Product],products[Cost per unit])</f>
        <v>6.47</v>
      </c>
      <c r="G118">
        <f>datatable[[#This Row],[Units]]*datatable[[#This Row],[Cost Per Product]]</f>
        <v>659.93999999999994</v>
      </c>
      <c r="H118">
        <f>datatable[[#This Row],[Amount]]-datatable[[#This Row],[Total Cost]]</f>
        <v>845.06000000000006</v>
      </c>
    </row>
    <row r="119" spans="1:8" x14ac:dyDescent="0.25">
      <c r="A119" t="s">
        <v>7</v>
      </c>
      <c r="B119" t="s">
        <v>35</v>
      </c>
      <c r="C119" t="s">
        <v>30</v>
      </c>
      <c r="D119">
        <v>6755</v>
      </c>
      <c r="E119">
        <v>252</v>
      </c>
      <c r="F119">
        <f>_xlfn.XLOOKUP(datatable[[#This Row],[Product]],products[Product],products[Cost per unit])</f>
        <v>14.49</v>
      </c>
      <c r="G119">
        <f>datatable[[#This Row],[Units]]*datatable[[#This Row],[Cost Per Product]]</f>
        <v>3651.48</v>
      </c>
      <c r="H119">
        <f>datatable[[#This Row],[Amount]]-datatable[[#This Row],[Total Cost]]</f>
        <v>3103.52</v>
      </c>
    </row>
    <row r="120" spans="1:8" x14ac:dyDescent="0.25">
      <c r="A120" t="s">
        <v>2</v>
      </c>
      <c r="B120" t="s">
        <v>37</v>
      </c>
      <c r="C120" t="s">
        <v>18</v>
      </c>
      <c r="D120">
        <v>11571</v>
      </c>
      <c r="E120">
        <v>138</v>
      </c>
      <c r="F120">
        <f>_xlfn.XLOOKUP(datatable[[#This Row],[Product]],products[Product],products[Cost per unit])</f>
        <v>6.47</v>
      </c>
      <c r="G120">
        <f>datatable[[#This Row],[Units]]*datatable[[#This Row],[Cost Per Product]]</f>
        <v>892.86</v>
      </c>
      <c r="H120">
        <f>datatable[[#This Row],[Amount]]-datatable[[#This Row],[Total Cost]]</f>
        <v>10678.14</v>
      </c>
    </row>
    <row r="121" spans="1:8" x14ac:dyDescent="0.25">
      <c r="A121" t="s">
        <v>40</v>
      </c>
      <c r="B121" t="s">
        <v>38</v>
      </c>
      <c r="C121" t="s">
        <v>25</v>
      </c>
      <c r="D121">
        <v>2541</v>
      </c>
      <c r="E121">
        <v>90</v>
      </c>
      <c r="F121">
        <f>_xlfn.XLOOKUP(datatable[[#This Row],[Product]],products[Product],products[Cost per unit])</f>
        <v>13.15</v>
      </c>
      <c r="G121">
        <f>datatable[[#This Row],[Units]]*datatable[[#This Row],[Cost Per Product]]</f>
        <v>1183.5</v>
      </c>
      <c r="H121">
        <f>datatable[[#This Row],[Amount]]-datatable[[#This Row],[Total Cost]]</f>
        <v>1357.5</v>
      </c>
    </row>
    <row r="122" spans="1:8" x14ac:dyDescent="0.25">
      <c r="A122" t="s">
        <v>41</v>
      </c>
      <c r="B122" t="s">
        <v>37</v>
      </c>
      <c r="C122" t="s">
        <v>30</v>
      </c>
      <c r="D122">
        <v>1526</v>
      </c>
      <c r="E122">
        <v>240</v>
      </c>
      <c r="F122">
        <f>_xlfn.XLOOKUP(datatable[[#This Row],[Product]],products[Product],products[Cost per unit])</f>
        <v>14.49</v>
      </c>
      <c r="G122">
        <f>datatable[[#This Row],[Units]]*datatable[[#This Row],[Cost Per Product]]</f>
        <v>3477.6</v>
      </c>
      <c r="H122">
        <f>datatable[[#This Row],[Amount]]-datatable[[#This Row],[Total Cost]]</f>
        <v>-1951.6</v>
      </c>
    </row>
    <row r="123" spans="1:8" x14ac:dyDescent="0.25">
      <c r="A123" t="s">
        <v>40</v>
      </c>
      <c r="B123" t="s">
        <v>38</v>
      </c>
      <c r="C123" t="s">
        <v>4</v>
      </c>
      <c r="D123">
        <v>6125</v>
      </c>
      <c r="E123">
        <v>102</v>
      </c>
      <c r="F123">
        <f>_xlfn.XLOOKUP(datatable[[#This Row],[Product]],products[Product],products[Cost per unit])</f>
        <v>11.88</v>
      </c>
      <c r="G123">
        <f>datatable[[#This Row],[Units]]*datatable[[#This Row],[Cost Per Product]]</f>
        <v>1211.76</v>
      </c>
      <c r="H123">
        <f>datatable[[#This Row],[Amount]]-datatable[[#This Row],[Total Cost]]</f>
        <v>4913.24</v>
      </c>
    </row>
    <row r="124" spans="1:8" x14ac:dyDescent="0.25">
      <c r="A124" t="s">
        <v>41</v>
      </c>
      <c r="B124" t="s">
        <v>35</v>
      </c>
      <c r="C124" t="s">
        <v>27</v>
      </c>
      <c r="D124">
        <v>847</v>
      </c>
      <c r="E124">
        <v>129</v>
      </c>
      <c r="F124">
        <f>_xlfn.XLOOKUP(datatable[[#This Row],[Product]],products[Product],products[Cost per unit])</f>
        <v>16.73</v>
      </c>
      <c r="G124">
        <f>datatable[[#This Row],[Units]]*datatable[[#This Row],[Cost Per Product]]</f>
        <v>2158.17</v>
      </c>
      <c r="H124">
        <f>datatable[[#This Row],[Amount]]-datatable[[#This Row],[Total Cost]]</f>
        <v>-1311.17</v>
      </c>
    </row>
    <row r="125" spans="1:8" x14ac:dyDescent="0.25">
      <c r="A125" t="s">
        <v>8</v>
      </c>
      <c r="B125" t="s">
        <v>35</v>
      </c>
      <c r="C125" t="s">
        <v>27</v>
      </c>
      <c r="D125">
        <v>4753</v>
      </c>
      <c r="E125">
        <v>300</v>
      </c>
      <c r="F125">
        <f>_xlfn.XLOOKUP(datatable[[#This Row],[Product]],products[Product],products[Cost per unit])</f>
        <v>16.73</v>
      </c>
      <c r="G125">
        <f>datatable[[#This Row],[Units]]*datatable[[#This Row],[Cost Per Product]]</f>
        <v>5019</v>
      </c>
      <c r="H125">
        <f>datatable[[#This Row],[Amount]]-datatable[[#This Row],[Total Cost]]</f>
        <v>-266</v>
      </c>
    </row>
    <row r="126" spans="1:8" x14ac:dyDescent="0.25">
      <c r="A126" t="s">
        <v>6</v>
      </c>
      <c r="B126" t="s">
        <v>38</v>
      </c>
      <c r="C126" t="s">
        <v>33</v>
      </c>
      <c r="D126">
        <v>959</v>
      </c>
      <c r="E126">
        <v>135</v>
      </c>
      <c r="F126">
        <f>_xlfn.XLOOKUP(datatable[[#This Row],[Product]],products[Product],products[Cost per unit])</f>
        <v>12.37</v>
      </c>
      <c r="G126">
        <f>datatable[[#This Row],[Units]]*datatable[[#This Row],[Cost Per Product]]</f>
        <v>1669.9499999999998</v>
      </c>
      <c r="H126">
        <f>datatable[[#This Row],[Amount]]-datatable[[#This Row],[Total Cost]]</f>
        <v>-710.94999999999982</v>
      </c>
    </row>
    <row r="127" spans="1:8" x14ac:dyDescent="0.25">
      <c r="A127" t="s">
        <v>7</v>
      </c>
      <c r="B127" t="s">
        <v>35</v>
      </c>
      <c r="C127" t="s">
        <v>24</v>
      </c>
      <c r="D127">
        <v>2793</v>
      </c>
      <c r="E127">
        <v>114</v>
      </c>
      <c r="F127">
        <f>_xlfn.XLOOKUP(datatable[[#This Row],[Product]],products[Product],products[Cost per unit])</f>
        <v>4.97</v>
      </c>
      <c r="G127">
        <f>datatable[[#This Row],[Units]]*datatable[[#This Row],[Cost Per Product]]</f>
        <v>566.57999999999993</v>
      </c>
      <c r="H127">
        <f>datatable[[#This Row],[Amount]]-datatable[[#This Row],[Total Cost]]</f>
        <v>2226.42</v>
      </c>
    </row>
    <row r="128" spans="1:8" x14ac:dyDescent="0.25">
      <c r="A128" t="s">
        <v>7</v>
      </c>
      <c r="B128" t="s">
        <v>35</v>
      </c>
      <c r="C128" t="s">
        <v>14</v>
      </c>
      <c r="D128">
        <v>4606</v>
      </c>
      <c r="E128">
        <v>63</v>
      </c>
      <c r="F128">
        <f>_xlfn.XLOOKUP(datatable[[#This Row],[Product]],products[Product],products[Cost per unit])</f>
        <v>11.7</v>
      </c>
      <c r="G128">
        <f>datatable[[#This Row],[Units]]*datatable[[#This Row],[Cost Per Product]]</f>
        <v>737.09999999999991</v>
      </c>
      <c r="H128">
        <f>datatable[[#This Row],[Amount]]-datatable[[#This Row],[Total Cost]]</f>
        <v>3868.9</v>
      </c>
    </row>
    <row r="129" spans="1:8" x14ac:dyDescent="0.25">
      <c r="A129" t="s">
        <v>7</v>
      </c>
      <c r="B129" t="s">
        <v>36</v>
      </c>
      <c r="C129" t="s">
        <v>29</v>
      </c>
      <c r="D129">
        <v>5551</v>
      </c>
      <c r="E129">
        <v>252</v>
      </c>
      <c r="F129">
        <f>_xlfn.XLOOKUP(datatable[[#This Row],[Product]],products[Product],products[Cost per unit])</f>
        <v>7.16</v>
      </c>
      <c r="G129">
        <f>datatable[[#This Row],[Units]]*datatable[[#This Row],[Cost Per Product]]</f>
        <v>1804.32</v>
      </c>
      <c r="H129">
        <f>datatable[[#This Row],[Amount]]-datatable[[#This Row],[Total Cost]]</f>
        <v>3746.6800000000003</v>
      </c>
    </row>
    <row r="130" spans="1:8" x14ac:dyDescent="0.25">
      <c r="A130" t="s">
        <v>10</v>
      </c>
      <c r="B130" t="s">
        <v>36</v>
      </c>
      <c r="C130" t="s">
        <v>32</v>
      </c>
      <c r="D130">
        <v>6657</v>
      </c>
      <c r="E130">
        <v>303</v>
      </c>
      <c r="F130">
        <f>_xlfn.XLOOKUP(datatable[[#This Row],[Product]],products[Product],products[Cost per unit])</f>
        <v>8.65</v>
      </c>
      <c r="G130">
        <f>datatable[[#This Row],[Units]]*datatable[[#This Row],[Cost Per Product]]</f>
        <v>2620.9500000000003</v>
      </c>
      <c r="H130">
        <f>datatable[[#This Row],[Amount]]-datatable[[#This Row],[Total Cost]]</f>
        <v>4036.0499999999997</v>
      </c>
    </row>
    <row r="131" spans="1:8" x14ac:dyDescent="0.25">
      <c r="A131" t="s">
        <v>7</v>
      </c>
      <c r="B131" t="s">
        <v>39</v>
      </c>
      <c r="C131" t="s">
        <v>17</v>
      </c>
      <c r="D131">
        <v>4438</v>
      </c>
      <c r="E131">
        <v>246</v>
      </c>
      <c r="F131">
        <f>_xlfn.XLOOKUP(datatable[[#This Row],[Product]],products[Product],products[Cost per unit])</f>
        <v>3.11</v>
      </c>
      <c r="G131">
        <f>datatable[[#This Row],[Units]]*datatable[[#This Row],[Cost Per Product]]</f>
        <v>765.06</v>
      </c>
      <c r="H131">
        <f>datatable[[#This Row],[Amount]]-datatable[[#This Row],[Total Cost]]</f>
        <v>3672.94</v>
      </c>
    </row>
    <row r="132" spans="1:8" x14ac:dyDescent="0.25">
      <c r="A132" t="s">
        <v>8</v>
      </c>
      <c r="B132" t="s">
        <v>38</v>
      </c>
      <c r="C132" t="s">
        <v>22</v>
      </c>
      <c r="D132">
        <v>168</v>
      </c>
      <c r="E132">
        <v>84</v>
      </c>
      <c r="F132">
        <f>_xlfn.XLOOKUP(datatable[[#This Row],[Product]],products[Product],products[Cost per unit])</f>
        <v>9.77</v>
      </c>
      <c r="G132">
        <f>datatable[[#This Row],[Units]]*datatable[[#This Row],[Cost Per Product]]</f>
        <v>820.68</v>
      </c>
      <c r="H132">
        <f>datatable[[#This Row],[Amount]]-datatable[[#This Row],[Total Cost]]</f>
        <v>-652.67999999999995</v>
      </c>
    </row>
    <row r="133" spans="1:8" x14ac:dyDescent="0.25">
      <c r="A133" t="s">
        <v>7</v>
      </c>
      <c r="B133" t="s">
        <v>34</v>
      </c>
      <c r="C133" t="s">
        <v>17</v>
      </c>
      <c r="D133">
        <v>7777</v>
      </c>
      <c r="E133">
        <v>39</v>
      </c>
      <c r="F133">
        <f>_xlfn.XLOOKUP(datatable[[#This Row],[Product]],products[Product],products[Cost per unit])</f>
        <v>3.11</v>
      </c>
      <c r="G133">
        <f>datatable[[#This Row],[Units]]*datatable[[#This Row],[Cost Per Product]]</f>
        <v>121.28999999999999</v>
      </c>
      <c r="H133">
        <f>datatable[[#This Row],[Amount]]-datatable[[#This Row],[Total Cost]]</f>
        <v>7655.71</v>
      </c>
    </row>
    <row r="134" spans="1:8" x14ac:dyDescent="0.25">
      <c r="A134" t="s">
        <v>5</v>
      </c>
      <c r="B134" t="s">
        <v>36</v>
      </c>
      <c r="C134" t="s">
        <v>17</v>
      </c>
      <c r="D134">
        <v>3339</v>
      </c>
      <c r="E134">
        <v>348</v>
      </c>
      <c r="F134">
        <f>_xlfn.XLOOKUP(datatable[[#This Row],[Product]],products[Product],products[Cost per unit])</f>
        <v>3.11</v>
      </c>
      <c r="G134">
        <f>datatable[[#This Row],[Units]]*datatable[[#This Row],[Cost Per Product]]</f>
        <v>1082.28</v>
      </c>
      <c r="H134">
        <f>datatable[[#This Row],[Amount]]-datatable[[#This Row],[Total Cost]]</f>
        <v>2256.7200000000003</v>
      </c>
    </row>
    <row r="135" spans="1:8" x14ac:dyDescent="0.25">
      <c r="A135" t="s">
        <v>7</v>
      </c>
      <c r="B135" t="s">
        <v>37</v>
      </c>
      <c r="C135" t="s">
        <v>33</v>
      </c>
      <c r="D135">
        <v>6391</v>
      </c>
      <c r="E135">
        <v>48</v>
      </c>
      <c r="F135">
        <f>_xlfn.XLOOKUP(datatable[[#This Row],[Product]],products[Product],products[Cost per unit])</f>
        <v>12.37</v>
      </c>
      <c r="G135">
        <f>datatable[[#This Row],[Units]]*datatable[[#This Row],[Cost Per Product]]</f>
        <v>593.76</v>
      </c>
      <c r="H135">
        <f>datatable[[#This Row],[Amount]]-datatable[[#This Row],[Total Cost]]</f>
        <v>5797.24</v>
      </c>
    </row>
    <row r="136" spans="1:8" x14ac:dyDescent="0.25">
      <c r="A136" t="s">
        <v>5</v>
      </c>
      <c r="B136" t="s">
        <v>37</v>
      </c>
      <c r="C136" t="s">
        <v>22</v>
      </c>
      <c r="D136">
        <v>518</v>
      </c>
      <c r="E136">
        <v>75</v>
      </c>
      <c r="F136">
        <f>_xlfn.XLOOKUP(datatable[[#This Row],[Product]],products[Product],products[Cost per unit])</f>
        <v>9.77</v>
      </c>
      <c r="G136">
        <f>datatable[[#This Row],[Units]]*datatable[[#This Row],[Cost Per Product]]</f>
        <v>732.75</v>
      </c>
      <c r="H136">
        <f>datatable[[#This Row],[Amount]]-datatable[[#This Row],[Total Cost]]</f>
        <v>-214.75</v>
      </c>
    </row>
    <row r="137" spans="1:8" x14ac:dyDescent="0.25">
      <c r="A137" t="s">
        <v>7</v>
      </c>
      <c r="B137" t="s">
        <v>38</v>
      </c>
      <c r="C137" t="s">
        <v>28</v>
      </c>
      <c r="D137">
        <v>5677</v>
      </c>
      <c r="E137">
        <v>258</v>
      </c>
      <c r="F137">
        <f>_xlfn.XLOOKUP(datatable[[#This Row],[Product]],products[Product],products[Cost per unit])</f>
        <v>10.38</v>
      </c>
      <c r="G137">
        <f>datatable[[#This Row],[Units]]*datatable[[#This Row],[Cost Per Product]]</f>
        <v>2678.0400000000004</v>
      </c>
      <c r="H137">
        <f>datatable[[#This Row],[Amount]]-datatable[[#This Row],[Total Cost]]</f>
        <v>2998.9599999999996</v>
      </c>
    </row>
    <row r="138" spans="1:8" x14ac:dyDescent="0.25">
      <c r="A138" t="s">
        <v>6</v>
      </c>
      <c r="B138" t="s">
        <v>39</v>
      </c>
      <c r="C138" t="s">
        <v>17</v>
      </c>
      <c r="D138">
        <v>6048</v>
      </c>
      <c r="E138">
        <v>27</v>
      </c>
      <c r="F138">
        <f>_xlfn.XLOOKUP(datatable[[#This Row],[Product]],products[Product],products[Cost per unit])</f>
        <v>3.11</v>
      </c>
      <c r="G138">
        <f>datatable[[#This Row],[Units]]*datatable[[#This Row],[Cost Per Product]]</f>
        <v>83.97</v>
      </c>
      <c r="H138">
        <f>datatable[[#This Row],[Amount]]-datatable[[#This Row],[Total Cost]]</f>
        <v>5964.03</v>
      </c>
    </row>
    <row r="139" spans="1:8" x14ac:dyDescent="0.25">
      <c r="A139" t="s">
        <v>8</v>
      </c>
      <c r="B139" t="s">
        <v>38</v>
      </c>
      <c r="C139" t="s">
        <v>32</v>
      </c>
      <c r="D139">
        <v>3752</v>
      </c>
      <c r="E139">
        <v>213</v>
      </c>
      <c r="F139">
        <f>_xlfn.XLOOKUP(datatable[[#This Row],[Product]],products[Product],products[Cost per unit])</f>
        <v>8.65</v>
      </c>
      <c r="G139">
        <f>datatable[[#This Row],[Units]]*datatable[[#This Row],[Cost Per Product]]</f>
        <v>1842.45</v>
      </c>
      <c r="H139">
        <f>datatable[[#This Row],[Amount]]-datatable[[#This Row],[Total Cost]]</f>
        <v>1909.55</v>
      </c>
    </row>
    <row r="140" spans="1:8" x14ac:dyDescent="0.25">
      <c r="A140" t="s">
        <v>5</v>
      </c>
      <c r="B140" t="s">
        <v>35</v>
      </c>
      <c r="C140" t="s">
        <v>29</v>
      </c>
      <c r="D140">
        <v>4480</v>
      </c>
      <c r="E140">
        <v>357</v>
      </c>
      <c r="F140">
        <f>_xlfn.XLOOKUP(datatable[[#This Row],[Product]],products[Product],products[Cost per unit])</f>
        <v>7.16</v>
      </c>
      <c r="G140">
        <f>datatable[[#This Row],[Units]]*datatable[[#This Row],[Cost Per Product]]</f>
        <v>2556.12</v>
      </c>
      <c r="H140">
        <f>datatable[[#This Row],[Amount]]-datatable[[#This Row],[Total Cost]]</f>
        <v>1923.88</v>
      </c>
    </row>
    <row r="141" spans="1:8" x14ac:dyDescent="0.25">
      <c r="A141" t="s">
        <v>9</v>
      </c>
      <c r="B141" t="s">
        <v>37</v>
      </c>
      <c r="C141" t="s">
        <v>4</v>
      </c>
      <c r="D141">
        <v>259</v>
      </c>
      <c r="E141">
        <v>207</v>
      </c>
      <c r="F141">
        <f>_xlfn.XLOOKUP(datatable[[#This Row],[Product]],products[Product],products[Cost per unit])</f>
        <v>11.88</v>
      </c>
      <c r="G141">
        <f>datatable[[#This Row],[Units]]*datatable[[#This Row],[Cost Per Product]]</f>
        <v>2459.1600000000003</v>
      </c>
      <c r="H141">
        <f>datatable[[#This Row],[Amount]]-datatable[[#This Row],[Total Cost]]</f>
        <v>-2200.1600000000003</v>
      </c>
    </row>
    <row r="142" spans="1:8" x14ac:dyDescent="0.25">
      <c r="A142" t="s">
        <v>8</v>
      </c>
      <c r="B142" t="s">
        <v>37</v>
      </c>
      <c r="C142" t="s">
        <v>30</v>
      </c>
      <c r="D142">
        <v>42</v>
      </c>
      <c r="E142">
        <v>150</v>
      </c>
      <c r="F142">
        <f>_xlfn.XLOOKUP(datatable[[#This Row],[Product]],products[Product],products[Cost per unit])</f>
        <v>14.49</v>
      </c>
      <c r="G142">
        <f>datatable[[#This Row],[Units]]*datatable[[#This Row],[Cost Per Product]]</f>
        <v>2173.5</v>
      </c>
      <c r="H142">
        <f>datatable[[#This Row],[Amount]]-datatable[[#This Row],[Total Cost]]</f>
        <v>-2131.5</v>
      </c>
    </row>
    <row r="143" spans="1:8" x14ac:dyDescent="0.25">
      <c r="A143" t="s">
        <v>41</v>
      </c>
      <c r="B143" t="s">
        <v>36</v>
      </c>
      <c r="C143" t="s">
        <v>26</v>
      </c>
      <c r="D143">
        <v>98</v>
      </c>
      <c r="E143">
        <v>204</v>
      </c>
      <c r="F143">
        <f>_xlfn.XLOOKUP(datatable[[#This Row],[Product]],products[Product],products[Cost per unit])</f>
        <v>5.6</v>
      </c>
      <c r="G143">
        <f>datatable[[#This Row],[Units]]*datatable[[#This Row],[Cost Per Product]]</f>
        <v>1142.3999999999999</v>
      </c>
      <c r="H143">
        <f>datatable[[#This Row],[Amount]]-datatable[[#This Row],[Total Cost]]</f>
        <v>-1044.3999999999999</v>
      </c>
    </row>
    <row r="144" spans="1:8" x14ac:dyDescent="0.25">
      <c r="A144" t="s">
        <v>7</v>
      </c>
      <c r="B144" t="s">
        <v>35</v>
      </c>
      <c r="C144" t="s">
        <v>27</v>
      </c>
      <c r="D144">
        <v>2478</v>
      </c>
      <c r="E144">
        <v>21</v>
      </c>
      <c r="F144">
        <f>_xlfn.XLOOKUP(datatable[[#This Row],[Product]],products[Product],products[Cost per unit])</f>
        <v>16.73</v>
      </c>
      <c r="G144">
        <f>datatable[[#This Row],[Units]]*datatable[[#This Row],[Cost Per Product]]</f>
        <v>351.33</v>
      </c>
      <c r="H144">
        <f>datatable[[#This Row],[Amount]]-datatable[[#This Row],[Total Cost]]</f>
        <v>2126.67</v>
      </c>
    </row>
    <row r="145" spans="1:8" x14ac:dyDescent="0.25">
      <c r="A145" t="s">
        <v>41</v>
      </c>
      <c r="B145" t="s">
        <v>34</v>
      </c>
      <c r="C145" t="s">
        <v>33</v>
      </c>
      <c r="D145">
        <v>7847</v>
      </c>
      <c r="E145">
        <v>174</v>
      </c>
      <c r="F145">
        <f>_xlfn.XLOOKUP(datatable[[#This Row],[Product]],products[Product],products[Cost per unit])</f>
        <v>12.37</v>
      </c>
      <c r="G145">
        <f>datatable[[#This Row],[Units]]*datatable[[#This Row],[Cost Per Product]]</f>
        <v>2152.3799999999997</v>
      </c>
      <c r="H145">
        <f>datatable[[#This Row],[Amount]]-datatable[[#This Row],[Total Cost]]</f>
        <v>5694.6200000000008</v>
      </c>
    </row>
    <row r="146" spans="1:8" x14ac:dyDescent="0.25">
      <c r="A146" t="s">
        <v>2</v>
      </c>
      <c r="B146" t="s">
        <v>37</v>
      </c>
      <c r="C146" t="s">
        <v>17</v>
      </c>
      <c r="D146">
        <v>9926</v>
      </c>
      <c r="E146">
        <v>201</v>
      </c>
      <c r="F146">
        <f>_xlfn.XLOOKUP(datatable[[#This Row],[Product]],products[Product],products[Cost per unit])</f>
        <v>3.11</v>
      </c>
      <c r="G146">
        <f>datatable[[#This Row],[Units]]*datatable[[#This Row],[Cost Per Product]]</f>
        <v>625.11</v>
      </c>
      <c r="H146">
        <f>datatable[[#This Row],[Amount]]-datatable[[#This Row],[Total Cost]]</f>
        <v>9300.89</v>
      </c>
    </row>
    <row r="147" spans="1:8" x14ac:dyDescent="0.25">
      <c r="A147" t="s">
        <v>8</v>
      </c>
      <c r="B147" t="s">
        <v>38</v>
      </c>
      <c r="C147" t="s">
        <v>13</v>
      </c>
      <c r="D147">
        <v>819</v>
      </c>
      <c r="E147">
        <v>510</v>
      </c>
      <c r="F147">
        <f>_xlfn.XLOOKUP(datatable[[#This Row],[Product]],products[Product],products[Cost per unit])</f>
        <v>9.33</v>
      </c>
      <c r="G147">
        <f>datatable[[#This Row],[Units]]*datatable[[#This Row],[Cost Per Product]]</f>
        <v>4758.3</v>
      </c>
      <c r="H147">
        <f>datatable[[#This Row],[Amount]]-datatable[[#This Row],[Total Cost]]</f>
        <v>-3939.3</v>
      </c>
    </row>
    <row r="148" spans="1:8" x14ac:dyDescent="0.25">
      <c r="A148" t="s">
        <v>6</v>
      </c>
      <c r="B148" t="s">
        <v>39</v>
      </c>
      <c r="C148" t="s">
        <v>29</v>
      </c>
      <c r="D148">
        <v>3052</v>
      </c>
      <c r="E148">
        <v>378</v>
      </c>
      <c r="F148">
        <f>_xlfn.XLOOKUP(datatable[[#This Row],[Product]],products[Product],products[Cost per unit])</f>
        <v>7.16</v>
      </c>
      <c r="G148">
        <f>datatable[[#This Row],[Units]]*datatable[[#This Row],[Cost Per Product]]</f>
        <v>2706.48</v>
      </c>
      <c r="H148">
        <f>datatable[[#This Row],[Amount]]-datatable[[#This Row],[Total Cost]]</f>
        <v>345.52</v>
      </c>
    </row>
    <row r="149" spans="1:8" x14ac:dyDescent="0.25">
      <c r="A149" t="s">
        <v>9</v>
      </c>
      <c r="B149" t="s">
        <v>34</v>
      </c>
      <c r="C149" t="s">
        <v>21</v>
      </c>
      <c r="D149">
        <v>6832</v>
      </c>
      <c r="E149">
        <v>27</v>
      </c>
      <c r="F149">
        <f>_xlfn.XLOOKUP(datatable[[#This Row],[Product]],products[Product],products[Cost per unit])</f>
        <v>9</v>
      </c>
      <c r="G149">
        <f>datatable[[#This Row],[Units]]*datatable[[#This Row],[Cost Per Product]]</f>
        <v>243</v>
      </c>
      <c r="H149">
        <f>datatable[[#This Row],[Amount]]-datatable[[#This Row],[Total Cost]]</f>
        <v>6589</v>
      </c>
    </row>
    <row r="150" spans="1:8" x14ac:dyDescent="0.25">
      <c r="A150" t="s">
        <v>2</v>
      </c>
      <c r="B150" t="s">
        <v>39</v>
      </c>
      <c r="C150" t="s">
        <v>16</v>
      </c>
      <c r="D150">
        <v>2016</v>
      </c>
      <c r="E150">
        <v>117</v>
      </c>
      <c r="F150">
        <f>_xlfn.XLOOKUP(datatable[[#This Row],[Product]],products[Product],products[Cost per unit])</f>
        <v>8.7899999999999991</v>
      </c>
      <c r="G150">
        <f>datatable[[#This Row],[Units]]*datatable[[#This Row],[Cost Per Product]]</f>
        <v>1028.4299999999998</v>
      </c>
      <c r="H150">
        <f>datatable[[#This Row],[Amount]]-datatable[[#This Row],[Total Cost]]</f>
        <v>987.57000000000016</v>
      </c>
    </row>
    <row r="151" spans="1:8" x14ac:dyDescent="0.25">
      <c r="A151" t="s">
        <v>6</v>
      </c>
      <c r="B151" t="s">
        <v>38</v>
      </c>
      <c r="C151" t="s">
        <v>21</v>
      </c>
      <c r="D151">
        <v>7322</v>
      </c>
      <c r="E151">
        <v>36</v>
      </c>
      <c r="F151">
        <f>_xlfn.XLOOKUP(datatable[[#This Row],[Product]],products[Product],products[Cost per unit])</f>
        <v>9</v>
      </c>
      <c r="G151">
        <f>datatable[[#This Row],[Units]]*datatable[[#This Row],[Cost Per Product]]</f>
        <v>324</v>
      </c>
      <c r="H151">
        <f>datatable[[#This Row],[Amount]]-datatable[[#This Row],[Total Cost]]</f>
        <v>6998</v>
      </c>
    </row>
    <row r="152" spans="1:8" x14ac:dyDescent="0.25">
      <c r="A152" t="s">
        <v>8</v>
      </c>
      <c r="B152" t="s">
        <v>35</v>
      </c>
      <c r="C152" t="s">
        <v>33</v>
      </c>
      <c r="D152">
        <v>357</v>
      </c>
      <c r="E152">
        <v>126</v>
      </c>
      <c r="F152">
        <f>_xlfn.XLOOKUP(datatable[[#This Row],[Product]],products[Product],products[Cost per unit])</f>
        <v>12.37</v>
      </c>
      <c r="G152">
        <f>datatable[[#This Row],[Units]]*datatable[[#This Row],[Cost Per Product]]</f>
        <v>1558.62</v>
      </c>
      <c r="H152">
        <f>datatable[[#This Row],[Amount]]-datatable[[#This Row],[Total Cost]]</f>
        <v>-1201.6199999999999</v>
      </c>
    </row>
    <row r="153" spans="1:8" x14ac:dyDescent="0.25">
      <c r="A153" t="s">
        <v>9</v>
      </c>
      <c r="B153" t="s">
        <v>39</v>
      </c>
      <c r="C153" t="s">
        <v>25</v>
      </c>
      <c r="D153">
        <v>3192</v>
      </c>
      <c r="E153">
        <v>72</v>
      </c>
      <c r="F153">
        <f>_xlfn.XLOOKUP(datatable[[#This Row],[Product]],products[Product],products[Cost per unit])</f>
        <v>13.15</v>
      </c>
      <c r="G153">
        <f>datatable[[#This Row],[Units]]*datatable[[#This Row],[Cost Per Product]]</f>
        <v>946.80000000000007</v>
      </c>
      <c r="H153">
        <f>datatable[[#This Row],[Amount]]-datatable[[#This Row],[Total Cost]]</f>
        <v>2245.1999999999998</v>
      </c>
    </row>
    <row r="154" spans="1:8" x14ac:dyDescent="0.25">
      <c r="A154" t="s">
        <v>7</v>
      </c>
      <c r="B154" t="s">
        <v>36</v>
      </c>
      <c r="C154" t="s">
        <v>22</v>
      </c>
      <c r="D154">
        <v>8435</v>
      </c>
      <c r="E154">
        <v>42</v>
      </c>
      <c r="F154">
        <f>_xlfn.XLOOKUP(datatable[[#This Row],[Product]],products[Product],products[Cost per unit])</f>
        <v>9.77</v>
      </c>
      <c r="G154">
        <f>datatable[[#This Row],[Units]]*datatable[[#This Row],[Cost Per Product]]</f>
        <v>410.34</v>
      </c>
      <c r="H154">
        <f>datatable[[#This Row],[Amount]]-datatable[[#This Row],[Total Cost]]</f>
        <v>8024.66</v>
      </c>
    </row>
    <row r="155" spans="1:8" x14ac:dyDescent="0.25">
      <c r="A155" t="s">
        <v>40</v>
      </c>
      <c r="B155" t="s">
        <v>39</v>
      </c>
      <c r="C155" t="s">
        <v>29</v>
      </c>
      <c r="D155">
        <v>0</v>
      </c>
      <c r="E155">
        <v>135</v>
      </c>
      <c r="F155">
        <f>_xlfn.XLOOKUP(datatable[[#This Row],[Product]],products[Product],products[Cost per unit])</f>
        <v>7.16</v>
      </c>
      <c r="G155">
        <f>datatable[[#This Row],[Units]]*datatable[[#This Row],[Cost Per Product]]</f>
        <v>966.6</v>
      </c>
      <c r="H155">
        <f>datatable[[#This Row],[Amount]]-datatable[[#This Row],[Total Cost]]</f>
        <v>-966.6</v>
      </c>
    </row>
    <row r="156" spans="1:8" x14ac:dyDescent="0.25">
      <c r="A156" t="s">
        <v>7</v>
      </c>
      <c r="B156" t="s">
        <v>34</v>
      </c>
      <c r="C156" t="s">
        <v>24</v>
      </c>
      <c r="D156">
        <v>8862</v>
      </c>
      <c r="E156">
        <v>189</v>
      </c>
      <c r="F156">
        <f>_xlfn.XLOOKUP(datatable[[#This Row],[Product]],products[Product],products[Cost per unit])</f>
        <v>4.97</v>
      </c>
      <c r="G156">
        <f>datatable[[#This Row],[Units]]*datatable[[#This Row],[Cost Per Product]]</f>
        <v>939.32999999999993</v>
      </c>
      <c r="H156">
        <f>datatable[[#This Row],[Amount]]-datatable[[#This Row],[Total Cost]]</f>
        <v>7922.67</v>
      </c>
    </row>
    <row r="157" spans="1:8" x14ac:dyDescent="0.25">
      <c r="A157" t="s">
        <v>6</v>
      </c>
      <c r="B157" t="s">
        <v>37</v>
      </c>
      <c r="C157" t="s">
        <v>28</v>
      </c>
      <c r="D157">
        <v>3556</v>
      </c>
      <c r="E157">
        <v>459</v>
      </c>
      <c r="F157">
        <f>_xlfn.XLOOKUP(datatable[[#This Row],[Product]],products[Product],products[Cost per unit])</f>
        <v>10.38</v>
      </c>
      <c r="G157">
        <f>datatable[[#This Row],[Units]]*datatable[[#This Row],[Cost Per Product]]</f>
        <v>4764.42</v>
      </c>
      <c r="H157">
        <f>datatable[[#This Row],[Amount]]-datatable[[#This Row],[Total Cost]]</f>
        <v>-1208.42</v>
      </c>
    </row>
    <row r="158" spans="1:8" x14ac:dyDescent="0.25">
      <c r="A158" t="s">
        <v>5</v>
      </c>
      <c r="B158" t="s">
        <v>34</v>
      </c>
      <c r="C158" t="s">
        <v>15</v>
      </c>
      <c r="D158">
        <v>7280</v>
      </c>
      <c r="E158">
        <v>201</v>
      </c>
      <c r="F158">
        <f>_xlfn.XLOOKUP(datatable[[#This Row],[Product]],products[Product],products[Cost per unit])</f>
        <v>11.73</v>
      </c>
      <c r="G158">
        <f>datatable[[#This Row],[Units]]*datatable[[#This Row],[Cost Per Product]]</f>
        <v>2357.73</v>
      </c>
      <c r="H158">
        <f>datatable[[#This Row],[Amount]]-datatable[[#This Row],[Total Cost]]</f>
        <v>4922.2700000000004</v>
      </c>
    </row>
    <row r="159" spans="1:8" x14ac:dyDescent="0.25">
      <c r="A159" t="s">
        <v>6</v>
      </c>
      <c r="B159" t="s">
        <v>34</v>
      </c>
      <c r="C159" t="s">
        <v>30</v>
      </c>
      <c r="D159">
        <v>3402</v>
      </c>
      <c r="E159">
        <v>366</v>
      </c>
      <c r="F159">
        <f>_xlfn.XLOOKUP(datatable[[#This Row],[Product]],products[Product],products[Cost per unit])</f>
        <v>14.49</v>
      </c>
      <c r="G159">
        <f>datatable[[#This Row],[Units]]*datatable[[#This Row],[Cost Per Product]]</f>
        <v>5303.34</v>
      </c>
      <c r="H159">
        <f>datatable[[#This Row],[Amount]]-datatable[[#This Row],[Total Cost]]</f>
        <v>-1901.3400000000001</v>
      </c>
    </row>
    <row r="160" spans="1:8" x14ac:dyDescent="0.25">
      <c r="A160" t="s">
        <v>3</v>
      </c>
      <c r="B160" t="s">
        <v>37</v>
      </c>
      <c r="C160" t="s">
        <v>29</v>
      </c>
      <c r="D160">
        <v>4592</v>
      </c>
      <c r="E160">
        <v>324</v>
      </c>
      <c r="F160">
        <f>_xlfn.XLOOKUP(datatable[[#This Row],[Product]],products[Product],products[Cost per unit])</f>
        <v>7.16</v>
      </c>
      <c r="G160">
        <f>datatable[[#This Row],[Units]]*datatable[[#This Row],[Cost Per Product]]</f>
        <v>2319.84</v>
      </c>
      <c r="H160">
        <f>datatable[[#This Row],[Amount]]-datatable[[#This Row],[Total Cost]]</f>
        <v>2272.16</v>
      </c>
    </row>
    <row r="161" spans="1:8" x14ac:dyDescent="0.25">
      <c r="A161" t="s">
        <v>9</v>
      </c>
      <c r="B161" t="s">
        <v>35</v>
      </c>
      <c r="C161" t="s">
        <v>15</v>
      </c>
      <c r="D161">
        <v>7833</v>
      </c>
      <c r="E161">
        <v>243</v>
      </c>
      <c r="F161">
        <f>_xlfn.XLOOKUP(datatable[[#This Row],[Product]],products[Product],products[Cost per unit])</f>
        <v>11.73</v>
      </c>
      <c r="G161">
        <f>datatable[[#This Row],[Units]]*datatable[[#This Row],[Cost Per Product]]</f>
        <v>2850.3900000000003</v>
      </c>
      <c r="H161">
        <f>datatable[[#This Row],[Amount]]-datatable[[#This Row],[Total Cost]]</f>
        <v>4982.6099999999997</v>
      </c>
    </row>
    <row r="162" spans="1:8" x14ac:dyDescent="0.25">
      <c r="A162" t="s">
        <v>2</v>
      </c>
      <c r="B162" t="s">
        <v>39</v>
      </c>
      <c r="C162" t="s">
        <v>21</v>
      </c>
      <c r="D162">
        <v>7651</v>
      </c>
      <c r="E162">
        <v>213</v>
      </c>
      <c r="F162">
        <f>_xlfn.XLOOKUP(datatable[[#This Row],[Product]],products[Product],products[Cost per unit])</f>
        <v>9</v>
      </c>
      <c r="G162">
        <f>datatable[[#This Row],[Units]]*datatable[[#This Row],[Cost Per Product]]</f>
        <v>1917</v>
      </c>
      <c r="H162">
        <f>datatable[[#This Row],[Amount]]-datatable[[#This Row],[Total Cost]]</f>
        <v>5734</v>
      </c>
    </row>
    <row r="163" spans="1:8" x14ac:dyDescent="0.25">
      <c r="A163" t="s">
        <v>40</v>
      </c>
      <c r="B163" t="s">
        <v>35</v>
      </c>
      <c r="C163" t="s">
        <v>30</v>
      </c>
      <c r="D163">
        <v>2275</v>
      </c>
      <c r="E163">
        <v>447</v>
      </c>
      <c r="F163">
        <f>_xlfn.XLOOKUP(datatable[[#This Row],[Product]],products[Product],products[Cost per unit])</f>
        <v>14.49</v>
      </c>
      <c r="G163">
        <f>datatable[[#This Row],[Units]]*datatable[[#This Row],[Cost Per Product]]</f>
        <v>6477.03</v>
      </c>
      <c r="H163">
        <f>datatable[[#This Row],[Amount]]-datatable[[#This Row],[Total Cost]]</f>
        <v>-4202.03</v>
      </c>
    </row>
    <row r="164" spans="1:8" x14ac:dyDescent="0.25">
      <c r="A164" t="s">
        <v>40</v>
      </c>
      <c r="B164" t="s">
        <v>38</v>
      </c>
      <c r="C164" t="s">
        <v>13</v>
      </c>
      <c r="D164">
        <v>5670</v>
      </c>
      <c r="E164">
        <v>297</v>
      </c>
      <c r="F164">
        <f>_xlfn.XLOOKUP(datatable[[#This Row],[Product]],products[Product],products[Cost per unit])</f>
        <v>9.33</v>
      </c>
      <c r="G164">
        <f>datatable[[#This Row],[Units]]*datatable[[#This Row],[Cost Per Product]]</f>
        <v>2771.01</v>
      </c>
      <c r="H164">
        <f>datatable[[#This Row],[Amount]]-datatable[[#This Row],[Total Cost]]</f>
        <v>2898.99</v>
      </c>
    </row>
    <row r="165" spans="1:8" x14ac:dyDescent="0.25">
      <c r="A165" t="s">
        <v>7</v>
      </c>
      <c r="B165" t="s">
        <v>35</v>
      </c>
      <c r="C165" t="s">
        <v>16</v>
      </c>
      <c r="D165">
        <v>2135</v>
      </c>
      <c r="E165">
        <v>27</v>
      </c>
      <c r="F165">
        <f>_xlfn.XLOOKUP(datatable[[#This Row],[Product]],products[Product],products[Cost per unit])</f>
        <v>8.7899999999999991</v>
      </c>
      <c r="G165">
        <f>datatable[[#This Row],[Units]]*datatable[[#This Row],[Cost Per Product]]</f>
        <v>237.32999999999998</v>
      </c>
      <c r="H165">
        <f>datatable[[#This Row],[Amount]]-datatable[[#This Row],[Total Cost]]</f>
        <v>1897.67</v>
      </c>
    </row>
    <row r="166" spans="1:8" x14ac:dyDescent="0.25">
      <c r="A166" t="s">
        <v>40</v>
      </c>
      <c r="B166" t="s">
        <v>34</v>
      </c>
      <c r="C166" t="s">
        <v>23</v>
      </c>
      <c r="D166">
        <v>2779</v>
      </c>
      <c r="E166">
        <v>75</v>
      </c>
      <c r="F166">
        <f>_xlfn.XLOOKUP(datatable[[#This Row],[Product]],products[Product],products[Cost per unit])</f>
        <v>6.49</v>
      </c>
      <c r="G166">
        <f>datatable[[#This Row],[Units]]*datatable[[#This Row],[Cost Per Product]]</f>
        <v>486.75</v>
      </c>
      <c r="H166">
        <f>datatable[[#This Row],[Amount]]-datatable[[#This Row],[Total Cost]]</f>
        <v>2292.25</v>
      </c>
    </row>
    <row r="167" spans="1:8" x14ac:dyDescent="0.25">
      <c r="A167" t="s">
        <v>10</v>
      </c>
      <c r="B167" t="s">
        <v>39</v>
      </c>
      <c r="C167" t="s">
        <v>33</v>
      </c>
      <c r="D167">
        <v>12950</v>
      </c>
      <c r="E167">
        <v>30</v>
      </c>
      <c r="F167">
        <f>_xlfn.XLOOKUP(datatable[[#This Row],[Product]],products[Product],products[Cost per unit])</f>
        <v>12.37</v>
      </c>
      <c r="G167">
        <f>datatable[[#This Row],[Units]]*datatable[[#This Row],[Cost Per Product]]</f>
        <v>371.09999999999997</v>
      </c>
      <c r="H167">
        <f>datatable[[#This Row],[Amount]]-datatable[[#This Row],[Total Cost]]</f>
        <v>12578.9</v>
      </c>
    </row>
    <row r="168" spans="1:8" x14ac:dyDescent="0.25">
      <c r="A168" t="s">
        <v>7</v>
      </c>
      <c r="B168" t="s">
        <v>36</v>
      </c>
      <c r="C168" t="s">
        <v>18</v>
      </c>
      <c r="D168">
        <v>2646</v>
      </c>
      <c r="E168">
        <v>177</v>
      </c>
      <c r="F168">
        <f>_xlfn.XLOOKUP(datatable[[#This Row],[Product]],products[Product],products[Cost per unit])</f>
        <v>6.47</v>
      </c>
      <c r="G168">
        <f>datatable[[#This Row],[Units]]*datatable[[#This Row],[Cost Per Product]]</f>
        <v>1145.19</v>
      </c>
      <c r="H168">
        <f>datatable[[#This Row],[Amount]]-datatable[[#This Row],[Total Cost]]</f>
        <v>1500.81</v>
      </c>
    </row>
    <row r="169" spans="1:8" x14ac:dyDescent="0.25">
      <c r="A169" t="s">
        <v>40</v>
      </c>
      <c r="B169" t="s">
        <v>34</v>
      </c>
      <c r="C169" t="s">
        <v>33</v>
      </c>
      <c r="D169">
        <v>3794</v>
      </c>
      <c r="E169">
        <v>159</v>
      </c>
      <c r="F169">
        <f>_xlfn.XLOOKUP(datatable[[#This Row],[Product]],products[Product],products[Cost per unit])</f>
        <v>12.37</v>
      </c>
      <c r="G169">
        <f>datatable[[#This Row],[Units]]*datatable[[#This Row],[Cost Per Product]]</f>
        <v>1966.83</v>
      </c>
      <c r="H169">
        <f>datatable[[#This Row],[Amount]]-datatable[[#This Row],[Total Cost]]</f>
        <v>1827.17</v>
      </c>
    </row>
    <row r="170" spans="1:8" x14ac:dyDescent="0.25">
      <c r="A170" t="s">
        <v>3</v>
      </c>
      <c r="B170" t="s">
        <v>35</v>
      </c>
      <c r="C170" t="s">
        <v>33</v>
      </c>
      <c r="D170">
        <v>819</v>
      </c>
      <c r="E170">
        <v>306</v>
      </c>
      <c r="F170">
        <f>_xlfn.XLOOKUP(datatable[[#This Row],[Product]],products[Product],products[Cost per unit])</f>
        <v>12.37</v>
      </c>
      <c r="G170">
        <f>datatable[[#This Row],[Units]]*datatable[[#This Row],[Cost Per Product]]</f>
        <v>3785.22</v>
      </c>
      <c r="H170">
        <f>datatable[[#This Row],[Amount]]-datatable[[#This Row],[Total Cost]]</f>
        <v>-2966.22</v>
      </c>
    </row>
    <row r="171" spans="1:8" x14ac:dyDescent="0.25">
      <c r="A171" t="s">
        <v>3</v>
      </c>
      <c r="B171" t="s">
        <v>34</v>
      </c>
      <c r="C171" t="s">
        <v>20</v>
      </c>
      <c r="D171">
        <v>2583</v>
      </c>
      <c r="E171">
        <v>18</v>
      </c>
      <c r="F171">
        <f>_xlfn.XLOOKUP(datatable[[#This Row],[Product]],products[Product],products[Cost per unit])</f>
        <v>10.62</v>
      </c>
      <c r="G171">
        <f>datatable[[#This Row],[Units]]*datatable[[#This Row],[Cost Per Product]]</f>
        <v>191.16</v>
      </c>
      <c r="H171">
        <f>datatable[[#This Row],[Amount]]-datatable[[#This Row],[Total Cost]]</f>
        <v>2391.84</v>
      </c>
    </row>
    <row r="172" spans="1:8" x14ac:dyDescent="0.25">
      <c r="A172" t="s">
        <v>7</v>
      </c>
      <c r="B172" t="s">
        <v>35</v>
      </c>
      <c r="C172" t="s">
        <v>19</v>
      </c>
      <c r="D172">
        <v>4585</v>
      </c>
      <c r="E172">
        <v>240</v>
      </c>
      <c r="F172">
        <f>_xlfn.XLOOKUP(datatable[[#This Row],[Product]],products[Product],products[Cost per unit])</f>
        <v>7.64</v>
      </c>
      <c r="G172">
        <f>datatable[[#This Row],[Units]]*datatable[[#This Row],[Cost Per Product]]</f>
        <v>1833.6</v>
      </c>
      <c r="H172">
        <f>datatable[[#This Row],[Amount]]-datatable[[#This Row],[Total Cost]]</f>
        <v>2751.4</v>
      </c>
    </row>
    <row r="173" spans="1:8" x14ac:dyDescent="0.25">
      <c r="A173" t="s">
        <v>5</v>
      </c>
      <c r="B173" t="s">
        <v>34</v>
      </c>
      <c r="C173" t="s">
        <v>33</v>
      </c>
      <c r="D173">
        <v>1652</v>
      </c>
      <c r="E173">
        <v>93</v>
      </c>
      <c r="F173">
        <f>_xlfn.XLOOKUP(datatable[[#This Row],[Product]],products[Product],products[Cost per unit])</f>
        <v>12.37</v>
      </c>
      <c r="G173">
        <f>datatable[[#This Row],[Units]]*datatable[[#This Row],[Cost Per Product]]</f>
        <v>1150.4099999999999</v>
      </c>
      <c r="H173">
        <f>datatable[[#This Row],[Amount]]-datatable[[#This Row],[Total Cost]]</f>
        <v>501.59000000000015</v>
      </c>
    </row>
    <row r="174" spans="1:8" x14ac:dyDescent="0.25">
      <c r="A174" t="s">
        <v>10</v>
      </c>
      <c r="B174" t="s">
        <v>34</v>
      </c>
      <c r="C174" t="s">
        <v>26</v>
      </c>
      <c r="D174">
        <v>4991</v>
      </c>
      <c r="E174">
        <v>9</v>
      </c>
      <c r="F174">
        <f>_xlfn.XLOOKUP(datatable[[#This Row],[Product]],products[Product],products[Cost per unit])</f>
        <v>5.6</v>
      </c>
      <c r="G174">
        <f>datatable[[#This Row],[Units]]*datatable[[#This Row],[Cost Per Product]]</f>
        <v>50.4</v>
      </c>
      <c r="H174">
        <f>datatable[[#This Row],[Amount]]-datatable[[#This Row],[Total Cost]]</f>
        <v>4940.6000000000004</v>
      </c>
    </row>
    <row r="175" spans="1:8" x14ac:dyDescent="0.25">
      <c r="A175" t="s">
        <v>8</v>
      </c>
      <c r="B175" t="s">
        <v>34</v>
      </c>
      <c r="C175" t="s">
        <v>16</v>
      </c>
      <c r="D175">
        <v>2009</v>
      </c>
      <c r="E175">
        <v>219</v>
      </c>
      <c r="F175">
        <f>_xlfn.XLOOKUP(datatable[[#This Row],[Product]],products[Product],products[Cost per unit])</f>
        <v>8.7899999999999991</v>
      </c>
      <c r="G175">
        <f>datatable[[#This Row],[Units]]*datatable[[#This Row],[Cost Per Product]]</f>
        <v>1925.0099999999998</v>
      </c>
      <c r="H175">
        <f>datatable[[#This Row],[Amount]]-datatable[[#This Row],[Total Cost]]</f>
        <v>83.990000000000236</v>
      </c>
    </row>
    <row r="176" spans="1:8" x14ac:dyDescent="0.25">
      <c r="A176" t="s">
        <v>2</v>
      </c>
      <c r="B176" t="s">
        <v>39</v>
      </c>
      <c r="C176" t="s">
        <v>22</v>
      </c>
      <c r="D176">
        <v>1568</v>
      </c>
      <c r="E176">
        <v>141</v>
      </c>
      <c r="F176">
        <f>_xlfn.XLOOKUP(datatable[[#This Row],[Product]],products[Product],products[Cost per unit])</f>
        <v>9.77</v>
      </c>
      <c r="G176">
        <f>datatable[[#This Row],[Units]]*datatable[[#This Row],[Cost Per Product]]</f>
        <v>1377.57</v>
      </c>
      <c r="H176">
        <f>datatable[[#This Row],[Amount]]-datatable[[#This Row],[Total Cost]]</f>
        <v>190.43000000000006</v>
      </c>
    </row>
    <row r="177" spans="1:8" x14ac:dyDescent="0.25">
      <c r="A177" t="s">
        <v>41</v>
      </c>
      <c r="B177" t="s">
        <v>37</v>
      </c>
      <c r="C177" t="s">
        <v>20</v>
      </c>
      <c r="D177">
        <v>3388</v>
      </c>
      <c r="E177">
        <v>123</v>
      </c>
      <c r="F177">
        <f>_xlfn.XLOOKUP(datatable[[#This Row],[Product]],products[Product],products[Cost per unit])</f>
        <v>10.62</v>
      </c>
      <c r="G177">
        <f>datatable[[#This Row],[Units]]*datatable[[#This Row],[Cost Per Product]]</f>
        <v>1306.26</v>
      </c>
      <c r="H177">
        <f>datatable[[#This Row],[Amount]]-datatable[[#This Row],[Total Cost]]</f>
        <v>2081.7399999999998</v>
      </c>
    </row>
    <row r="178" spans="1:8" x14ac:dyDescent="0.25">
      <c r="A178" t="s">
        <v>40</v>
      </c>
      <c r="B178" t="s">
        <v>38</v>
      </c>
      <c r="C178" t="s">
        <v>24</v>
      </c>
      <c r="D178">
        <v>623</v>
      </c>
      <c r="E178">
        <v>51</v>
      </c>
      <c r="F178">
        <f>_xlfn.XLOOKUP(datatable[[#This Row],[Product]],products[Product],products[Cost per unit])</f>
        <v>4.97</v>
      </c>
      <c r="G178">
        <f>datatable[[#This Row],[Units]]*datatable[[#This Row],[Cost Per Product]]</f>
        <v>253.47</v>
      </c>
      <c r="H178">
        <f>datatable[[#This Row],[Amount]]-datatable[[#This Row],[Total Cost]]</f>
        <v>369.53</v>
      </c>
    </row>
    <row r="179" spans="1:8" x14ac:dyDescent="0.25">
      <c r="A179" t="s">
        <v>6</v>
      </c>
      <c r="B179" t="s">
        <v>36</v>
      </c>
      <c r="C179" t="s">
        <v>4</v>
      </c>
      <c r="D179">
        <v>10073</v>
      </c>
      <c r="E179">
        <v>120</v>
      </c>
      <c r="F179">
        <f>_xlfn.XLOOKUP(datatable[[#This Row],[Product]],products[Product],products[Cost per unit])</f>
        <v>11.88</v>
      </c>
      <c r="G179">
        <f>datatable[[#This Row],[Units]]*datatable[[#This Row],[Cost Per Product]]</f>
        <v>1425.6000000000001</v>
      </c>
      <c r="H179">
        <f>datatable[[#This Row],[Amount]]-datatable[[#This Row],[Total Cost]]</f>
        <v>8647.4</v>
      </c>
    </row>
    <row r="180" spans="1:8" x14ac:dyDescent="0.25">
      <c r="A180" t="s">
        <v>8</v>
      </c>
      <c r="B180" t="s">
        <v>39</v>
      </c>
      <c r="C180" t="s">
        <v>26</v>
      </c>
      <c r="D180">
        <v>1561</v>
      </c>
      <c r="E180">
        <v>27</v>
      </c>
      <c r="F180">
        <f>_xlfn.XLOOKUP(datatable[[#This Row],[Product]],products[Product],products[Cost per unit])</f>
        <v>5.6</v>
      </c>
      <c r="G180">
        <f>datatable[[#This Row],[Units]]*datatable[[#This Row],[Cost Per Product]]</f>
        <v>151.19999999999999</v>
      </c>
      <c r="H180">
        <f>datatable[[#This Row],[Amount]]-datatable[[#This Row],[Total Cost]]</f>
        <v>1409.8</v>
      </c>
    </row>
    <row r="181" spans="1:8" x14ac:dyDescent="0.25">
      <c r="A181" t="s">
        <v>9</v>
      </c>
      <c r="B181" t="s">
        <v>36</v>
      </c>
      <c r="C181" t="s">
        <v>27</v>
      </c>
      <c r="D181">
        <v>11522</v>
      </c>
      <c r="E181">
        <v>204</v>
      </c>
      <c r="F181">
        <f>_xlfn.XLOOKUP(datatable[[#This Row],[Product]],products[Product],products[Cost per unit])</f>
        <v>16.73</v>
      </c>
      <c r="G181">
        <f>datatable[[#This Row],[Units]]*datatable[[#This Row],[Cost Per Product]]</f>
        <v>3412.92</v>
      </c>
      <c r="H181">
        <f>datatable[[#This Row],[Amount]]-datatable[[#This Row],[Total Cost]]</f>
        <v>8109.08</v>
      </c>
    </row>
    <row r="182" spans="1:8" x14ac:dyDescent="0.25">
      <c r="A182" t="s">
        <v>6</v>
      </c>
      <c r="B182" t="s">
        <v>38</v>
      </c>
      <c r="C182" t="s">
        <v>13</v>
      </c>
      <c r="D182">
        <v>2317</v>
      </c>
      <c r="E182">
        <v>123</v>
      </c>
      <c r="F182">
        <f>_xlfn.XLOOKUP(datatable[[#This Row],[Product]],products[Product],products[Cost per unit])</f>
        <v>9.33</v>
      </c>
      <c r="G182">
        <f>datatable[[#This Row],[Units]]*datatable[[#This Row],[Cost Per Product]]</f>
        <v>1147.5899999999999</v>
      </c>
      <c r="H182">
        <f>datatable[[#This Row],[Amount]]-datatable[[#This Row],[Total Cost]]</f>
        <v>1169.4100000000001</v>
      </c>
    </row>
    <row r="183" spans="1:8" x14ac:dyDescent="0.25">
      <c r="A183" t="s">
        <v>10</v>
      </c>
      <c r="B183" t="s">
        <v>37</v>
      </c>
      <c r="C183" t="s">
        <v>28</v>
      </c>
      <c r="D183">
        <v>3059</v>
      </c>
      <c r="E183">
        <v>27</v>
      </c>
      <c r="F183">
        <f>_xlfn.XLOOKUP(datatable[[#This Row],[Product]],products[Product],products[Cost per unit])</f>
        <v>10.38</v>
      </c>
      <c r="G183">
        <f>datatable[[#This Row],[Units]]*datatable[[#This Row],[Cost Per Product]]</f>
        <v>280.26000000000005</v>
      </c>
      <c r="H183">
        <f>datatable[[#This Row],[Amount]]-datatable[[#This Row],[Total Cost]]</f>
        <v>2778.74</v>
      </c>
    </row>
    <row r="184" spans="1:8" x14ac:dyDescent="0.25">
      <c r="A184" t="s">
        <v>41</v>
      </c>
      <c r="B184" t="s">
        <v>37</v>
      </c>
      <c r="C184" t="s">
        <v>26</v>
      </c>
      <c r="D184">
        <v>2324</v>
      </c>
      <c r="E184">
        <v>177</v>
      </c>
      <c r="F184">
        <f>_xlfn.XLOOKUP(datatable[[#This Row],[Product]],products[Product],products[Cost per unit])</f>
        <v>5.6</v>
      </c>
      <c r="G184">
        <f>datatable[[#This Row],[Units]]*datatable[[#This Row],[Cost Per Product]]</f>
        <v>991.19999999999993</v>
      </c>
      <c r="H184">
        <f>datatable[[#This Row],[Amount]]-datatable[[#This Row],[Total Cost]]</f>
        <v>1332.8000000000002</v>
      </c>
    </row>
    <row r="185" spans="1:8" x14ac:dyDescent="0.25">
      <c r="A185" t="s">
        <v>3</v>
      </c>
      <c r="B185" t="s">
        <v>39</v>
      </c>
      <c r="C185" t="s">
        <v>26</v>
      </c>
      <c r="D185">
        <v>4956</v>
      </c>
      <c r="E185">
        <v>171</v>
      </c>
      <c r="F185">
        <f>_xlfn.XLOOKUP(datatable[[#This Row],[Product]],products[Product],products[Cost per unit])</f>
        <v>5.6</v>
      </c>
      <c r="G185">
        <f>datatable[[#This Row],[Units]]*datatable[[#This Row],[Cost Per Product]]</f>
        <v>957.59999999999991</v>
      </c>
      <c r="H185">
        <f>datatable[[#This Row],[Amount]]-datatable[[#This Row],[Total Cost]]</f>
        <v>3998.4</v>
      </c>
    </row>
    <row r="186" spans="1:8" x14ac:dyDescent="0.25">
      <c r="A186" t="s">
        <v>10</v>
      </c>
      <c r="B186" t="s">
        <v>34</v>
      </c>
      <c r="C186" t="s">
        <v>19</v>
      </c>
      <c r="D186">
        <v>5355</v>
      </c>
      <c r="E186">
        <v>204</v>
      </c>
      <c r="F186">
        <f>_xlfn.XLOOKUP(datatable[[#This Row],[Product]],products[Product],products[Cost per unit])</f>
        <v>7.64</v>
      </c>
      <c r="G186">
        <f>datatable[[#This Row],[Units]]*datatable[[#This Row],[Cost Per Product]]</f>
        <v>1558.56</v>
      </c>
      <c r="H186">
        <f>datatable[[#This Row],[Amount]]-datatable[[#This Row],[Total Cost]]</f>
        <v>3796.44</v>
      </c>
    </row>
    <row r="187" spans="1:8" x14ac:dyDescent="0.25">
      <c r="A187" t="s">
        <v>3</v>
      </c>
      <c r="B187" t="s">
        <v>34</v>
      </c>
      <c r="C187" t="s">
        <v>14</v>
      </c>
      <c r="D187">
        <v>7259</v>
      </c>
      <c r="E187">
        <v>276</v>
      </c>
      <c r="F187">
        <f>_xlfn.XLOOKUP(datatable[[#This Row],[Product]],products[Product],products[Cost per unit])</f>
        <v>11.7</v>
      </c>
      <c r="G187">
        <f>datatable[[#This Row],[Units]]*datatable[[#This Row],[Cost Per Product]]</f>
        <v>3229.2</v>
      </c>
      <c r="H187">
        <f>datatable[[#This Row],[Amount]]-datatable[[#This Row],[Total Cost]]</f>
        <v>4029.8</v>
      </c>
    </row>
    <row r="188" spans="1:8" x14ac:dyDescent="0.25">
      <c r="A188" t="s">
        <v>8</v>
      </c>
      <c r="B188" t="s">
        <v>37</v>
      </c>
      <c r="C188" t="s">
        <v>26</v>
      </c>
      <c r="D188">
        <v>6279</v>
      </c>
      <c r="E188">
        <v>45</v>
      </c>
      <c r="F188">
        <f>_xlfn.XLOOKUP(datatable[[#This Row],[Product]],products[Product],products[Cost per unit])</f>
        <v>5.6</v>
      </c>
      <c r="G188">
        <f>datatable[[#This Row],[Units]]*datatable[[#This Row],[Cost Per Product]]</f>
        <v>251.99999999999997</v>
      </c>
      <c r="H188">
        <f>datatable[[#This Row],[Amount]]-datatable[[#This Row],[Total Cost]]</f>
        <v>6027</v>
      </c>
    </row>
    <row r="189" spans="1:8" x14ac:dyDescent="0.25">
      <c r="A189" t="s">
        <v>40</v>
      </c>
      <c r="B189" t="s">
        <v>38</v>
      </c>
      <c r="C189" t="s">
        <v>29</v>
      </c>
      <c r="D189">
        <v>2541</v>
      </c>
      <c r="E189">
        <v>45</v>
      </c>
      <c r="F189">
        <f>_xlfn.XLOOKUP(datatable[[#This Row],[Product]],products[Product],products[Cost per unit])</f>
        <v>7.16</v>
      </c>
      <c r="G189">
        <f>datatable[[#This Row],[Units]]*datatable[[#This Row],[Cost Per Product]]</f>
        <v>322.2</v>
      </c>
      <c r="H189">
        <f>datatable[[#This Row],[Amount]]-datatable[[#This Row],[Total Cost]]</f>
        <v>2218.8000000000002</v>
      </c>
    </row>
    <row r="190" spans="1:8" x14ac:dyDescent="0.25">
      <c r="A190" t="s">
        <v>6</v>
      </c>
      <c r="B190" t="s">
        <v>35</v>
      </c>
      <c r="C190" t="s">
        <v>27</v>
      </c>
      <c r="D190">
        <v>3864</v>
      </c>
      <c r="E190">
        <v>177</v>
      </c>
      <c r="F190">
        <f>_xlfn.XLOOKUP(datatable[[#This Row],[Product]],products[Product],products[Cost per unit])</f>
        <v>16.73</v>
      </c>
      <c r="G190">
        <f>datatable[[#This Row],[Units]]*datatable[[#This Row],[Cost Per Product]]</f>
        <v>2961.21</v>
      </c>
      <c r="H190">
        <f>datatable[[#This Row],[Amount]]-datatable[[#This Row],[Total Cost]]</f>
        <v>902.79</v>
      </c>
    </row>
    <row r="191" spans="1:8" x14ac:dyDescent="0.25">
      <c r="A191" t="s">
        <v>5</v>
      </c>
      <c r="B191" t="s">
        <v>36</v>
      </c>
      <c r="C191" t="s">
        <v>13</v>
      </c>
      <c r="D191">
        <v>6146</v>
      </c>
      <c r="E191">
        <v>63</v>
      </c>
      <c r="F191">
        <f>_xlfn.XLOOKUP(datatable[[#This Row],[Product]],products[Product],products[Cost per unit])</f>
        <v>9.33</v>
      </c>
      <c r="G191">
        <f>datatable[[#This Row],[Units]]*datatable[[#This Row],[Cost Per Product]]</f>
        <v>587.79</v>
      </c>
      <c r="H191">
        <f>datatable[[#This Row],[Amount]]-datatable[[#This Row],[Total Cost]]</f>
        <v>5558.21</v>
      </c>
    </row>
    <row r="192" spans="1:8" x14ac:dyDescent="0.25">
      <c r="A192" t="s">
        <v>9</v>
      </c>
      <c r="B192" t="s">
        <v>39</v>
      </c>
      <c r="C192" t="s">
        <v>18</v>
      </c>
      <c r="D192">
        <v>2639</v>
      </c>
      <c r="E192">
        <v>204</v>
      </c>
      <c r="F192">
        <f>_xlfn.XLOOKUP(datatable[[#This Row],[Product]],products[Product],products[Cost per unit])</f>
        <v>6.47</v>
      </c>
      <c r="G192">
        <f>datatable[[#This Row],[Units]]*datatable[[#This Row],[Cost Per Product]]</f>
        <v>1319.8799999999999</v>
      </c>
      <c r="H192">
        <f>datatable[[#This Row],[Amount]]-datatable[[#This Row],[Total Cost]]</f>
        <v>1319.1200000000001</v>
      </c>
    </row>
    <row r="193" spans="1:8" x14ac:dyDescent="0.25">
      <c r="A193" t="s">
        <v>8</v>
      </c>
      <c r="B193" t="s">
        <v>37</v>
      </c>
      <c r="C193" t="s">
        <v>22</v>
      </c>
      <c r="D193">
        <v>1890</v>
      </c>
      <c r="E193">
        <v>195</v>
      </c>
      <c r="F193">
        <f>_xlfn.XLOOKUP(datatable[[#This Row],[Product]],products[Product],products[Cost per unit])</f>
        <v>9.77</v>
      </c>
      <c r="G193">
        <f>datatable[[#This Row],[Units]]*datatable[[#This Row],[Cost Per Product]]</f>
        <v>1905.1499999999999</v>
      </c>
      <c r="H193">
        <f>datatable[[#This Row],[Amount]]-datatable[[#This Row],[Total Cost]]</f>
        <v>-15.149999999999864</v>
      </c>
    </row>
    <row r="194" spans="1:8" x14ac:dyDescent="0.25">
      <c r="A194" t="s">
        <v>7</v>
      </c>
      <c r="B194" t="s">
        <v>34</v>
      </c>
      <c r="C194" t="s">
        <v>14</v>
      </c>
      <c r="D194">
        <v>1932</v>
      </c>
      <c r="E194">
        <v>369</v>
      </c>
      <c r="F194">
        <f>_xlfn.XLOOKUP(datatable[[#This Row],[Product]],products[Product],products[Cost per unit])</f>
        <v>11.7</v>
      </c>
      <c r="G194">
        <f>datatable[[#This Row],[Units]]*datatable[[#This Row],[Cost Per Product]]</f>
        <v>4317.3</v>
      </c>
      <c r="H194">
        <f>datatable[[#This Row],[Amount]]-datatable[[#This Row],[Total Cost]]</f>
        <v>-2385.3000000000002</v>
      </c>
    </row>
    <row r="195" spans="1:8" x14ac:dyDescent="0.25">
      <c r="A195" t="s">
        <v>3</v>
      </c>
      <c r="B195" t="s">
        <v>34</v>
      </c>
      <c r="C195" t="s">
        <v>25</v>
      </c>
      <c r="D195">
        <v>6300</v>
      </c>
      <c r="E195">
        <v>42</v>
      </c>
      <c r="F195">
        <f>_xlfn.XLOOKUP(datatable[[#This Row],[Product]],products[Product],products[Cost per unit])</f>
        <v>13.15</v>
      </c>
      <c r="G195">
        <f>datatable[[#This Row],[Units]]*datatable[[#This Row],[Cost Per Product]]</f>
        <v>552.30000000000007</v>
      </c>
      <c r="H195">
        <f>datatable[[#This Row],[Amount]]-datatable[[#This Row],[Total Cost]]</f>
        <v>5747.7</v>
      </c>
    </row>
    <row r="196" spans="1:8" x14ac:dyDescent="0.25">
      <c r="A196" t="s">
        <v>6</v>
      </c>
      <c r="B196" t="s">
        <v>37</v>
      </c>
      <c r="C196" t="s">
        <v>30</v>
      </c>
      <c r="D196">
        <v>560</v>
      </c>
      <c r="E196">
        <v>81</v>
      </c>
      <c r="F196">
        <f>_xlfn.XLOOKUP(datatable[[#This Row],[Product]],products[Product],products[Cost per unit])</f>
        <v>14.49</v>
      </c>
      <c r="G196">
        <f>datatable[[#This Row],[Units]]*datatable[[#This Row],[Cost Per Product]]</f>
        <v>1173.69</v>
      </c>
      <c r="H196">
        <f>datatable[[#This Row],[Amount]]-datatable[[#This Row],[Total Cost]]</f>
        <v>-613.69000000000005</v>
      </c>
    </row>
    <row r="197" spans="1:8" x14ac:dyDescent="0.25">
      <c r="A197" t="s">
        <v>9</v>
      </c>
      <c r="B197" t="s">
        <v>37</v>
      </c>
      <c r="C197" t="s">
        <v>26</v>
      </c>
      <c r="D197">
        <v>2856</v>
      </c>
      <c r="E197">
        <v>246</v>
      </c>
      <c r="F197">
        <f>_xlfn.XLOOKUP(datatable[[#This Row],[Product]],products[Product],products[Cost per unit])</f>
        <v>5.6</v>
      </c>
      <c r="G197">
        <f>datatable[[#This Row],[Units]]*datatable[[#This Row],[Cost Per Product]]</f>
        <v>1377.6</v>
      </c>
      <c r="H197">
        <f>datatable[[#This Row],[Amount]]-datatable[[#This Row],[Total Cost]]</f>
        <v>1478.4</v>
      </c>
    </row>
    <row r="198" spans="1:8" x14ac:dyDescent="0.25">
      <c r="A198" t="s">
        <v>9</v>
      </c>
      <c r="B198" t="s">
        <v>34</v>
      </c>
      <c r="C198" t="s">
        <v>17</v>
      </c>
      <c r="D198">
        <v>707</v>
      </c>
      <c r="E198">
        <v>174</v>
      </c>
      <c r="F198">
        <f>_xlfn.XLOOKUP(datatable[[#This Row],[Product]],products[Product],products[Cost per unit])</f>
        <v>3.11</v>
      </c>
      <c r="G198">
        <f>datatable[[#This Row],[Units]]*datatable[[#This Row],[Cost Per Product]]</f>
        <v>541.14</v>
      </c>
      <c r="H198">
        <f>datatable[[#This Row],[Amount]]-datatable[[#This Row],[Total Cost]]</f>
        <v>165.86</v>
      </c>
    </row>
    <row r="199" spans="1:8" x14ac:dyDescent="0.25">
      <c r="A199" t="s">
        <v>8</v>
      </c>
      <c r="B199" t="s">
        <v>35</v>
      </c>
      <c r="C199" t="s">
        <v>30</v>
      </c>
      <c r="D199">
        <v>3598</v>
      </c>
      <c r="E199">
        <v>81</v>
      </c>
      <c r="F199">
        <f>_xlfn.XLOOKUP(datatable[[#This Row],[Product]],products[Product],products[Cost per unit])</f>
        <v>14.49</v>
      </c>
      <c r="G199">
        <f>datatable[[#This Row],[Units]]*datatable[[#This Row],[Cost Per Product]]</f>
        <v>1173.69</v>
      </c>
      <c r="H199">
        <f>datatable[[#This Row],[Amount]]-datatable[[#This Row],[Total Cost]]</f>
        <v>2424.31</v>
      </c>
    </row>
    <row r="200" spans="1:8" x14ac:dyDescent="0.25">
      <c r="A200" t="s">
        <v>40</v>
      </c>
      <c r="B200" t="s">
        <v>35</v>
      </c>
      <c r="C200" t="s">
        <v>22</v>
      </c>
      <c r="D200">
        <v>6853</v>
      </c>
      <c r="E200">
        <v>372</v>
      </c>
      <c r="F200">
        <f>_xlfn.XLOOKUP(datatable[[#This Row],[Product]],products[Product],products[Cost per unit])</f>
        <v>9.77</v>
      </c>
      <c r="G200">
        <f>datatable[[#This Row],[Units]]*datatable[[#This Row],[Cost Per Product]]</f>
        <v>3634.44</v>
      </c>
      <c r="H200">
        <f>datatable[[#This Row],[Amount]]-datatable[[#This Row],[Total Cost]]</f>
        <v>3218.56</v>
      </c>
    </row>
    <row r="201" spans="1:8" x14ac:dyDescent="0.25">
      <c r="A201" t="s">
        <v>40</v>
      </c>
      <c r="B201" t="s">
        <v>35</v>
      </c>
      <c r="C201" t="s">
        <v>16</v>
      </c>
      <c r="D201">
        <v>4725</v>
      </c>
      <c r="E201">
        <v>174</v>
      </c>
      <c r="F201">
        <f>_xlfn.XLOOKUP(datatable[[#This Row],[Product]],products[Product],products[Cost per unit])</f>
        <v>8.7899999999999991</v>
      </c>
      <c r="G201">
        <f>datatable[[#This Row],[Units]]*datatable[[#This Row],[Cost Per Product]]</f>
        <v>1529.4599999999998</v>
      </c>
      <c r="H201">
        <f>datatable[[#This Row],[Amount]]-datatable[[#This Row],[Total Cost]]</f>
        <v>3195.54</v>
      </c>
    </row>
    <row r="202" spans="1:8" x14ac:dyDescent="0.25">
      <c r="A202" t="s">
        <v>41</v>
      </c>
      <c r="B202" t="s">
        <v>36</v>
      </c>
      <c r="C202" t="s">
        <v>32</v>
      </c>
      <c r="D202">
        <v>10304</v>
      </c>
      <c r="E202">
        <v>84</v>
      </c>
      <c r="F202">
        <f>_xlfn.XLOOKUP(datatable[[#This Row],[Product]],products[Product],products[Cost per unit])</f>
        <v>8.65</v>
      </c>
      <c r="G202">
        <f>datatable[[#This Row],[Units]]*datatable[[#This Row],[Cost Per Product]]</f>
        <v>726.6</v>
      </c>
      <c r="H202">
        <f>datatable[[#This Row],[Amount]]-datatable[[#This Row],[Total Cost]]</f>
        <v>9577.4</v>
      </c>
    </row>
    <row r="203" spans="1:8" x14ac:dyDescent="0.25">
      <c r="A203" t="s">
        <v>41</v>
      </c>
      <c r="B203" t="s">
        <v>34</v>
      </c>
      <c r="C203" t="s">
        <v>16</v>
      </c>
      <c r="D203">
        <v>1274</v>
      </c>
      <c r="E203">
        <v>225</v>
      </c>
      <c r="F203">
        <f>_xlfn.XLOOKUP(datatable[[#This Row],[Product]],products[Product],products[Cost per unit])</f>
        <v>8.7899999999999991</v>
      </c>
      <c r="G203">
        <f>datatable[[#This Row],[Units]]*datatable[[#This Row],[Cost Per Product]]</f>
        <v>1977.7499999999998</v>
      </c>
      <c r="H203">
        <f>datatable[[#This Row],[Amount]]-datatable[[#This Row],[Total Cost]]</f>
        <v>-703.74999999999977</v>
      </c>
    </row>
    <row r="204" spans="1:8" x14ac:dyDescent="0.25">
      <c r="A204" t="s">
        <v>5</v>
      </c>
      <c r="B204" t="s">
        <v>36</v>
      </c>
      <c r="C204" t="s">
        <v>30</v>
      </c>
      <c r="D204">
        <v>1526</v>
      </c>
      <c r="E204">
        <v>105</v>
      </c>
      <c r="F204">
        <f>_xlfn.XLOOKUP(datatable[[#This Row],[Product]],products[Product],products[Cost per unit])</f>
        <v>14.49</v>
      </c>
      <c r="G204">
        <f>datatable[[#This Row],[Units]]*datatable[[#This Row],[Cost Per Product]]</f>
        <v>1521.45</v>
      </c>
      <c r="H204">
        <f>datatable[[#This Row],[Amount]]-datatable[[#This Row],[Total Cost]]</f>
        <v>4.5499999999999545</v>
      </c>
    </row>
    <row r="205" spans="1:8" x14ac:dyDescent="0.25">
      <c r="A205" t="s">
        <v>40</v>
      </c>
      <c r="B205" t="s">
        <v>39</v>
      </c>
      <c r="C205" t="s">
        <v>28</v>
      </c>
      <c r="D205">
        <v>3101</v>
      </c>
      <c r="E205">
        <v>225</v>
      </c>
      <c r="F205">
        <f>_xlfn.XLOOKUP(datatable[[#This Row],[Product]],products[Product],products[Cost per unit])</f>
        <v>10.38</v>
      </c>
      <c r="G205">
        <f>datatable[[#This Row],[Units]]*datatable[[#This Row],[Cost Per Product]]</f>
        <v>2335.5</v>
      </c>
      <c r="H205">
        <f>datatable[[#This Row],[Amount]]-datatable[[#This Row],[Total Cost]]</f>
        <v>765.5</v>
      </c>
    </row>
    <row r="206" spans="1:8" x14ac:dyDescent="0.25">
      <c r="A206" t="s">
        <v>2</v>
      </c>
      <c r="B206" t="s">
        <v>37</v>
      </c>
      <c r="C206" t="s">
        <v>14</v>
      </c>
      <c r="D206">
        <v>1057</v>
      </c>
      <c r="E206">
        <v>54</v>
      </c>
      <c r="F206">
        <f>_xlfn.XLOOKUP(datatable[[#This Row],[Product]],products[Product],products[Cost per unit])</f>
        <v>11.7</v>
      </c>
      <c r="G206">
        <f>datatable[[#This Row],[Units]]*datatable[[#This Row],[Cost Per Product]]</f>
        <v>631.79999999999995</v>
      </c>
      <c r="H206">
        <f>datatable[[#This Row],[Amount]]-datatable[[#This Row],[Total Cost]]</f>
        <v>425.20000000000005</v>
      </c>
    </row>
    <row r="207" spans="1:8" x14ac:dyDescent="0.25">
      <c r="A207" t="s">
        <v>7</v>
      </c>
      <c r="B207" t="s">
        <v>37</v>
      </c>
      <c r="C207" t="s">
        <v>26</v>
      </c>
      <c r="D207">
        <v>5306</v>
      </c>
      <c r="E207">
        <v>0</v>
      </c>
      <c r="F207">
        <f>_xlfn.XLOOKUP(datatable[[#This Row],[Product]],products[Product],products[Cost per unit])</f>
        <v>5.6</v>
      </c>
      <c r="G207">
        <f>datatable[[#This Row],[Units]]*datatable[[#This Row],[Cost Per Product]]</f>
        <v>0</v>
      </c>
      <c r="H207">
        <f>datatable[[#This Row],[Amount]]-datatable[[#This Row],[Total Cost]]</f>
        <v>5306</v>
      </c>
    </row>
    <row r="208" spans="1:8" x14ac:dyDescent="0.25">
      <c r="A208" t="s">
        <v>5</v>
      </c>
      <c r="B208" t="s">
        <v>39</v>
      </c>
      <c r="C208" t="s">
        <v>24</v>
      </c>
      <c r="D208">
        <v>4018</v>
      </c>
      <c r="E208">
        <v>171</v>
      </c>
      <c r="F208">
        <f>_xlfn.XLOOKUP(datatable[[#This Row],[Product]],products[Product],products[Cost per unit])</f>
        <v>4.97</v>
      </c>
      <c r="G208">
        <f>datatable[[#This Row],[Units]]*datatable[[#This Row],[Cost Per Product]]</f>
        <v>849.87</v>
      </c>
      <c r="H208">
        <f>datatable[[#This Row],[Amount]]-datatable[[#This Row],[Total Cost]]</f>
        <v>3168.13</v>
      </c>
    </row>
    <row r="209" spans="1:8" x14ac:dyDescent="0.25">
      <c r="A209" t="s">
        <v>9</v>
      </c>
      <c r="B209" t="s">
        <v>34</v>
      </c>
      <c r="C209" t="s">
        <v>16</v>
      </c>
      <c r="D209">
        <v>938</v>
      </c>
      <c r="E209">
        <v>189</v>
      </c>
      <c r="F209">
        <f>_xlfn.XLOOKUP(datatable[[#This Row],[Product]],products[Product],products[Cost per unit])</f>
        <v>8.7899999999999991</v>
      </c>
      <c r="G209">
        <f>datatable[[#This Row],[Units]]*datatable[[#This Row],[Cost Per Product]]</f>
        <v>1661.31</v>
      </c>
      <c r="H209">
        <f>datatable[[#This Row],[Amount]]-datatable[[#This Row],[Total Cost]]</f>
        <v>-723.31</v>
      </c>
    </row>
    <row r="210" spans="1:8" x14ac:dyDescent="0.25">
      <c r="A210" t="s">
        <v>7</v>
      </c>
      <c r="B210" t="s">
        <v>38</v>
      </c>
      <c r="C210" t="s">
        <v>18</v>
      </c>
      <c r="D210">
        <v>1778</v>
      </c>
      <c r="E210">
        <v>270</v>
      </c>
      <c r="F210">
        <f>_xlfn.XLOOKUP(datatable[[#This Row],[Product]],products[Product],products[Cost per unit])</f>
        <v>6.47</v>
      </c>
      <c r="G210">
        <f>datatable[[#This Row],[Units]]*datatable[[#This Row],[Cost Per Product]]</f>
        <v>1746.8999999999999</v>
      </c>
      <c r="H210">
        <f>datatable[[#This Row],[Amount]]-datatable[[#This Row],[Total Cost]]</f>
        <v>31.100000000000136</v>
      </c>
    </row>
    <row r="211" spans="1:8" x14ac:dyDescent="0.25">
      <c r="A211" t="s">
        <v>6</v>
      </c>
      <c r="B211" t="s">
        <v>39</v>
      </c>
      <c r="C211" t="s">
        <v>30</v>
      </c>
      <c r="D211">
        <v>1638</v>
      </c>
      <c r="E211">
        <v>63</v>
      </c>
      <c r="F211">
        <f>_xlfn.XLOOKUP(datatable[[#This Row],[Product]],products[Product],products[Cost per unit])</f>
        <v>14.49</v>
      </c>
      <c r="G211">
        <f>datatable[[#This Row],[Units]]*datatable[[#This Row],[Cost Per Product]]</f>
        <v>912.87</v>
      </c>
      <c r="H211">
        <f>datatable[[#This Row],[Amount]]-datatable[[#This Row],[Total Cost]]</f>
        <v>725.13</v>
      </c>
    </row>
    <row r="212" spans="1:8" x14ac:dyDescent="0.25">
      <c r="A212" t="s">
        <v>41</v>
      </c>
      <c r="B212" t="s">
        <v>38</v>
      </c>
      <c r="C212" t="s">
        <v>25</v>
      </c>
      <c r="D212">
        <v>154</v>
      </c>
      <c r="E212">
        <v>21</v>
      </c>
      <c r="F212">
        <f>_xlfn.XLOOKUP(datatable[[#This Row],[Product]],products[Product],products[Cost per unit])</f>
        <v>13.15</v>
      </c>
      <c r="G212">
        <f>datatable[[#This Row],[Units]]*datatable[[#This Row],[Cost Per Product]]</f>
        <v>276.15000000000003</v>
      </c>
      <c r="H212">
        <f>datatable[[#This Row],[Amount]]-datatable[[#This Row],[Total Cost]]</f>
        <v>-122.15000000000003</v>
      </c>
    </row>
    <row r="213" spans="1:8" x14ac:dyDescent="0.25">
      <c r="A213" t="s">
        <v>7</v>
      </c>
      <c r="B213" t="s">
        <v>37</v>
      </c>
      <c r="C213" t="s">
        <v>22</v>
      </c>
      <c r="D213">
        <v>9835</v>
      </c>
      <c r="E213">
        <v>207</v>
      </c>
      <c r="F213">
        <f>_xlfn.XLOOKUP(datatable[[#This Row],[Product]],products[Product],products[Cost per unit])</f>
        <v>9.77</v>
      </c>
      <c r="G213">
        <f>datatable[[#This Row],[Units]]*datatable[[#This Row],[Cost Per Product]]</f>
        <v>2022.3899999999999</v>
      </c>
      <c r="H213">
        <f>datatable[[#This Row],[Amount]]-datatable[[#This Row],[Total Cost]]</f>
        <v>7812.6100000000006</v>
      </c>
    </row>
    <row r="214" spans="1:8" x14ac:dyDescent="0.25">
      <c r="A214" t="s">
        <v>9</v>
      </c>
      <c r="B214" t="s">
        <v>37</v>
      </c>
      <c r="C214" t="s">
        <v>20</v>
      </c>
      <c r="D214">
        <v>7273</v>
      </c>
      <c r="E214">
        <v>96</v>
      </c>
      <c r="F214">
        <f>_xlfn.XLOOKUP(datatable[[#This Row],[Product]],products[Product],products[Cost per unit])</f>
        <v>10.62</v>
      </c>
      <c r="G214">
        <f>datatable[[#This Row],[Units]]*datatable[[#This Row],[Cost Per Product]]</f>
        <v>1019.52</v>
      </c>
      <c r="H214">
        <f>datatable[[#This Row],[Amount]]-datatable[[#This Row],[Total Cost]]</f>
        <v>6253.48</v>
      </c>
    </row>
    <row r="215" spans="1:8" x14ac:dyDescent="0.25">
      <c r="A215" t="s">
        <v>5</v>
      </c>
      <c r="B215" t="s">
        <v>39</v>
      </c>
      <c r="C215" t="s">
        <v>22</v>
      </c>
      <c r="D215">
        <v>6909</v>
      </c>
      <c r="E215">
        <v>81</v>
      </c>
      <c r="F215">
        <f>_xlfn.XLOOKUP(datatable[[#This Row],[Product]],products[Product],products[Cost per unit])</f>
        <v>9.77</v>
      </c>
      <c r="G215">
        <f>datatable[[#This Row],[Units]]*datatable[[#This Row],[Cost Per Product]]</f>
        <v>791.37</v>
      </c>
      <c r="H215">
        <f>datatable[[#This Row],[Amount]]-datatable[[#This Row],[Total Cost]]</f>
        <v>6117.63</v>
      </c>
    </row>
    <row r="216" spans="1:8" x14ac:dyDescent="0.25">
      <c r="A216" t="s">
        <v>9</v>
      </c>
      <c r="B216" t="s">
        <v>39</v>
      </c>
      <c r="C216" t="s">
        <v>24</v>
      </c>
      <c r="D216">
        <v>3920</v>
      </c>
      <c r="E216">
        <v>306</v>
      </c>
      <c r="F216">
        <f>_xlfn.XLOOKUP(datatable[[#This Row],[Product]],products[Product],products[Cost per unit])</f>
        <v>4.97</v>
      </c>
      <c r="G216">
        <f>datatable[[#This Row],[Units]]*datatable[[#This Row],[Cost Per Product]]</f>
        <v>1520.82</v>
      </c>
      <c r="H216">
        <f>datatable[[#This Row],[Amount]]-datatable[[#This Row],[Total Cost]]</f>
        <v>2399.1800000000003</v>
      </c>
    </row>
    <row r="217" spans="1:8" x14ac:dyDescent="0.25">
      <c r="A217" t="s">
        <v>10</v>
      </c>
      <c r="B217" t="s">
        <v>39</v>
      </c>
      <c r="C217" t="s">
        <v>21</v>
      </c>
      <c r="D217">
        <v>4858</v>
      </c>
      <c r="E217">
        <v>279</v>
      </c>
      <c r="F217">
        <f>_xlfn.XLOOKUP(datatable[[#This Row],[Product]],products[Product],products[Cost per unit])</f>
        <v>9</v>
      </c>
      <c r="G217">
        <f>datatable[[#This Row],[Units]]*datatable[[#This Row],[Cost Per Product]]</f>
        <v>2511</v>
      </c>
      <c r="H217">
        <f>datatable[[#This Row],[Amount]]-datatable[[#This Row],[Total Cost]]</f>
        <v>2347</v>
      </c>
    </row>
    <row r="218" spans="1:8" x14ac:dyDescent="0.25">
      <c r="A218" t="s">
        <v>2</v>
      </c>
      <c r="B218" t="s">
        <v>38</v>
      </c>
      <c r="C218" t="s">
        <v>4</v>
      </c>
      <c r="D218">
        <v>3549</v>
      </c>
      <c r="E218">
        <v>3</v>
      </c>
      <c r="F218">
        <f>_xlfn.XLOOKUP(datatable[[#This Row],[Product]],products[Product],products[Cost per unit])</f>
        <v>11.88</v>
      </c>
      <c r="G218">
        <f>datatable[[#This Row],[Units]]*datatable[[#This Row],[Cost Per Product]]</f>
        <v>35.64</v>
      </c>
      <c r="H218">
        <f>datatable[[#This Row],[Amount]]-datatable[[#This Row],[Total Cost]]</f>
        <v>3513.36</v>
      </c>
    </row>
    <row r="219" spans="1:8" x14ac:dyDescent="0.25">
      <c r="A219" t="s">
        <v>7</v>
      </c>
      <c r="B219" t="s">
        <v>39</v>
      </c>
      <c r="C219" t="s">
        <v>27</v>
      </c>
      <c r="D219">
        <v>966</v>
      </c>
      <c r="E219">
        <v>198</v>
      </c>
      <c r="F219">
        <f>_xlfn.XLOOKUP(datatable[[#This Row],[Product]],products[Product],products[Cost per unit])</f>
        <v>16.73</v>
      </c>
      <c r="G219">
        <f>datatable[[#This Row],[Units]]*datatable[[#This Row],[Cost Per Product]]</f>
        <v>3312.54</v>
      </c>
      <c r="H219">
        <f>datatable[[#This Row],[Amount]]-datatable[[#This Row],[Total Cost]]</f>
        <v>-2346.54</v>
      </c>
    </row>
    <row r="220" spans="1:8" x14ac:dyDescent="0.25">
      <c r="A220" t="s">
        <v>5</v>
      </c>
      <c r="B220" t="s">
        <v>39</v>
      </c>
      <c r="C220" t="s">
        <v>18</v>
      </c>
      <c r="D220">
        <v>385</v>
      </c>
      <c r="E220">
        <v>249</v>
      </c>
      <c r="F220">
        <f>_xlfn.XLOOKUP(datatable[[#This Row],[Product]],products[Product],products[Cost per unit])</f>
        <v>6.47</v>
      </c>
      <c r="G220">
        <f>datatable[[#This Row],[Units]]*datatable[[#This Row],[Cost Per Product]]</f>
        <v>1611.03</v>
      </c>
      <c r="H220">
        <f>datatable[[#This Row],[Amount]]-datatable[[#This Row],[Total Cost]]</f>
        <v>-1226.03</v>
      </c>
    </row>
    <row r="221" spans="1:8" x14ac:dyDescent="0.25">
      <c r="A221" t="s">
        <v>6</v>
      </c>
      <c r="B221" t="s">
        <v>34</v>
      </c>
      <c r="C221" t="s">
        <v>16</v>
      </c>
      <c r="D221">
        <v>2219</v>
      </c>
      <c r="E221">
        <v>75</v>
      </c>
      <c r="F221">
        <f>_xlfn.XLOOKUP(datatable[[#This Row],[Product]],products[Product],products[Cost per unit])</f>
        <v>8.7899999999999991</v>
      </c>
      <c r="G221">
        <f>datatable[[#This Row],[Units]]*datatable[[#This Row],[Cost Per Product]]</f>
        <v>659.24999999999989</v>
      </c>
      <c r="H221">
        <f>datatable[[#This Row],[Amount]]-datatable[[#This Row],[Total Cost]]</f>
        <v>1559.75</v>
      </c>
    </row>
    <row r="222" spans="1:8" x14ac:dyDescent="0.25">
      <c r="A222" t="s">
        <v>9</v>
      </c>
      <c r="B222" t="s">
        <v>36</v>
      </c>
      <c r="C222" t="s">
        <v>32</v>
      </c>
      <c r="D222">
        <v>2954</v>
      </c>
      <c r="E222">
        <v>189</v>
      </c>
      <c r="F222">
        <f>_xlfn.XLOOKUP(datatable[[#This Row],[Product]],products[Product],products[Cost per unit])</f>
        <v>8.65</v>
      </c>
      <c r="G222">
        <f>datatable[[#This Row],[Units]]*datatable[[#This Row],[Cost Per Product]]</f>
        <v>1634.8500000000001</v>
      </c>
      <c r="H222">
        <f>datatable[[#This Row],[Amount]]-datatable[[#This Row],[Total Cost]]</f>
        <v>1319.1499999999999</v>
      </c>
    </row>
    <row r="223" spans="1:8" x14ac:dyDescent="0.25">
      <c r="A223" t="s">
        <v>7</v>
      </c>
      <c r="B223" t="s">
        <v>36</v>
      </c>
      <c r="C223" t="s">
        <v>32</v>
      </c>
      <c r="D223">
        <v>280</v>
      </c>
      <c r="E223">
        <v>87</v>
      </c>
      <c r="F223">
        <f>_xlfn.XLOOKUP(datatable[[#This Row],[Product]],products[Product],products[Cost per unit])</f>
        <v>8.65</v>
      </c>
      <c r="G223">
        <f>datatable[[#This Row],[Units]]*datatable[[#This Row],[Cost Per Product]]</f>
        <v>752.55000000000007</v>
      </c>
      <c r="H223">
        <f>datatable[[#This Row],[Amount]]-datatable[[#This Row],[Total Cost]]</f>
        <v>-472.55000000000007</v>
      </c>
    </row>
    <row r="224" spans="1:8" x14ac:dyDescent="0.25">
      <c r="A224" t="s">
        <v>41</v>
      </c>
      <c r="B224" t="s">
        <v>36</v>
      </c>
      <c r="C224" t="s">
        <v>30</v>
      </c>
      <c r="D224">
        <v>6118</v>
      </c>
      <c r="E224">
        <v>174</v>
      </c>
      <c r="F224">
        <f>_xlfn.XLOOKUP(datatable[[#This Row],[Product]],products[Product],products[Cost per unit])</f>
        <v>14.49</v>
      </c>
      <c r="G224">
        <f>datatable[[#This Row],[Units]]*datatable[[#This Row],[Cost Per Product]]</f>
        <v>2521.2600000000002</v>
      </c>
      <c r="H224">
        <f>datatable[[#This Row],[Amount]]-datatable[[#This Row],[Total Cost]]</f>
        <v>3596.74</v>
      </c>
    </row>
    <row r="225" spans="1:8" x14ac:dyDescent="0.25">
      <c r="A225" t="s">
        <v>2</v>
      </c>
      <c r="B225" t="s">
        <v>39</v>
      </c>
      <c r="C225" t="s">
        <v>15</v>
      </c>
      <c r="D225">
        <v>4802</v>
      </c>
      <c r="E225">
        <v>36</v>
      </c>
      <c r="F225">
        <f>_xlfn.XLOOKUP(datatable[[#This Row],[Product]],products[Product],products[Cost per unit])</f>
        <v>11.73</v>
      </c>
      <c r="G225">
        <f>datatable[[#This Row],[Units]]*datatable[[#This Row],[Cost Per Product]]</f>
        <v>422.28000000000003</v>
      </c>
      <c r="H225">
        <f>datatable[[#This Row],[Amount]]-datatable[[#This Row],[Total Cost]]</f>
        <v>4379.72</v>
      </c>
    </row>
    <row r="226" spans="1:8" x14ac:dyDescent="0.25">
      <c r="A226" t="s">
        <v>9</v>
      </c>
      <c r="B226" t="s">
        <v>38</v>
      </c>
      <c r="C226" t="s">
        <v>24</v>
      </c>
      <c r="D226">
        <v>4137</v>
      </c>
      <c r="E226">
        <v>60</v>
      </c>
      <c r="F226">
        <f>_xlfn.XLOOKUP(datatable[[#This Row],[Product]],products[Product],products[Cost per unit])</f>
        <v>4.97</v>
      </c>
      <c r="G226">
        <f>datatable[[#This Row],[Units]]*datatable[[#This Row],[Cost Per Product]]</f>
        <v>298.2</v>
      </c>
      <c r="H226">
        <f>datatable[[#This Row],[Amount]]-datatable[[#This Row],[Total Cost]]</f>
        <v>3838.8</v>
      </c>
    </row>
    <row r="227" spans="1:8" x14ac:dyDescent="0.25">
      <c r="A227" t="s">
        <v>3</v>
      </c>
      <c r="B227" t="s">
        <v>35</v>
      </c>
      <c r="C227" t="s">
        <v>23</v>
      </c>
      <c r="D227">
        <v>2023</v>
      </c>
      <c r="E227">
        <v>78</v>
      </c>
      <c r="F227">
        <f>_xlfn.XLOOKUP(datatable[[#This Row],[Product]],products[Product],products[Cost per unit])</f>
        <v>6.49</v>
      </c>
      <c r="G227">
        <f>datatable[[#This Row],[Units]]*datatable[[#This Row],[Cost Per Product]]</f>
        <v>506.22</v>
      </c>
      <c r="H227">
        <f>datatable[[#This Row],[Amount]]-datatable[[#This Row],[Total Cost]]</f>
        <v>1516.78</v>
      </c>
    </row>
    <row r="228" spans="1:8" x14ac:dyDescent="0.25">
      <c r="A228" t="s">
        <v>9</v>
      </c>
      <c r="B228" t="s">
        <v>36</v>
      </c>
      <c r="C228" t="s">
        <v>30</v>
      </c>
      <c r="D228">
        <v>9051</v>
      </c>
      <c r="E228">
        <v>57</v>
      </c>
      <c r="F228">
        <f>_xlfn.XLOOKUP(datatable[[#This Row],[Product]],products[Product],products[Cost per unit])</f>
        <v>14.49</v>
      </c>
      <c r="G228">
        <f>datatable[[#This Row],[Units]]*datatable[[#This Row],[Cost Per Product]]</f>
        <v>825.93000000000006</v>
      </c>
      <c r="H228">
        <f>datatable[[#This Row],[Amount]]-datatable[[#This Row],[Total Cost]]</f>
        <v>8225.07</v>
      </c>
    </row>
    <row r="229" spans="1:8" x14ac:dyDescent="0.25">
      <c r="A229" t="s">
        <v>9</v>
      </c>
      <c r="B229" t="s">
        <v>37</v>
      </c>
      <c r="C229" t="s">
        <v>28</v>
      </c>
      <c r="D229">
        <v>2919</v>
      </c>
      <c r="E229">
        <v>45</v>
      </c>
      <c r="F229">
        <f>_xlfn.XLOOKUP(datatable[[#This Row],[Product]],products[Product],products[Cost per unit])</f>
        <v>10.38</v>
      </c>
      <c r="G229">
        <f>datatable[[#This Row],[Units]]*datatable[[#This Row],[Cost Per Product]]</f>
        <v>467.1</v>
      </c>
      <c r="H229">
        <f>datatable[[#This Row],[Amount]]-datatable[[#This Row],[Total Cost]]</f>
        <v>2451.9</v>
      </c>
    </row>
    <row r="230" spans="1:8" x14ac:dyDescent="0.25">
      <c r="A230" t="s">
        <v>41</v>
      </c>
      <c r="B230" t="s">
        <v>38</v>
      </c>
      <c r="C230" t="s">
        <v>22</v>
      </c>
      <c r="D230">
        <v>5915</v>
      </c>
      <c r="E230">
        <v>3</v>
      </c>
      <c r="F230">
        <f>_xlfn.XLOOKUP(datatable[[#This Row],[Product]],products[Product],products[Cost per unit])</f>
        <v>9.77</v>
      </c>
      <c r="G230">
        <f>datatable[[#This Row],[Units]]*datatable[[#This Row],[Cost Per Product]]</f>
        <v>29.31</v>
      </c>
      <c r="H230">
        <f>datatable[[#This Row],[Amount]]-datatable[[#This Row],[Total Cost]]</f>
        <v>5885.69</v>
      </c>
    </row>
    <row r="231" spans="1:8" x14ac:dyDescent="0.25">
      <c r="A231" t="s">
        <v>10</v>
      </c>
      <c r="B231" t="s">
        <v>35</v>
      </c>
      <c r="C231" t="s">
        <v>15</v>
      </c>
      <c r="D231">
        <v>2562</v>
      </c>
      <c r="E231">
        <v>6</v>
      </c>
      <c r="F231">
        <f>_xlfn.XLOOKUP(datatable[[#This Row],[Product]],products[Product],products[Cost per unit])</f>
        <v>11.73</v>
      </c>
      <c r="G231">
        <f>datatable[[#This Row],[Units]]*datatable[[#This Row],[Cost Per Product]]</f>
        <v>70.38</v>
      </c>
      <c r="H231">
        <f>datatable[[#This Row],[Amount]]-datatable[[#This Row],[Total Cost]]</f>
        <v>2491.62</v>
      </c>
    </row>
    <row r="232" spans="1:8" x14ac:dyDescent="0.25">
      <c r="A232" t="s">
        <v>5</v>
      </c>
      <c r="B232" t="s">
        <v>37</v>
      </c>
      <c r="C232" t="s">
        <v>25</v>
      </c>
      <c r="D232">
        <v>8813</v>
      </c>
      <c r="E232">
        <v>21</v>
      </c>
      <c r="F232">
        <f>_xlfn.XLOOKUP(datatable[[#This Row],[Product]],products[Product],products[Cost per unit])</f>
        <v>13.15</v>
      </c>
      <c r="G232">
        <f>datatable[[#This Row],[Units]]*datatable[[#This Row],[Cost Per Product]]</f>
        <v>276.15000000000003</v>
      </c>
      <c r="H232">
        <f>datatable[[#This Row],[Amount]]-datatable[[#This Row],[Total Cost]]</f>
        <v>8536.85</v>
      </c>
    </row>
    <row r="233" spans="1:8" x14ac:dyDescent="0.25">
      <c r="A233" t="s">
        <v>5</v>
      </c>
      <c r="B233" t="s">
        <v>36</v>
      </c>
      <c r="C233" t="s">
        <v>18</v>
      </c>
      <c r="D233">
        <v>6111</v>
      </c>
      <c r="E233">
        <v>3</v>
      </c>
      <c r="F233">
        <f>_xlfn.XLOOKUP(datatable[[#This Row],[Product]],products[Product],products[Cost per unit])</f>
        <v>6.47</v>
      </c>
      <c r="G233">
        <f>datatable[[#This Row],[Units]]*datatable[[#This Row],[Cost Per Product]]</f>
        <v>19.41</v>
      </c>
      <c r="H233">
        <f>datatable[[#This Row],[Amount]]-datatable[[#This Row],[Total Cost]]</f>
        <v>6091.59</v>
      </c>
    </row>
    <row r="234" spans="1:8" x14ac:dyDescent="0.25">
      <c r="A234" t="s">
        <v>8</v>
      </c>
      <c r="B234" t="s">
        <v>34</v>
      </c>
      <c r="C234" t="s">
        <v>31</v>
      </c>
      <c r="D234">
        <v>3507</v>
      </c>
      <c r="E234">
        <v>288</v>
      </c>
      <c r="F234">
        <f>_xlfn.XLOOKUP(datatable[[#This Row],[Product]],products[Product],products[Cost per unit])</f>
        <v>5.79</v>
      </c>
      <c r="G234">
        <f>datatable[[#This Row],[Units]]*datatable[[#This Row],[Cost Per Product]]</f>
        <v>1667.52</v>
      </c>
      <c r="H234">
        <f>datatable[[#This Row],[Amount]]-datatable[[#This Row],[Total Cost]]</f>
        <v>1839.48</v>
      </c>
    </row>
    <row r="235" spans="1:8" x14ac:dyDescent="0.25">
      <c r="A235" t="s">
        <v>6</v>
      </c>
      <c r="B235" t="s">
        <v>36</v>
      </c>
      <c r="C235" t="s">
        <v>13</v>
      </c>
      <c r="D235">
        <v>4319</v>
      </c>
      <c r="E235">
        <v>30</v>
      </c>
      <c r="F235">
        <f>_xlfn.XLOOKUP(datatable[[#This Row],[Product]],products[Product],products[Cost per unit])</f>
        <v>9.33</v>
      </c>
      <c r="G235">
        <f>datatable[[#This Row],[Units]]*datatable[[#This Row],[Cost Per Product]]</f>
        <v>279.89999999999998</v>
      </c>
      <c r="H235">
        <f>datatable[[#This Row],[Amount]]-datatable[[#This Row],[Total Cost]]</f>
        <v>4039.1</v>
      </c>
    </row>
    <row r="236" spans="1:8" x14ac:dyDescent="0.25">
      <c r="A236" t="s">
        <v>40</v>
      </c>
      <c r="B236" t="s">
        <v>38</v>
      </c>
      <c r="C236" t="s">
        <v>26</v>
      </c>
      <c r="D236">
        <v>609</v>
      </c>
      <c r="E236">
        <v>87</v>
      </c>
      <c r="F236">
        <f>_xlfn.XLOOKUP(datatable[[#This Row],[Product]],products[Product],products[Cost per unit])</f>
        <v>5.6</v>
      </c>
      <c r="G236">
        <f>datatable[[#This Row],[Units]]*datatable[[#This Row],[Cost Per Product]]</f>
        <v>487.2</v>
      </c>
      <c r="H236">
        <f>datatable[[#This Row],[Amount]]-datatable[[#This Row],[Total Cost]]</f>
        <v>121.80000000000001</v>
      </c>
    </row>
    <row r="237" spans="1:8" x14ac:dyDescent="0.25">
      <c r="A237" t="s">
        <v>40</v>
      </c>
      <c r="B237" t="s">
        <v>39</v>
      </c>
      <c r="C237" t="s">
        <v>27</v>
      </c>
      <c r="D237">
        <v>6370</v>
      </c>
      <c r="E237">
        <v>30</v>
      </c>
      <c r="F237">
        <f>_xlfn.XLOOKUP(datatable[[#This Row],[Product]],products[Product],products[Cost per unit])</f>
        <v>16.73</v>
      </c>
      <c r="G237">
        <f>datatable[[#This Row],[Units]]*datatable[[#This Row],[Cost Per Product]]</f>
        <v>501.90000000000003</v>
      </c>
      <c r="H237">
        <f>datatable[[#This Row],[Amount]]-datatable[[#This Row],[Total Cost]]</f>
        <v>5868.1</v>
      </c>
    </row>
    <row r="238" spans="1:8" x14ac:dyDescent="0.25">
      <c r="A238" t="s">
        <v>5</v>
      </c>
      <c r="B238" t="s">
        <v>38</v>
      </c>
      <c r="C238" t="s">
        <v>19</v>
      </c>
      <c r="D238">
        <v>5474</v>
      </c>
      <c r="E238">
        <v>168</v>
      </c>
      <c r="F238">
        <f>_xlfn.XLOOKUP(datatable[[#This Row],[Product]],products[Product],products[Cost per unit])</f>
        <v>7.64</v>
      </c>
      <c r="G238">
        <f>datatable[[#This Row],[Units]]*datatable[[#This Row],[Cost Per Product]]</f>
        <v>1283.52</v>
      </c>
      <c r="H238">
        <f>datatable[[#This Row],[Amount]]-datatable[[#This Row],[Total Cost]]</f>
        <v>4190.4799999999996</v>
      </c>
    </row>
    <row r="239" spans="1:8" x14ac:dyDescent="0.25">
      <c r="A239" t="s">
        <v>40</v>
      </c>
      <c r="B239" t="s">
        <v>36</v>
      </c>
      <c r="C239" t="s">
        <v>27</v>
      </c>
      <c r="D239">
        <v>3164</v>
      </c>
      <c r="E239">
        <v>306</v>
      </c>
      <c r="F239">
        <f>_xlfn.XLOOKUP(datatable[[#This Row],[Product]],products[Product],products[Cost per unit])</f>
        <v>16.73</v>
      </c>
      <c r="G239">
        <f>datatable[[#This Row],[Units]]*datatable[[#This Row],[Cost Per Product]]</f>
        <v>5119.38</v>
      </c>
      <c r="H239">
        <f>datatable[[#This Row],[Amount]]-datatable[[#This Row],[Total Cost]]</f>
        <v>-1955.38</v>
      </c>
    </row>
    <row r="240" spans="1:8" x14ac:dyDescent="0.25">
      <c r="A240" t="s">
        <v>6</v>
      </c>
      <c r="B240" t="s">
        <v>35</v>
      </c>
      <c r="C240" t="s">
        <v>4</v>
      </c>
      <c r="D240">
        <v>1302</v>
      </c>
      <c r="E240">
        <v>402</v>
      </c>
      <c r="F240">
        <f>_xlfn.XLOOKUP(datatable[[#This Row],[Product]],products[Product],products[Cost per unit])</f>
        <v>11.88</v>
      </c>
      <c r="G240">
        <f>datatable[[#This Row],[Units]]*datatable[[#This Row],[Cost Per Product]]</f>
        <v>4775.76</v>
      </c>
      <c r="H240">
        <f>datatable[[#This Row],[Amount]]-datatable[[#This Row],[Total Cost]]</f>
        <v>-3473.76</v>
      </c>
    </row>
    <row r="241" spans="1:8" x14ac:dyDescent="0.25">
      <c r="A241" t="s">
        <v>3</v>
      </c>
      <c r="B241" t="s">
        <v>37</v>
      </c>
      <c r="C241" t="s">
        <v>28</v>
      </c>
      <c r="D241">
        <v>7308</v>
      </c>
      <c r="E241">
        <v>327</v>
      </c>
      <c r="F241">
        <f>_xlfn.XLOOKUP(datatable[[#This Row],[Product]],products[Product],products[Cost per unit])</f>
        <v>10.38</v>
      </c>
      <c r="G241">
        <f>datatable[[#This Row],[Units]]*datatable[[#This Row],[Cost Per Product]]</f>
        <v>3394.26</v>
      </c>
      <c r="H241">
        <f>datatable[[#This Row],[Amount]]-datatable[[#This Row],[Total Cost]]</f>
        <v>3913.74</v>
      </c>
    </row>
    <row r="242" spans="1:8" x14ac:dyDescent="0.25">
      <c r="A242" t="s">
        <v>40</v>
      </c>
      <c r="B242" t="s">
        <v>37</v>
      </c>
      <c r="C242" t="s">
        <v>27</v>
      </c>
      <c r="D242">
        <v>6132</v>
      </c>
      <c r="E242">
        <v>93</v>
      </c>
      <c r="F242">
        <f>_xlfn.XLOOKUP(datatable[[#This Row],[Product]],products[Product],products[Cost per unit])</f>
        <v>16.73</v>
      </c>
      <c r="G242">
        <f>datatable[[#This Row],[Units]]*datatable[[#This Row],[Cost Per Product]]</f>
        <v>1555.89</v>
      </c>
      <c r="H242">
        <f>datatable[[#This Row],[Amount]]-datatable[[#This Row],[Total Cost]]</f>
        <v>4576.1099999999997</v>
      </c>
    </row>
    <row r="243" spans="1:8" x14ac:dyDescent="0.25">
      <c r="A243" t="s">
        <v>10</v>
      </c>
      <c r="B243" t="s">
        <v>35</v>
      </c>
      <c r="C243" t="s">
        <v>14</v>
      </c>
      <c r="D243">
        <v>3472</v>
      </c>
      <c r="E243">
        <v>96</v>
      </c>
      <c r="F243">
        <f>_xlfn.XLOOKUP(datatable[[#This Row],[Product]],products[Product],products[Cost per unit])</f>
        <v>11.7</v>
      </c>
      <c r="G243">
        <f>datatable[[#This Row],[Units]]*datatable[[#This Row],[Cost Per Product]]</f>
        <v>1123.1999999999998</v>
      </c>
      <c r="H243">
        <f>datatable[[#This Row],[Amount]]-datatable[[#This Row],[Total Cost]]</f>
        <v>2348.8000000000002</v>
      </c>
    </row>
    <row r="244" spans="1:8" x14ac:dyDescent="0.25">
      <c r="A244" t="s">
        <v>8</v>
      </c>
      <c r="B244" t="s">
        <v>39</v>
      </c>
      <c r="C244" t="s">
        <v>18</v>
      </c>
      <c r="D244">
        <v>9660</v>
      </c>
      <c r="E244">
        <v>27</v>
      </c>
      <c r="F244">
        <f>_xlfn.XLOOKUP(datatable[[#This Row],[Product]],products[Product],products[Cost per unit])</f>
        <v>6.47</v>
      </c>
      <c r="G244">
        <f>datatable[[#This Row],[Units]]*datatable[[#This Row],[Cost Per Product]]</f>
        <v>174.69</v>
      </c>
      <c r="H244">
        <f>datatable[[#This Row],[Amount]]-datatable[[#This Row],[Total Cost]]</f>
        <v>9485.31</v>
      </c>
    </row>
    <row r="245" spans="1:8" x14ac:dyDescent="0.25">
      <c r="A245" t="s">
        <v>9</v>
      </c>
      <c r="B245" t="s">
        <v>38</v>
      </c>
      <c r="C245" t="s">
        <v>26</v>
      </c>
      <c r="D245">
        <v>2436</v>
      </c>
      <c r="E245">
        <v>99</v>
      </c>
      <c r="F245">
        <f>_xlfn.XLOOKUP(datatable[[#This Row],[Product]],products[Product],products[Cost per unit])</f>
        <v>5.6</v>
      </c>
      <c r="G245">
        <f>datatable[[#This Row],[Units]]*datatable[[#This Row],[Cost Per Product]]</f>
        <v>554.4</v>
      </c>
      <c r="H245">
        <f>datatable[[#This Row],[Amount]]-datatable[[#This Row],[Total Cost]]</f>
        <v>1881.6</v>
      </c>
    </row>
    <row r="246" spans="1:8" x14ac:dyDescent="0.25">
      <c r="A246" t="s">
        <v>9</v>
      </c>
      <c r="B246" t="s">
        <v>38</v>
      </c>
      <c r="C246" t="s">
        <v>33</v>
      </c>
      <c r="D246">
        <v>9506</v>
      </c>
      <c r="E246">
        <v>87</v>
      </c>
      <c r="F246">
        <f>_xlfn.XLOOKUP(datatable[[#This Row],[Product]],products[Product],products[Cost per unit])</f>
        <v>12.37</v>
      </c>
      <c r="G246">
        <f>datatable[[#This Row],[Units]]*datatable[[#This Row],[Cost Per Product]]</f>
        <v>1076.1899999999998</v>
      </c>
      <c r="H246">
        <f>datatable[[#This Row],[Amount]]-datatable[[#This Row],[Total Cost]]</f>
        <v>8429.81</v>
      </c>
    </row>
    <row r="247" spans="1:8" x14ac:dyDescent="0.25">
      <c r="A247" t="s">
        <v>10</v>
      </c>
      <c r="B247" t="s">
        <v>37</v>
      </c>
      <c r="C247" t="s">
        <v>21</v>
      </c>
      <c r="D247">
        <v>245</v>
      </c>
      <c r="E247">
        <v>288</v>
      </c>
      <c r="F247">
        <f>_xlfn.XLOOKUP(datatable[[#This Row],[Product]],products[Product],products[Cost per unit])</f>
        <v>9</v>
      </c>
      <c r="G247">
        <f>datatable[[#This Row],[Units]]*datatable[[#This Row],[Cost Per Product]]</f>
        <v>2592</v>
      </c>
      <c r="H247">
        <f>datatable[[#This Row],[Amount]]-datatable[[#This Row],[Total Cost]]</f>
        <v>-2347</v>
      </c>
    </row>
    <row r="248" spans="1:8" x14ac:dyDescent="0.25">
      <c r="A248" t="s">
        <v>8</v>
      </c>
      <c r="B248" t="s">
        <v>35</v>
      </c>
      <c r="C248" t="s">
        <v>20</v>
      </c>
      <c r="D248">
        <v>2702</v>
      </c>
      <c r="E248">
        <v>363</v>
      </c>
      <c r="F248">
        <f>_xlfn.XLOOKUP(datatable[[#This Row],[Product]],products[Product],products[Cost per unit])</f>
        <v>10.62</v>
      </c>
      <c r="G248">
        <f>datatable[[#This Row],[Units]]*datatable[[#This Row],[Cost Per Product]]</f>
        <v>3855.0599999999995</v>
      </c>
      <c r="H248">
        <f>datatable[[#This Row],[Amount]]-datatable[[#This Row],[Total Cost]]</f>
        <v>-1153.0599999999995</v>
      </c>
    </row>
    <row r="249" spans="1:8" x14ac:dyDescent="0.25">
      <c r="A249" t="s">
        <v>10</v>
      </c>
      <c r="B249" t="s">
        <v>34</v>
      </c>
      <c r="C249" t="s">
        <v>17</v>
      </c>
      <c r="D249">
        <v>700</v>
      </c>
      <c r="E249">
        <v>87</v>
      </c>
      <c r="F249">
        <f>_xlfn.XLOOKUP(datatable[[#This Row],[Product]],products[Product],products[Cost per unit])</f>
        <v>3.11</v>
      </c>
      <c r="G249">
        <f>datatable[[#This Row],[Units]]*datatable[[#This Row],[Cost Per Product]]</f>
        <v>270.57</v>
      </c>
      <c r="H249">
        <f>datatable[[#This Row],[Amount]]-datatable[[#This Row],[Total Cost]]</f>
        <v>429.43</v>
      </c>
    </row>
    <row r="250" spans="1:8" x14ac:dyDescent="0.25">
      <c r="A250" t="s">
        <v>6</v>
      </c>
      <c r="B250" t="s">
        <v>34</v>
      </c>
      <c r="C250" t="s">
        <v>17</v>
      </c>
      <c r="D250">
        <v>3759</v>
      </c>
      <c r="E250">
        <v>150</v>
      </c>
      <c r="F250">
        <f>_xlfn.XLOOKUP(datatable[[#This Row],[Product]],products[Product],products[Cost per unit])</f>
        <v>3.11</v>
      </c>
      <c r="G250">
        <f>datatable[[#This Row],[Units]]*datatable[[#This Row],[Cost Per Product]]</f>
        <v>466.5</v>
      </c>
      <c r="H250">
        <f>datatable[[#This Row],[Amount]]-datatable[[#This Row],[Total Cost]]</f>
        <v>3292.5</v>
      </c>
    </row>
    <row r="251" spans="1:8" x14ac:dyDescent="0.25">
      <c r="A251" t="s">
        <v>2</v>
      </c>
      <c r="B251" t="s">
        <v>35</v>
      </c>
      <c r="C251" t="s">
        <v>17</v>
      </c>
      <c r="D251">
        <v>1589</v>
      </c>
      <c r="E251">
        <v>303</v>
      </c>
      <c r="F251">
        <f>_xlfn.XLOOKUP(datatable[[#This Row],[Product]],products[Product],products[Cost per unit])</f>
        <v>3.11</v>
      </c>
      <c r="G251">
        <f>datatable[[#This Row],[Units]]*datatable[[#This Row],[Cost Per Product]]</f>
        <v>942.32999999999993</v>
      </c>
      <c r="H251">
        <f>datatable[[#This Row],[Amount]]-datatable[[#This Row],[Total Cost]]</f>
        <v>646.67000000000007</v>
      </c>
    </row>
    <row r="252" spans="1:8" x14ac:dyDescent="0.25">
      <c r="A252" t="s">
        <v>7</v>
      </c>
      <c r="B252" t="s">
        <v>35</v>
      </c>
      <c r="C252" t="s">
        <v>28</v>
      </c>
      <c r="D252">
        <v>5194</v>
      </c>
      <c r="E252">
        <v>288</v>
      </c>
      <c r="F252">
        <f>_xlfn.XLOOKUP(datatable[[#This Row],[Product]],products[Product],products[Cost per unit])</f>
        <v>10.38</v>
      </c>
      <c r="G252">
        <f>datatable[[#This Row],[Units]]*datatable[[#This Row],[Cost Per Product]]</f>
        <v>2989.44</v>
      </c>
      <c r="H252">
        <f>datatable[[#This Row],[Amount]]-datatable[[#This Row],[Total Cost]]</f>
        <v>2204.56</v>
      </c>
    </row>
    <row r="253" spans="1:8" x14ac:dyDescent="0.25">
      <c r="A253" t="s">
        <v>10</v>
      </c>
      <c r="B253" t="s">
        <v>36</v>
      </c>
      <c r="C253" t="s">
        <v>13</v>
      </c>
      <c r="D253">
        <v>945</v>
      </c>
      <c r="E253">
        <v>75</v>
      </c>
      <c r="F253">
        <f>_xlfn.XLOOKUP(datatable[[#This Row],[Product]],products[Product],products[Cost per unit])</f>
        <v>9.33</v>
      </c>
      <c r="G253">
        <f>datatable[[#This Row],[Units]]*datatable[[#This Row],[Cost Per Product]]</f>
        <v>699.75</v>
      </c>
      <c r="H253">
        <f>datatable[[#This Row],[Amount]]-datatable[[#This Row],[Total Cost]]</f>
        <v>245.25</v>
      </c>
    </row>
    <row r="254" spans="1:8" x14ac:dyDescent="0.25">
      <c r="A254" t="s">
        <v>40</v>
      </c>
      <c r="B254" t="s">
        <v>38</v>
      </c>
      <c r="C254" t="s">
        <v>31</v>
      </c>
      <c r="D254">
        <v>1988</v>
      </c>
      <c r="E254">
        <v>39</v>
      </c>
      <c r="F254">
        <f>_xlfn.XLOOKUP(datatable[[#This Row],[Product]],products[Product],products[Cost per unit])</f>
        <v>5.79</v>
      </c>
      <c r="G254">
        <f>datatable[[#This Row],[Units]]*datatable[[#This Row],[Cost Per Product]]</f>
        <v>225.81</v>
      </c>
      <c r="H254">
        <f>datatable[[#This Row],[Amount]]-datatable[[#This Row],[Total Cost]]</f>
        <v>1762.19</v>
      </c>
    </row>
    <row r="255" spans="1:8" x14ac:dyDescent="0.25">
      <c r="A255" t="s">
        <v>6</v>
      </c>
      <c r="B255" t="s">
        <v>34</v>
      </c>
      <c r="C255" t="s">
        <v>32</v>
      </c>
      <c r="D255">
        <v>6734</v>
      </c>
      <c r="E255">
        <v>123</v>
      </c>
      <c r="F255">
        <f>_xlfn.XLOOKUP(datatable[[#This Row],[Product]],products[Product],products[Cost per unit])</f>
        <v>8.65</v>
      </c>
      <c r="G255">
        <f>datatable[[#This Row],[Units]]*datatable[[#This Row],[Cost Per Product]]</f>
        <v>1063.95</v>
      </c>
      <c r="H255">
        <f>datatable[[#This Row],[Amount]]-datatable[[#This Row],[Total Cost]]</f>
        <v>5670.05</v>
      </c>
    </row>
    <row r="256" spans="1:8" x14ac:dyDescent="0.25">
      <c r="A256" t="s">
        <v>40</v>
      </c>
      <c r="B256" t="s">
        <v>36</v>
      </c>
      <c r="C256" t="s">
        <v>4</v>
      </c>
      <c r="D256">
        <v>217</v>
      </c>
      <c r="E256">
        <v>36</v>
      </c>
      <c r="F256">
        <f>_xlfn.XLOOKUP(datatable[[#This Row],[Product]],products[Product],products[Cost per unit])</f>
        <v>11.88</v>
      </c>
      <c r="G256">
        <f>datatable[[#This Row],[Units]]*datatable[[#This Row],[Cost Per Product]]</f>
        <v>427.68</v>
      </c>
      <c r="H256">
        <f>datatable[[#This Row],[Amount]]-datatable[[#This Row],[Total Cost]]</f>
        <v>-210.68</v>
      </c>
    </row>
    <row r="257" spans="1:8" x14ac:dyDescent="0.25">
      <c r="A257" t="s">
        <v>5</v>
      </c>
      <c r="B257" t="s">
        <v>34</v>
      </c>
      <c r="C257" t="s">
        <v>22</v>
      </c>
      <c r="D257">
        <v>6279</v>
      </c>
      <c r="E257">
        <v>237</v>
      </c>
      <c r="F257">
        <f>_xlfn.XLOOKUP(datatable[[#This Row],[Product]],products[Product],products[Cost per unit])</f>
        <v>9.77</v>
      </c>
      <c r="G257">
        <f>datatable[[#This Row],[Units]]*datatable[[#This Row],[Cost Per Product]]</f>
        <v>2315.4899999999998</v>
      </c>
      <c r="H257">
        <f>datatable[[#This Row],[Amount]]-datatable[[#This Row],[Total Cost]]</f>
        <v>3963.51</v>
      </c>
    </row>
    <row r="258" spans="1:8" x14ac:dyDescent="0.25">
      <c r="A258" t="s">
        <v>40</v>
      </c>
      <c r="B258" t="s">
        <v>36</v>
      </c>
      <c r="C258" t="s">
        <v>13</v>
      </c>
      <c r="D258">
        <v>4424</v>
      </c>
      <c r="E258">
        <v>201</v>
      </c>
      <c r="F258">
        <f>_xlfn.XLOOKUP(datatable[[#This Row],[Product]],products[Product],products[Cost per unit])</f>
        <v>9.33</v>
      </c>
      <c r="G258">
        <f>datatable[[#This Row],[Units]]*datatable[[#This Row],[Cost Per Product]]</f>
        <v>1875.33</v>
      </c>
      <c r="H258">
        <f>datatable[[#This Row],[Amount]]-datatable[[#This Row],[Total Cost]]</f>
        <v>2548.67</v>
      </c>
    </row>
    <row r="259" spans="1:8" x14ac:dyDescent="0.25">
      <c r="A259" t="s">
        <v>2</v>
      </c>
      <c r="B259" t="s">
        <v>36</v>
      </c>
      <c r="C259" t="s">
        <v>17</v>
      </c>
      <c r="D259">
        <v>189</v>
      </c>
      <c r="E259">
        <v>48</v>
      </c>
      <c r="F259">
        <f>_xlfn.XLOOKUP(datatable[[#This Row],[Product]],products[Product],products[Cost per unit])</f>
        <v>3.11</v>
      </c>
      <c r="G259">
        <f>datatable[[#This Row],[Units]]*datatable[[#This Row],[Cost Per Product]]</f>
        <v>149.28</v>
      </c>
      <c r="H259">
        <f>datatable[[#This Row],[Amount]]-datatable[[#This Row],[Total Cost]]</f>
        <v>39.72</v>
      </c>
    </row>
    <row r="260" spans="1:8" x14ac:dyDescent="0.25">
      <c r="A260" t="s">
        <v>5</v>
      </c>
      <c r="B260" t="s">
        <v>35</v>
      </c>
      <c r="C260" t="s">
        <v>22</v>
      </c>
      <c r="D260">
        <v>490</v>
      </c>
      <c r="E260">
        <v>84</v>
      </c>
      <c r="F260">
        <f>_xlfn.XLOOKUP(datatable[[#This Row],[Product]],products[Product],products[Cost per unit])</f>
        <v>9.77</v>
      </c>
      <c r="G260">
        <f>datatable[[#This Row],[Units]]*datatable[[#This Row],[Cost Per Product]]</f>
        <v>820.68</v>
      </c>
      <c r="H260">
        <f>datatable[[#This Row],[Amount]]-datatable[[#This Row],[Total Cost]]</f>
        <v>-330.67999999999995</v>
      </c>
    </row>
    <row r="261" spans="1:8" x14ac:dyDescent="0.25">
      <c r="A261" t="s">
        <v>8</v>
      </c>
      <c r="B261" t="s">
        <v>37</v>
      </c>
      <c r="C261" t="s">
        <v>21</v>
      </c>
      <c r="D261">
        <v>434</v>
      </c>
      <c r="E261">
        <v>87</v>
      </c>
      <c r="F261">
        <f>_xlfn.XLOOKUP(datatable[[#This Row],[Product]],products[Product],products[Cost per unit])</f>
        <v>9</v>
      </c>
      <c r="G261">
        <f>datatable[[#This Row],[Units]]*datatable[[#This Row],[Cost Per Product]]</f>
        <v>783</v>
      </c>
      <c r="H261">
        <f>datatable[[#This Row],[Amount]]-datatable[[#This Row],[Total Cost]]</f>
        <v>-349</v>
      </c>
    </row>
    <row r="262" spans="1:8" x14ac:dyDescent="0.25">
      <c r="A262" t="s">
        <v>7</v>
      </c>
      <c r="B262" t="s">
        <v>38</v>
      </c>
      <c r="C262" t="s">
        <v>30</v>
      </c>
      <c r="D262">
        <v>10129</v>
      </c>
      <c r="E262">
        <v>312</v>
      </c>
      <c r="F262">
        <f>_xlfn.XLOOKUP(datatable[[#This Row],[Product]],products[Product],products[Cost per unit])</f>
        <v>14.49</v>
      </c>
      <c r="G262">
        <f>datatable[[#This Row],[Units]]*datatable[[#This Row],[Cost Per Product]]</f>
        <v>4520.88</v>
      </c>
      <c r="H262">
        <f>datatable[[#This Row],[Amount]]-datatable[[#This Row],[Total Cost]]</f>
        <v>5608.12</v>
      </c>
    </row>
    <row r="263" spans="1:8" x14ac:dyDescent="0.25">
      <c r="A263" t="s">
        <v>3</v>
      </c>
      <c r="B263" t="s">
        <v>39</v>
      </c>
      <c r="C263" t="s">
        <v>28</v>
      </c>
      <c r="D263">
        <v>1652</v>
      </c>
      <c r="E263">
        <v>102</v>
      </c>
      <c r="F263">
        <f>_xlfn.XLOOKUP(datatable[[#This Row],[Product]],products[Product],products[Cost per unit])</f>
        <v>10.38</v>
      </c>
      <c r="G263">
        <f>datatable[[#This Row],[Units]]*datatable[[#This Row],[Cost Per Product]]</f>
        <v>1058.76</v>
      </c>
      <c r="H263">
        <f>datatable[[#This Row],[Amount]]-datatable[[#This Row],[Total Cost]]</f>
        <v>593.24</v>
      </c>
    </row>
    <row r="264" spans="1:8" x14ac:dyDescent="0.25">
      <c r="A264" t="s">
        <v>8</v>
      </c>
      <c r="B264" t="s">
        <v>38</v>
      </c>
      <c r="C264" t="s">
        <v>21</v>
      </c>
      <c r="D264">
        <v>6433</v>
      </c>
      <c r="E264">
        <v>78</v>
      </c>
      <c r="F264">
        <f>_xlfn.XLOOKUP(datatable[[#This Row],[Product]],products[Product],products[Cost per unit])</f>
        <v>9</v>
      </c>
      <c r="G264">
        <f>datatable[[#This Row],[Units]]*datatable[[#This Row],[Cost Per Product]]</f>
        <v>702</v>
      </c>
      <c r="H264">
        <f>datatable[[#This Row],[Amount]]-datatable[[#This Row],[Total Cost]]</f>
        <v>5731</v>
      </c>
    </row>
    <row r="265" spans="1:8" x14ac:dyDescent="0.25">
      <c r="A265" t="s">
        <v>3</v>
      </c>
      <c r="B265" t="s">
        <v>34</v>
      </c>
      <c r="C265" t="s">
        <v>23</v>
      </c>
      <c r="D265">
        <v>2212</v>
      </c>
      <c r="E265">
        <v>117</v>
      </c>
      <c r="F265">
        <f>_xlfn.XLOOKUP(datatable[[#This Row],[Product]],products[Product],products[Cost per unit])</f>
        <v>6.49</v>
      </c>
      <c r="G265">
        <f>datatable[[#This Row],[Units]]*datatable[[#This Row],[Cost Per Product]]</f>
        <v>759.33</v>
      </c>
      <c r="H265">
        <f>datatable[[#This Row],[Amount]]-datatable[[#This Row],[Total Cost]]</f>
        <v>1452.67</v>
      </c>
    </row>
    <row r="266" spans="1:8" x14ac:dyDescent="0.25">
      <c r="A266" t="s">
        <v>41</v>
      </c>
      <c r="B266" t="s">
        <v>35</v>
      </c>
      <c r="C266" t="s">
        <v>19</v>
      </c>
      <c r="D266">
        <v>609</v>
      </c>
      <c r="E266">
        <v>99</v>
      </c>
      <c r="F266">
        <f>_xlfn.XLOOKUP(datatable[[#This Row],[Product]],products[Product],products[Cost per unit])</f>
        <v>7.64</v>
      </c>
      <c r="G266">
        <f>datatable[[#This Row],[Units]]*datatable[[#This Row],[Cost Per Product]]</f>
        <v>756.36</v>
      </c>
      <c r="H266">
        <f>datatable[[#This Row],[Amount]]-datatable[[#This Row],[Total Cost]]</f>
        <v>-147.36000000000001</v>
      </c>
    </row>
    <row r="267" spans="1:8" x14ac:dyDescent="0.25">
      <c r="A267" t="s">
        <v>40</v>
      </c>
      <c r="B267" t="s">
        <v>35</v>
      </c>
      <c r="C267" t="s">
        <v>24</v>
      </c>
      <c r="D267">
        <v>1638</v>
      </c>
      <c r="E267">
        <v>48</v>
      </c>
      <c r="F267">
        <f>_xlfn.XLOOKUP(datatable[[#This Row],[Product]],products[Product],products[Cost per unit])</f>
        <v>4.97</v>
      </c>
      <c r="G267">
        <f>datatable[[#This Row],[Units]]*datatable[[#This Row],[Cost Per Product]]</f>
        <v>238.56</v>
      </c>
      <c r="H267">
        <f>datatable[[#This Row],[Amount]]-datatable[[#This Row],[Total Cost]]</f>
        <v>1399.44</v>
      </c>
    </row>
    <row r="268" spans="1:8" x14ac:dyDescent="0.25">
      <c r="A268" t="s">
        <v>7</v>
      </c>
      <c r="B268" t="s">
        <v>34</v>
      </c>
      <c r="C268" t="s">
        <v>15</v>
      </c>
      <c r="D268">
        <v>3829</v>
      </c>
      <c r="E268">
        <v>24</v>
      </c>
      <c r="F268">
        <f>_xlfn.XLOOKUP(datatable[[#This Row],[Product]],products[Product],products[Cost per unit])</f>
        <v>11.73</v>
      </c>
      <c r="G268">
        <f>datatable[[#This Row],[Units]]*datatable[[#This Row],[Cost Per Product]]</f>
        <v>281.52</v>
      </c>
      <c r="H268">
        <f>datatable[[#This Row],[Amount]]-datatable[[#This Row],[Total Cost]]</f>
        <v>3547.48</v>
      </c>
    </row>
    <row r="269" spans="1:8" x14ac:dyDescent="0.25">
      <c r="A269" t="s">
        <v>40</v>
      </c>
      <c r="B269" t="s">
        <v>39</v>
      </c>
      <c r="C269" t="s">
        <v>15</v>
      </c>
      <c r="D269">
        <v>5775</v>
      </c>
      <c r="E269">
        <v>42</v>
      </c>
      <c r="F269">
        <f>_xlfn.XLOOKUP(datatable[[#This Row],[Product]],products[Product],products[Cost per unit])</f>
        <v>11.73</v>
      </c>
      <c r="G269">
        <f>datatable[[#This Row],[Units]]*datatable[[#This Row],[Cost Per Product]]</f>
        <v>492.66</v>
      </c>
      <c r="H269">
        <f>datatable[[#This Row],[Amount]]-datatable[[#This Row],[Total Cost]]</f>
        <v>5282.34</v>
      </c>
    </row>
    <row r="270" spans="1:8" x14ac:dyDescent="0.25">
      <c r="A270" t="s">
        <v>6</v>
      </c>
      <c r="B270" t="s">
        <v>35</v>
      </c>
      <c r="C270" t="s">
        <v>20</v>
      </c>
      <c r="D270">
        <v>1071</v>
      </c>
      <c r="E270">
        <v>270</v>
      </c>
      <c r="F270">
        <f>_xlfn.XLOOKUP(datatable[[#This Row],[Product]],products[Product],products[Cost per unit])</f>
        <v>10.62</v>
      </c>
      <c r="G270">
        <f>datatable[[#This Row],[Units]]*datatable[[#This Row],[Cost Per Product]]</f>
        <v>2867.3999999999996</v>
      </c>
      <c r="H270">
        <f>datatable[[#This Row],[Amount]]-datatable[[#This Row],[Total Cost]]</f>
        <v>-1796.3999999999996</v>
      </c>
    </row>
    <row r="271" spans="1:8" x14ac:dyDescent="0.25">
      <c r="A271" t="s">
        <v>8</v>
      </c>
      <c r="B271" t="s">
        <v>36</v>
      </c>
      <c r="C271" t="s">
        <v>23</v>
      </c>
      <c r="D271">
        <v>5019</v>
      </c>
      <c r="E271">
        <v>150</v>
      </c>
      <c r="F271">
        <f>_xlfn.XLOOKUP(datatable[[#This Row],[Product]],products[Product],products[Cost per unit])</f>
        <v>6.49</v>
      </c>
      <c r="G271">
        <f>datatable[[#This Row],[Units]]*datatable[[#This Row],[Cost Per Product]]</f>
        <v>973.5</v>
      </c>
      <c r="H271">
        <f>datatable[[#This Row],[Amount]]-datatable[[#This Row],[Total Cost]]</f>
        <v>4045.5</v>
      </c>
    </row>
    <row r="272" spans="1:8" x14ac:dyDescent="0.25">
      <c r="A272" t="s">
        <v>2</v>
      </c>
      <c r="B272" t="s">
        <v>37</v>
      </c>
      <c r="C272" t="s">
        <v>15</v>
      </c>
      <c r="D272">
        <v>2863</v>
      </c>
      <c r="E272">
        <v>42</v>
      </c>
      <c r="F272">
        <f>_xlfn.XLOOKUP(datatable[[#This Row],[Product]],products[Product],products[Cost per unit])</f>
        <v>11.73</v>
      </c>
      <c r="G272">
        <f>datatable[[#This Row],[Units]]*datatable[[#This Row],[Cost Per Product]]</f>
        <v>492.66</v>
      </c>
      <c r="H272">
        <f>datatable[[#This Row],[Amount]]-datatable[[#This Row],[Total Cost]]</f>
        <v>2370.34</v>
      </c>
    </row>
    <row r="273" spans="1:8" x14ac:dyDescent="0.25">
      <c r="A273" t="s">
        <v>40</v>
      </c>
      <c r="B273" t="s">
        <v>35</v>
      </c>
      <c r="C273" t="s">
        <v>29</v>
      </c>
      <c r="D273">
        <v>1617</v>
      </c>
      <c r="E273">
        <v>126</v>
      </c>
      <c r="F273">
        <f>_xlfn.XLOOKUP(datatable[[#This Row],[Product]],products[Product],products[Cost per unit])</f>
        <v>7.16</v>
      </c>
      <c r="G273">
        <f>datatable[[#This Row],[Units]]*datatable[[#This Row],[Cost Per Product]]</f>
        <v>902.16</v>
      </c>
      <c r="H273">
        <f>datatable[[#This Row],[Amount]]-datatable[[#This Row],[Total Cost]]</f>
        <v>714.84</v>
      </c>
    </row>
    <row r="274" spans="1:8" x14ac:dyDescent="0.25">
      <c r="A274" t="s">
        <v>6</v>
      </c>
      <c r="B274" t="s">
        <v>37</v>
      </c>
      <c r="C274" t="s">
        <v>26</v>
      </c>
      <c r="D274">
        <v>6818</v>
      </c>
      <c r="E274">
        <v>6</v>
      </c>
      <c r="F274">
        <f>_xlfn.XLOOKUP(datatable[[#This Row],[Product]],products[Product],products[Cost per unit])</f>
        <v>5.6</v>
      </c>
      <c r="G274">
        <f>datatable[[#This Row],[Units]]*datatable[[#This Row],[Cost Per Product]]</f>
        <v>33.599999999999994</v>
      </c>
      <c r="H274">
        <f>datatable[[#This Row],[Amount]]-datatable[[#This Row],[Total Cost]]</f>
        <v>6784.4</v>
      </c>
    </row>
    <row r="275" spans="1:8" x14ac:dyDescent="0.25">
      <c r="A275" t="s">
        <v>3</v>
      </c>
      <c r="B275" t="s">
        <v>35</v>
      </c>
      <c r="C275" t="s">
        <v>15</v>
      </c>
      <c r="D275">
        <v>6657</v>
      </c>
      <c r="E275">
        <v>276</v>
      </c>
      <c r="F275">
        <f>_xlfn.XLOOKUP(datatable[[#This Row],[Product]],products[Product],products[Cost per unit])</f>
        <v>11.73</v>
      </c>
      <c r="G275">
        <f>datatable[[#This Row],[Units]]*datatable[[#This Row],[Cost Per Product]]</f>
        <v>3237.48</v>
      </c>
      <c r="H275">
        <f>datatable[[#This Row],[Amount]]-datatable[[#This Row],[Total Cost]]</f>
        <v>3419.52</v>
      </c>
    </row>
    <row r="276" spans="1:8" x14ac:dyDescent="0.25">
      <c r="A276" t="s">
        <v>3</v>
      </c>
      <c r="B276" t="s">
        <v>34</v>
      </c>
      <c r="C276" t="s">
        <v>17</v>
      </c>
      <c r="D276">
        <v>2919</v>
      </c>
      <c r="E276">
        <v>93</v>
      </c>
      <c r="F276">
        <f>_xlfn.XLOOKUP(datatable[[#This Row],[Product]],products[Product],products[Cost per unit])</f>
        <v>3.11</v>
      </c>
      <c r="G276">
        <f>datatable[[#This Row],[Units]]*datatable[[#This Row],[Cost Per Product]]</f>
        <v>289.22999999999996</v>
      </c>
      <c r="H276">
        <f>datatable[[#This Row],[Amount]]-datatable[[#This Row],[Total Cost]]</f>
        <v>2629.77</v>
      </c>
    </row>
    <row r="277" spans="1:8" x14ac:dyDescent="0.25">
      <c r="A277" t="s">
        <v>2</v>
      </c>
      <c r="B277" t="s">
        <v>36</v>
      </c>
      <c r="C277" t="s">
        <v>31</v>
      </c>
      <c r="D277">
        <v>3094</v>
      </c>
      <c r="E277">
        <v>246</v>
      </c>
      <c r="F277">
        <f>_xlfn.XLOOKUP(datatable[[#This Row],[Product]],products[Product],products[Cost per unit])</f>
        <v>5.79</v>
      </c>
      <c r="G277">
        <f>datatable[[#This Row],[Units]]*datatable[[#This Row],[Cost Per Product]]</f>
        <v>1424.34</v>
      </c>
      <c r="H277">
        <f>datatable[[#This Row],[Amount]]-datatable[[#This Row],[Total Cost]]</f>
        <v>1669.66</v>
      </c>
    </row>
    <row r="278" spans="1:8" x14ac:dyDescent="0.25">
      <c r="A278" t="s">
        <v>6</v>
      </c>
      <c r="B278" t="s">
        <v>39</v>
      </c>
      <c r="C278" t="s">
        <v>24</v>
      </c>
      <c r="D278">
        <v>2989</v>
      </c>
      <c r="E278">
        <v>3</v>
      </c>
      <c r="F278">
        <f>_xlfn.XLOOKUP(datatable[[#This Row],[Product]],products[Product],products[Cost per unit])</f>
        <v>4.97</v>
      </c>
      <c r="G278">
        <f>datatable[[#This Row],[Units]]*datatable[[#This Row],[Cost Per Product]]</f>
        <v>14.91</v>
      </c>
      <c r="H278">
        <f>datatable[[#This Row],[Amount]]-datatable[[#This Row],[Total Cost]]</f>
        <v>2974.09</v>
      </c>
    </row>
    <row r="279" spans="1:8" x14ac:dyDescent="0.25">
      <c r="A279" t="s">
        <v>8</v>
      </c>
      <c r="B279" t="s">
        <v>38</v>
      </c>
      <c r="C279" t="s">
        <v>27</v>
      </c>
      <c r="D279">
        <v>2268</v>
      </c>
      <c r="E279">
        <v>63</v>
      </c>
      <c r="F279">
        <f>_xlfn.XLOOKUP(datatable[[#This Row],[Product]],products[Product],products[Cost per unit])</f>
        <v>16.73</v>
      </c>
      <c r="G279">
        <f>datatable[[#This Row],[Units]]*datatable[[#This Row],[Cost Per Product]]</f>
        <v>1053.99</v>
      </c>
      <c r="H279">
        <f>datatable[[#This Row],[Amount]]-datatable[[#This Row],[Total Cost]]</f>
        <v>1214.01</v>
      </c>
    </row>
    <row r="280" spans="1:8" x14ac:dyDescent="0.25">
      <c r="A280" t="s">
        <v>5</v>
      </c>
      <c r="B280" t="s">
        <v>35</v>
      </c>
      <c r="C280" t="s">
        <v>31</v>
      </c>
      <c r="D280">
        <v>4753</v>
      </c>
      <c r="E280">
        <v>246</v>
      </c>
      <c r="F280">
        <f>_xlfn.XLOOKUP(datatable[[#This Row],[Product]],products[Product],products[Cost per unit])</f>
        <v>5.79</v>
      </c>
      <c r="G280">
        <f>datatable[[#This Row],[Units]]*datatable[[#This Row],[Cost Per Product]]</f>
        <v>1424.34</v>
      </c>
      <c r="H280">
        <f>datatable[[#This Row],[Amount]]-datatable[[#This Row],[Total Cost]]</f>
        <v>3328.66</v>
      </c>
    </row>
    <row r="281" spans="1:8" x14ac:dyDescent="0.25">
      <c r="A281" t="s">
        <v>2</v>
      </c>
      <c r="B281" t="s">
        <v>34</v>
      </c>
      <c r="C281" t="s">
        <v>19</v>
      </c>
      <c r="D281">
        <v>7511</v>
      </c>
      <c r="E281">
        <v>120</v>
      </c>
      <c r="F281">
        <f>_xlfn.XLOOKUP(datatable[[#This Row],[Product]],products[Product],products[Cost per unit])</f>
        <v>7.64</v>
      </c>
      <c r="G281">
        <f>datatable[[#This Row],[Units]]*datatable[[#This Row],[Cost Per Product]]</f>
        <v>916.8</v>
      </c>
      <c r="H281">
        <f>datatable[[#This Row],[Amount]]-datatable[[#This Row],[Total Cost]]</f>
        <v>6594.2</v>
      </c>
    </row>
    <row r="282" spans="1:8" x14ac:dyDescent="0.25">
      <c r="A282" t="s">
        <v>2</v>
      </c>
      <c r="B282" t="s">
        <v>38</v>
      </c>
      <c r="C282" t="s">
        <v>31</v>
      </c>
      <c r="D282">
        <v>4326</v>
      </c>
      <c r="E282">
        <v>348</v>
      </c>
      <c r="F282">
        <f>_xlfn.XLOOKUP(datatable[[#This Row],[Product]],products[Product],products[Cost per unit])</f>
        <v>5.79</v>
      </c>
      <c r="G282">
        <f>datatable[[#This Row],[Units]]*datatable[[#This Row],[Cost Per Product]]</f>
        <v>2014.92</v>
      </c>
      <c r="H282">
        <f>datatable[[#This Row],[Amount]]-datatable[[#This Row],[Total Cost]]</f>
        <v>2311.08</v>
      </c>
    </row>
    <row r="283" spans="1:8" x14ac:dyDescent="0.25">
      <c r="A283" t="s">
        <v>41</v>
      </c>
      <c r="B283" t="s">
        <v>34</v>
      </c>
      <c r="C283" t="s">
        <v>23</v>
      </c>
      <c r="D283">
        <v>4935</v>
      </c>
      <c r="E283">
        <v>126</v>
      </c>
      <c r="F283">
        <f>_xlfn.XLOOKUP(datatable[[#This Row],[Product]],products[Product],products[Cost per unit])</f>
        <v>6.49</v>
      </c>
      <c r="G283">
        <f>datatable[[#This Row],[Units]]*datatable[[#This Row],[Cost Per Product]]</f>
        <v>817.74</v>
      </c>
      <c r="H283">
        <f>datatable[[#This Row],[Amount]]-datatable[[#This Row],[Total Cost]]</f>
        <v>4117.26</v>
      </c>
    </row>
    <row r="284" spans="1:8" x14ac:dyDescent="0.25">
      <c r="A284" t="s">
        <v>6</v>
      </c>
      <c r="B284" t="s">
        <v>35</v>
      </c>
      <c r="C284" t="s">
        <v>30</v>
      </c>
      <c r="D284">
        <v>4781</v>
      </c>
      <c r="E284">
        <v>123</v>
      </c>
      <c r="F284">
        <f>_xlfn.XLOOKUP(datatable[[#This Row],[Product]],products[Product],products[Cost per unit])</f>
        <v>14.49</v>
      </c>
      <c r="G284">
        <f>datatable[[#This Row],[Units]]*datatable[[#This Row],[Cost Per Product]]</f>
        <v>1782.27</v>
      </c>
      <c r="H284">
        <f>datatable[[#This Row],[Amount]]-datatable[[#This Row],[Total Cost]]</f>
        <v>2998.73</v>
      </c>
    </row>
    <row r="285" spans="1:8" x14ac:dyDescent="0.25">
      <c r="A285" t="s">
        <v>5</v>
      </c>
      <c r="B285" t="s">
        <v>38</v>
      </c>
      <c r="C285" t="s">
        <v>25</v>
      </c>
      <c r="D285">
        <v>7483</v>
      </c>
      <c r="E285">
        <v>45</v>
      </c>
      <c r="F285">
        <f>_xlfn.XLOOKUP(datatable[[#This Row],[Product]],products[Product],products[Cost per unit])</f>
        <v>13.15</v>
      </c>
      <c r="G285">
        <f>datatable[[#This Row],[Units]]*datatable[[#This Row],[Cost Per Product]]</f>
        <v>591.75</v>
      </c>
      <c r="H285">
        <f>datatable[[#This Row],[Amount]]-datatable[[#This Row],[Total Cost]]</f>
        <v>6891.25</v>
      </c>
    </row>
    <row r="286" spans="1:8" x14ac:dyDescent="0.25">
      <c r="A286" t="s">
        <v>10</v>
      </c>
      <c r="B286" t="s">
        <v>38</v>
      </c>
      <c r="C286" t="s">
        <v>4</v>
      </c>
      <c r="D286">
        <v>6860</v>
      </c>
      <c r="E286">
        <v>126</v>
      </c>
      <c r="F286">
        <f>_xlfn.XLOOKUP(datatable[[#This Row],[Product]],products[Product],products[Cost per unit])</f>
        <v>11.88</v>
      </c>
      <c r="G286">
        <f>datatable[[#This Row],[Units]]*datatable[[#This Row],[Cost Per Product]]</f>
        <v>1496.88</v>
      </c>
      <c r="H286">
        <f>datatable[[#This Row],[Amount]]-datatable[[#This Row],[Total Cost]]</f>
        <v>5363.12</v>
      </c>
    </row>
    <row r="287" spans="1:8" x14ac:dyDescent="0.25">
      <c r="A287" t="s">
        <v>40</v>
      </c>
      <c r="B287" t="s">
        <v>37</v>
      </c>
      <c r="C287" t="s">
        <v>29</v>
      </c>
      <c r="D287">
        <v>9002</v>
      </c>
      <c r="E287">
        <v>72</v>
      </c>
      <c r="F287">
        <f>_xlfn.XLOOKUP(datatable[[#This Row],[Product]],products[Product],products[Cost per unit])</f>
        <v>7.16</v>
      </c>
      <c r="G287">
        <f>datatable[[#This Row],[Units]]*datatable[[#This Row],[Cost Per Product]]</f>
        <v>515.52</v>
      </c>
      <c r="H287">
        <f>datatable[[#This Row],[Amount]]-datatable[[#This Row],[Total Cost]]</f>
        <v>8486.48</v>
      </c>
    </row>
    <row r="288" spans="1:8" x14ac:dyDescent="0.25">
      <c r="A288" t="s">
        <v>6</v>
      </c>
      <c r="B288" t="s">
        <v>36</v>
      </c>
      <c r="C288" t="s">
        <v>29</v>
      </c>
      <c r="D288">
        <v>1400</v>
      </c>
      <c r="E288">
        <v>135</v>
      </c>
      <c r="F288">
        <f>_xlfn.XLOOKUP(datatable[[#This Row],[Product]],products[Product],products[Cost per unit])</f>
        <v>7.16</v>
      </c>
      <c r="G288">
        <f>datatable[[#This Row],[Units]]*datatable[[#This Row],[Cost Per Product]]</f>
        <v>966.6</v>
      </c>
      <c r="H288">
        <f>datatable[[#This Row],[Amount]]-datatable[[#This Row],[Total Cost]]</f>
        <v>433.4</v>
      </c>
    </row>
    <row r="289" spans="1:8" x14ac:dyDescent="0.25">
      <c r="A289" t="s">
        <v>10</v>
      </c>
      <c r="B289" t="s">
        <v>34</v>
      </c>
      <c r="C289" t="s">
        <v>22</v>
      </c>
      <c r="D289">
        <v>4053</v>
      </c>
      <c r="E289">
        <v>24</v>
      </c>
      <c r="F289">
        <f>_xlfn.XLOOKUP(datatable[[#This Row],[Product]],products[Product],products[Cost per unit])</f>
        <v>9.77</v>
      </c>
      <c r="G289">
        <f>datatable[[#This Row],[Units]]*datatable[[#This Row],[Cost Per Product]]</f>
        <v>234.48</v>
      </c>
      <c r="H289">
        <f>datatable[[#This Row],[Amount]]-datatable[[#This Row],[Total Cost]]</f>
        <v>3818.52</v>
      </c>
    </row>
    <row r="290" spans="1:8" x14ac:dyDescent="0.25">
      <c r="A290" t="s">
        <v>7</v>
      </c>
      <c r="B290" t="s">
        <v>36</v>
      </c>
      <c r="C290" t="s">
        <v>31</v>
      </c>
      <c r="D290">
        <v>2149</v>
      </c>
      <c r="E290">
        <v>117</v>
      </c>
      <c r="F290">
        <f>_xlfn.XLOOKUP(datatable[[#This Row],[Product]],products[Product],products[Cost per unit])</f>
        <v>5.79</v>
      </c>
      <c r="G290">
        <f>datatable[[#This Row],[Units]]*datatable[[#This Row],[Cost Per Product]]</f>
        <v>677.43</v>
      </c>
      <c r="H290">
        <f>datatable[[#This Row],[Amount]]-datatable[[#This Row],[Total Cost]]</f>
        <v>1471.5700000000002</v>
      </c>
    </row>
    <row r="291" spans="1:8" x14ac:dyDescent="0.25">
      <c r="A291" t="s">
        <v>3</v>
      </c>
      <c r="B291" t="s">
        <v>39</v>
      </c>
      <c r="C291" t="s">
        <v>29</v>
      </c>
      <c r="D291">
        <v>3640</v>
      </c>
      <c r="E291">
        <v>51</v>
      </c>
      <c r="F291">
        <f>_xlfn.XLOOKUP(datatable[[#This Row],[Product]],products[Product],products[Cost per unit])</f>
        <v>7.16</v>
      </c>
      <c r="G291">
        <f>datatable[[#This Row],[Units]]*datatable[[#This Row],[Cost Per Product]]</f>
        <v>365.16</v>
      </c>
      <c r="H291">
        <f>datatable[[#This Row],[Amount]]-datatable[[#This Row],[Total Cost]]</f>
        <v>3274.84</v>
      </c>
    </row>
    <row r="292" spans="1:8" x14ac:dyDescent="0.25">
      <c r="A292" t="s">
        <v>2</v>
      </c>
      <c r="B292" t="s">
        <v>39</v>
      </c>
      <c r="C292" t="s">
        <v>23</v>
      </c>
      <c r="D292">
        <v>630</v>
      </c>
      <c r="E292">
        <v>36</v>
      </c>
      <c r="F292">
        <f>_xlfn.XLOOKUP(datatable[[#This Row],[Product]],products[Product],products[Cost per unit])</f>
        <v>6.49</v>
      </c>
      <c r="G292">
        <f>datatable[[#This Row],[Units]]*datatable[[#This Row],[Cost Per Product]]</f>
        <v>233.64000000000001</v>
      </c>
      <c r="H292">
        <f>datatable[[#This Row],[Amount]]-datatable[[#This Row],[Total Cost]]</f>
        <v>396.36</v>
      </c>
    </row>
    <row r="293" spans="1:8" x14ac:dyDescent="0.25">
      <c r="A293" t="s">
        <v>9</v>
      </c>
      <c r="B293" t="s">
        <v>35</v>
      </c>
      <c r="C293" t="s">
        <v>27</v>
      </c>
      <c r="D293">
        <v>2429</v>
      </c>
      <c r="E293">
        <v>144</v>
      </c>
      <c r="F293">
        <f>_xlfn.XLOOKUP(datatable[[#This Row],[Product]],products[Product],products[Cost per unit])</f>
        <v>16.73</v>
      </c>
      <c r="G293">
        <f>datatable[[#This Row],[Units]]*datatable[[#This Row],[Cost Per Product]]</f>
        <v>2409.12</v>
      </c>
      <c r="H293">
        <f>datatable[[#This Row],[Amount]]-datatable[[#This Row],[Total Cost]]</f>
        <v>19.880000000000109</v>
      </c>
    </row>
    <row r="294" spans="1:8" x14ac:dyDescent="0.25">
      <c r="A294" t="s">
        <v>9</v>
      </c>
      <c r="B294" t="s">
        <v>36</v>
      </c>
      <c r="C294" t="s">
        <v>25</v>
      </c>
      <c r="D294">
        <v>2142</v>
      </c>
      <c r="E294">
        <v>114</v>
      </c>
      <c r="F294">
        <f>_xlfn.XLOOKUP(datatable[[#This Row],[Product]],products[Product],products[Cost per unit])</f>
        <v>13.15</v>
      </c>
      <c r="G294">
        <f>datatable[[#This Row],[Units]]*datatable[[#This Row],[Cost Per Product]]</f>
        <v>1499.1000000000001</v>
      </c>
      <c r="H294">
        <f>datatable[[#This Row],[Amount]]-datatable[[#This Row],[Total Cost]]</f>
        <v>642.89999999999986</v>
      </c>
    </row>
    <row r="295" spans="1:8" x14ac:dyDescent="0.25">
      <c r="A295" t="s">
        <v>7</v>
      </c>
      <c r="B295" t="s">
        <v>37</v>
      </c>
      <c r="C295" t="s">
        <v>30</v>
      </c>
      <c r="D295">
        <v>6454</v>
      </c>
      <c r="E295">
        <v>54</v>
      </c>
      <c r="F295">
        <f>_xlfn.XLOOKUP(datatable[[#This Row],[Product]],products[Product],products[Cost per unit])</f>
        <v>14.49</v>
      </c>
      <c r="G295">
        <f>datatable[[#This Row],[Units]]*datatable[[#This Row],[Cost Per Product]]</f>
        <v>782.46</v>
      </c>
      <c r="H295">
        <f>datatable[[#This Row],[Amount]]-datatable[[#This Row],[Total Cost]]</f>
        <v>5671.54</v>
      </c>
    </row>
    <row r="296" spans="1:8" x14ac:dyDescent="0.25">
      <c r="A296" t="s">
        <v>7</v>
      </c>
      <c r="B296" t="s">
        <v>37</v>
      </c>
      <c r="C296" t="s">
        <v>16</v>
      </c>
      <c r="D296">
        <v>4487</v>
      </c>
      <c r="E296">
        <v>333</v>
      </c>
      <c r="F296">
        <f>_xlfn.XLOOKUP(datatable[[#This Row],[Product]],products[Product],products[Cost per unit])</f>
        <v>8.7899999999999991</v>
      </c>
      <c r="G296">
        <f>datatable[[#This Row],[Units]]*datatable[[#This Row],[Cost Per Product]]</f>
        <v>2927.0699999999997</v>
      </c>
      <c r="H296">
        <f>datatable[[#This Row],[Amount]]-datatable[[#This Row],[Total Cost]]</f>
        <v>1559.9300000000003</v>
      </c>
    </row>
    <row r="297" spans="1:8" x14ac:dyDescent="0.25">
      <c r="A297" t="s">
        <v>3</v>
      </c>
      <c r="B297" t="s">
        <v>37</v>
      </c>
      <c r="C297" t="s">
        <v>4</v>
      </c>
      <c r="D297">
        <v>938</v>
      </c>
      <c r="E297">
        <v>366</v>
      </c>
      <c r="F297">
        <f>_xlfn.XLOOKUP(datatable[[#This Row],[Product]],products[Product],products[Cost per unit])</f>
        <v>11.88</v>
      </c>
      <c r="G297">
        <f>datatable[[#This Row],[Units]]*datatable[[#This Row],[Cost Per Product]]</f>
        <v>4348.08</v>
      </c>
      <c r="H297">
        <f>datatable[[#This Row],[Amount]]-datatable[[#This Row],[Total Cost]]</f>
        <v>-3410.08</v>
      </c>
    </row>
    <row r="298" spans="1:8" x14ac:dyDescent="0.25">
      <c r="A298" t="s">
        <v>3</v>
      </c>
      <c r="B298" t="s">
        <v>38</v>
      </c>
      <c r="C298" t="s">
        <v>26</v>
      </c>
      <c r="D298">
        <v>8841</v>
      </c>
      <c r="E298">
        <v>303</v>
      </c>
      <c r="F298">
        <f>_xlfn.XLOOKUP(datatable[[#This Row],[Product]],products[Product],products[Cost per unit])</f>
        <v>5.6</v>
      </c>
      <c r="G298">
        <f>datatable[[#This Row],[Units]]*datatable[[#This Row],[Cost Per Product]]</f>
        <v>1696.8</v>
      </c>
      <c r="H298">
        <f>datatable[[#This Row],[Amount]]-datatable[[#This Row],[Total Cost]]</f>
        <v>7144.2</v>
      </c>
    </row>
    <row r="299" spans="1:8" x14ac:dyDescent="0.25">
      <c r="A299" t="s">
        <v>2</v>
      </c>
      <c r="B299" t="s">
        <v>39</v>
      </c>
      <c r="C299" t="s">
        <v>33</v>
      </c>
      <c r="D299">
        <v>4018</v>
      </c>
      <c r="E299">
        <v>126</v>
      </c>
      <c r="F299">
        <f>_xlfn.XLOOKUP(datatable[[#This Row],[Product]],products[Product],products[Cost per unit])</f>
        <v>12.37</v>
      </c>
      <c r="G299">
        <f>datatable[[#This Row],[Units]]*datatable[[#This Row],[Cost Per Product]]</f>
        <v>1558.62</v>
      </c>
      <c r="H299">
        <f>datatable[[#This Row],[Amount]]-datatable[[#This Row],[Total Cost]]</f>
        <v>2459.38</v>
      </c>
    </row>
    <row r="300" spans="1:8" x14ac:dyDescent="0.25">
      <c r="A300" t="s">
        <v>41</v>
      </c>
      <c r="B300" t="s">
        <v>37</v>
      </c>
      <c r="C300" t="s">
        <v>15</v>
      </c>
      <c r="D300">
        <v>714</v>
      </c>
      <c r="E300">
        <v>231</v>
      </c>
      <c r="F300">
        <f>_xlfn.XLOOKUP(datatable[[#This Row],[Product]],products[Product],products[Cost per unit])</f>
        <v>11.73</v>
      </c>
      <c r="G300">
        <f>datatable[[#This Row],[Units]]*datatable[[#This Row],[Cost Per Product]]</f>
        <v>2709.63</v>
      </c>
      <c r="H300">
        <f>datatable[[#This Row],[Amount]]-datatable[[#This Row],[Total Cost]]</f>
        <v>-1995.63</v>
      </c>
    </row>
    <row r="301" spans="1:8" x14ac:dyDescent="0.25">
      <c r="A301" t="s">
        <v>9</v>
      </c>
      <c r="B301" t="s">
        <v>38</v>
      </c>
      <c r="C301" t="s">
        <v>25</v>
      </c>
      <c r="D301">
        <v>3850</v>
      </c>
      <c r="E301">
        <v>102</v>
      </c>
      <c r="F301">
        <f>_xlfn.XLOOKUP(datatable[[#This Row],[Product]],products[Product],products[Cost per unit])</f>
        <v>13.15</v>
      </c>
      <c r="G301">
        <f>datatable[[#This Row],[Units]]*datatable[[#This Row],[Cost Per Product]]</f>
        <v>1341.3</v>
      </c>
      <c r="H301">
        <f>datatable[[#This Row],[Amount]]-datatable[[#This Row],[Total Cost]]</f>
        <v>2508.6999999999998</v>
      </c>
    </row>
  </sheetData>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2AEF23-8C1E-4029-8DA8-989999155C94}">
  <dimension ref="B2:D11"/>
  <sheetViews>
    <sheetView workbookViewId="0">
      <selection activeCell="I17" sqref="I17"/>
    </sheetView>
  </sheetViews>
  <sheetFormatPr defaultRowHeight="15" x14ac:dyDescent="0.25"/>
  <cols>
    <col min="2" max="2" width="26.140625" bestFit="1" customWidth="1"/>
    <col min="3" max="3" width="13.85546875" customWidth="1"/>
  </cols>
  <sheetData>
    <row r="2" spans="2:4" x14ac:dyDescent="0.25">
      <c r="C2" t="s">
        <v>1</v>
      </c>
      <c r="D2" t="s">
        <v>50</v>
      </c>
    </row>
    <row r="3" spans="2:4" x14ac:dyDescent="0.25">
      <c r="B3" t="s">
        <v>56</v>
      </c>
      <c r="C3">
        <f>AVERAGE(datatable[Amount])</f>
        <v>4136.2299999999996</v>
      </c>
      <c r="D3">
        <f>AVERAGE(datatable[Units])</f>
        <v>152.19999999999999</v>
      </c>
    </row>
    <row r="4" spans="2:4" x14ac:dyDescent="0.25">
      <c r="B4" t="s">
        <v>57</v>
      </c>
      <c r="C4">
        <f>MEDIAN(datatable[Amount])</f>
        <v>3437</v>
      </c>
      <c r="D4">
        <f>MEDIAN(datatable[Units])</f>
        <v>124.5</v>
      </c>
    </row>
    <row r="5" spans="2:4" x14ac:dyDescent="0.25">
      <c r="B5" t="s">
        <v>58</v>
      </c>
      <c r="C5">
        <f>MAX(datatable[Amount])</f>
        <v>16184</v>
      </c>
      <c r="D5">
        <f>MAX(datatable[Units])</f>
        <v>525</v>
      </c>
    </row>
    <row r="6" spans="2:4" x14ac:dyDescent="0.25">
      <c r="B6" t="s">
        <v>59</v>
      </c>
      <c r="C6">
        <f>MIN(datatable[Amount])</f>
        <v>0</v>
      </c>
      <c r="D6">
        <f>MIN(datatable[Units])</f>
        <v>0</v>
      </c>
    </row>
    <row r="7" spans="2:4" x14ac:dyDescent="0.25">
      <c r="B7" t="s">
        <v>60</v>
      </c>
      <c r="C7">
        <f>C5-C6</f>
        <v>16184</v>
      </c>
      <c r="D7">
        <f>D5-D6</f>
        <v>525</v>
      </c>
    </row>
    <row r="9" spans="2:4" x14ac:dyDescent="0.25">
      <c r="B9" t="s">
        <v>61</v>
      </c>
      <c r="C9">
        <f>_xlfn.PERCENTILE.EXC(datatable[Amount],0.25)</f>
        <v>1652</v>
      </c>
      <c r="D9">
        <f>_xlfn.PERCENTILE.EXC(datatable[Units],0.25)</f>
        <v>54</v>
      </c>
    </row>
    <row r="10" spans="2:4" x14ac:dyDescent="0.25">
      <c r="B10" t="s">
        <v>62</v>
      </c>
      <c r="C10">
        <f>_xlfn.PERCENTILE.EXC(datatable[Amount],0.75)</f>
        <v>6245.75</v>
      </c>
      <c r="D10">
        <f>_xlfn.PERCENTILE.EXC(datatable[Units],0.75)</f>
        <v>223.5</v>
      </c>
    </row>
    <row r="11" spans="2:4" x14ac:dyDescent="0.25">
      <c r="B11" t="s">
        <v>63</v>
      </c>
      <c r="C11">
        <f>COUNTA(_xlfn.UNIQUE(datatable[Product]))</f>
        <v>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8A23D9-1B03-4008-B123-444D9EBBDC7D}">
  <dimension ref="A2:H8"/>
  <sheetViews>
    <sheetView showGridLines="0" workbookViewId="0">
      <selection activeCell="B19" sqref="B19"/>
    </sheetView>
  </sheetViews>
  <sheetFormatPr defaultRowHeight="15" x14ac:dyDescent="0.25"/>
  <cols>
    <col min="2" max="2" width="12.5703125" bestFit="1" customWidth="1"/>
    <col min="3" max="3" width="12.28515625" bestFit="1" customWidth="1"/>
    <col min="4" max="4" width="9.140625" style="5"/>
  </cols>
  <sheetData>
    <row r="2" spans="1:8" x14ac:dyDescent="0.25">
      <c r="B2" s="14" t="s">
        <v>64</v>
      </c>
      <c r="C2" s="15" t="s">
        <v>1</v>
      </c>
      <c r="E2" s="16" t="s">
        <v>50</v>
      </c>
    </row>
    <row r="3" spans="1:8" x14ac:dyDescent="0.25">
      <c r="B3" s="17" t="str" cm="1">
        <f t="array" ref="B3:B8">_xlfn.UNIQUE(datatable[Geography])</f>
        <v>New Zealand</v>
      </c>
      <c r="C3" s="18">
        <f>SUMIFS(datatable[Amount],datatable[Geography],B3)</f>
        <v>218813</v>
      </c>
      <c r="D3" s="5">
        <f>C3</f>
        <v>218813</v>
      </c>
      <c r="E3" s="19">
        <f>SUMIFS(datatable[Units],datatable[Geography],B3)</f>
        <v>7431</v>
      </c>
    </row>
    <row r="4" spans="1:8" x14ac:dyDescent="0.25">
      <c r="B4" s="17" t="str">
        <v>USA</v>
      </c>
      <c r="C4" s="18">
        <f>SUMIFS(datatable[Amount],datatable[Geography],B4)</f>
        <v>189434</v>
      </c>
      <c r="D4" s="5">
        <f t="shared" ref="D4:D8" si="0">C4</f>
        <v>189434</v>
      </c>
      <c r="E4" s="19">
        <f>SUMIFS(datatable[Units],datatable[Geography],B4)</f>
        <v>10158</v>
      </c>
    </row>
    <row r="5" spans="1:8" x14ac:dyDescent="0.25">
      <c r="B5" s="17" t="str">
        <v>Canada</v>
      </c>
      <c r="C5" s="18">
        <f>SUMIFS(datatable[Amount],datatable[Geography],B5)</f>
        <v>237944</v>
      </c>
      <c r="D5" s="5">
        <f t="shared" si="0"/>
        <v>237944</v>
      </c>
      <c r="E5" s="19">
        <f>SUMIFS(datatable[Units],datatable[Geography],B5)</f>
        <v>7302</v>
      </c>
    </row>
    <row r="6" spans="1:8" x14ac:dyDescent="0.25">
      <c r="B6" s="17" t="str">
        <v>UK</v>
      </c>
      <c r="C6" s="18">
        <f>SUMIFS(datatable[Amount],datatable[Geography],B6)</f>
        <v>173530</v>
      </c>
      <c r="D6" s="5">
        <f t="shared" si="0"/>
        <v>173530</v>
      </c>
      <c r="E6" s="19">
        <f>SUMIFS(datatable[Units],datatable[Geography],B6)</f>
        <v>5745</v>
      </c>
    </row>
    <row r="7" spans="1:8" x14ac:dyDescent="0.25">
      <c r="B7" s="17" t="str">
        <v>Australia</v>
      </c>
      <c r="C7" s="18">
        <f>SUMIFS(datatable[Amount],datatable[Geography],B7)</f>
        <v>168679</v>
      </c>
      <c r="D7" s="5">
        <f t="shared" si="0"/>
        <v>168679</v>
      </c>
      <c r="E7" s="19">
        <f>SUMIFS(datatable[Units],datatable[Geography],B7)</f>
        <v>6264</v>
      </c>
      <c r="G7" s="12"/>
      <c r="H7" s="13"/>
    </row>
    <row r="8" spans="1:8" x14ac:dyDescent="0.25">
      <c r="A8" s="12"/>
      <c r="B8" s="20" t="str">
        <v>India</v>
      </c>
      <c r="C8" s="21">
        <f>SUMIFS(datatable[Amount],datatable[Geography],B8)</f>
        <v>252469</v>
      </c>
      <c r="D8" s="5">
        <f t="shared" si="0"/>
        <v>252469</v>
      </c>
      <c r="E8" s="22">
        <f>SUMIFS(datatable[Units],datatable[Geography],B8)</f>
        <v>8760</v>
      </c>
    </row>
  </sheetData>
  <conditionalFormatting sqref="D1:D8">
    <cfRule type="dataBar" priority="1">
      <dataBar showValue="0">
        <cfvo type="min"/>
        <cfvo type="max"/>
        <color theme="4"/>
      </dataBar>
      <extLst>
        <ext xmlns:x14="http://schemas.microsoft.com/office/spreadsheetml/2009/9/main" uri="{B025F937-C7B1-47D3-B67F-A62EFF666E3E}">
          <x14:id>{A4FD2309-AAC6-4E33-9277-54B9B8202182}</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A4FD2309-AAC6-4E33-9277-54B9B8202182}">
            <x14:dataBar minLength="0" maxLength="100" border="1" negativeBarBorderColorSameAsPositive="0">
              <x14:cfvo type="autoMin"/>
              <x14:cfvo type="autoMax"/>
              <x14:borderColor rgb="FF008AEF"/>
              <x14:negativeFillColor rgb="FFFF0000"/>
              <x14:negativeBorderColor rgb="FFFF0000"/>
              <x14:axisColor rgb="FF000000"/>
            </x14:dataBar>
          </x14:cfRule>
          <xm:sqref>D1:D8</xm:sqref>
        </x14:conditionalFormatting>
      </x14:conditionalFormatting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F1D336-3CB5-4B2C-928B-5ABEA290CDF6}">
  <dimension ref="A3:F25"/>
  <sheetViews>
    <sheetView tabSelected="1" workbookViewId="0">
      <selection activeCell="M24" sqref="M24"/>
    </sheetView>
  </sheetViews>
  <sheetFormatPr defaultRowHeight="15" x14ac:dyDescent="0.25"/>
  <cols>
    <col min="1" max="1" width="21.85546875" bestFit="1" customWidth="1"/>
    <col min="2" max="2" width="12.28515625" bestFit="1" customWidth="1"/>
    <col min="3" max="3" width="14.85546875" bestFit="1" customWidth="1"/>
    <col min="4" max="4" width="22.5703125" bestFit="1" customWidth="1"/>
    <col min="5" max="5" width="19.7109375" bestFit="1" customWidth="1"/>
    <col min="6" max="6" width="8" bestFit="1" customWidth="1"/>
  </cols>
  <sheetData>
    <row r="3" spans="1:6" x14ac:dyDescent="0.25">
      <c r="A3" s="23" t="s">
        <v>65</v>
      </c>
      <c r="B3" t="s">
        <v>68</v>
      </c>
      <c r="C3" t="s">
        <v>67</v>
      </c>
      <c r="D3" t="s">
        <v>87</v>
      </c>
      <c r="E3" t="s">
        <v>89</v>
      </c>
      <c r="F3" t="s">
        <v>90</v>
      </c>
    </row>
    <row r="4" spans="1:6" x14ac:dyDescent="0.25">
      <c r="A4" s="24" t="s">
        <v>21</v>
      </c>
      <c r="B4">
        <v>27</v>
      </c>
      <c r="C4">
        <v>6832</v>
      </c>
      <c r="D4">
        <v>9</v>
      </c>
      <c r="E4">
        <v>6589</v>
      </c>
      <c r="F4" s="37">
        <v>0.96443208430913352</v>
      </c>
    </row>
    <row r="5" spans="1:6" x14ac:dyDescent="0.25">
      <c r="A5" s="24" t="s">
        <v>17</v>
      </c>
      <c r="B5">
        <v>738</v>
      </c>
      <c r="C5">
        <v>22344</v>
      </c>
      <c r="D5">
        <v>21.77</v>
      </c>
      <c r="E5">
        <v>20048.820000000003</v>
      </c>
      <c r="F5" s="37">
        <v>0.89727980665950602</v>
      </c>
    </row>
    <row r="6" spans="1:6" x14ac:dyDescent="0.25">
      <c r="A6" s="24" t="s">
        <v>24</v>
      </c>
      <c r="B6">
        <v>189</v>
      </c>
      <c r="C6">
        <v>8862</v>
      </c>
      <c r="D6">
        <v>4.97</v>
      </c>
      <c r="E6">
        <v>7922.67</v>
      </c>
      <c r="F6" s="37">
        <v>0.89400473933649294</v>
      </c>
    </row>
    <row r="7" spans="1:6" x14ac:dyDescent="0.25">
      <c r="A7" s="24" t="s">
        <v>26</v>
      </c>
      <c r="B7">
        <v>567</v>
      </c>
      <c r="C7">
        <v>22855</v>
      </c>
      <c r="D7">
        <v>22.4</v>
      </c>
      <c r="E7">
        <v>19679.8</v>
      </c>
      <c r="F7" s="37">
        <v>0.86107197549770287</v>
      </c>
    </row>
    <row r="8" spans="1:6" x14ac:dyDescent="0.25">
      <c r="A8" s="24" t="s">
        <v>23</v>
      </c>
      <c r="B8">
        <v>408</v>
      </c>
      <c r="C8">
        <v>18081</v>
      </c>
      <c r="D8">
        <v>25.96</v>
      </c>
      <c r="E8">
        <v>15433.08</v>
      </c>
      <c r="F8" s="37">
        <v>0.85355234776837563</v>
      </c>
    </row>
    <row r="9" spans="1:6" x14ac:dyDescent="0.25">
      <c r="A9" s="24" t="s">
        <v>29</v>
      </c>
      <c r="B9">
        <v>177</v>
      </c>
      <c r="C9">
        <v>6230</v>
      </c>
      <c r="D9">
        <v>14.32</v>
      </c>
      <c r="E9">
        <v>4962.68</v>
      </c>
      <c r="F9" s="37">
        <v>0.796577849117175</v>
      </c>
    </row>
    <row r="10" spans="1:6" x14ac:dyDescent="0.25">
      <c r="A10" s="24" t="s">
        <v>15</v>
      </c>
      <c r="B10">
        <v>240</v>
      </c>
      <c r="C10">
        <v>12551</v>
      </c>
      <c r="D10">
        <v>35.19</v>
      </c>
      <c r="E10">
        <v>9735.8000000000011</v>
      </c>
      <c r="F10" s="37">
        <v>0.77569914747828872</v>
      </c>
    </row>
    <row r="11" spans="1:6" x14ac:dyDescent="0.25">
      <c r="A11" s="24" t="s">
        <v>28</v>
      </c>
      <c r="B11">
        <v>462</v>
      </c>
      <c r="C11">
        <v>18018</v>
      </c>
      <c r="D11">
        <v>20.76</v>
      </c>
      <c r="E11">
        <v>13222.439999999999</v>
      </c>
      <c r="F11" s="37">
        <v>0.73384615384615381</v>
      </c>
    </row>
    <row r="12" spans="1:6" x14ac:dyDescent="0.25">
      <c r="A12" s="24" t="s">
        <v>19</v>
      </c>
      <c r="B12">
        <v>681</v>
      </c>
      <c r="C12">
        <v>17745</v>
      </c>
      <c r="D12">
        <v>30.56</v>
      </c>
      <c r="E12">
        <v>12542.16</v>
      </c>
      <c r="F12" s="37">
        <v>0.70679966187658494</v>
      </c>
    </row>
    <row r="13" spans="1:6" x14ac:dyDescent="0.25">
      <c r="A13" s="24" t="s">
        <v>25</v>
      </c>
      <c r="B13">
        <v>231</v>
      </c>
      <c r="C13">
        <v>9296</v>
      </c>
      <c r="D13">
        <v>39.450000000000003</v>
      </c>
      <c r="E13">
        <v>6258.3499999999995</v>
      </c>
      <c r="F13" s="37">
        <v>0.67323042168674696</v>
      </c>
    </row>
    <row r="14" spans="1:6" x14ac:dyDescent="0.25">
      <c r="A14" s="24" t="s">
        <v>32</v>
      </c>
      <c r="B14">
        <v>702</v>
      </c>
      <c r="C14">
        <v>17773</v>
      </c>
      <c r="D14">
        <v>25.95</v>
      </c>
      <c r="E14">
        <v>11700.7</v>
      </c>
      <c r="F14" s="37">
        <v>0.65834130422551063</v>
      </c>
    </row>
    <row r="15" spans="1:6" x14ac:dyDescent="0.25">
      <c r="A15" s="24" t="s">
        <v>20</v>
      </c>
      <c r="B15">
        <v>987</v>
      </c>
      <c r="C15">
        <v>28861</v>
      </c>
      <c r="D15">
        <v>42.48</v>
      </c>
      <c r="E15">
        <v>18379.060000000001</v>
      </c>
      <c r="F15" s="37">
        <v>0.63681300024254184</v>
      </c>
    </row>
    <row r="16" spans="1:6" x14ac:dyDescent="0.25">
      <c r="A16" s="24" t="s">
        <v>22</v>
      </c>
      <c r="B16">
        <v>405</v>
      </c>
      <c r="C16">
        <v>10668</v>
      </c>
      <c r="D16">
        <v>29.31</v>
      </c>
      <c r="E16">
        <v>6711.15</v>
      </c>
      <c r="F16" s="37">
        <v>0.62909167604049487</v>
      </c>
    </row>
    <row r="17" spans="1:6" x14ac:dyDescent="0.25">
      <c r="A17" s="24" t="s">
        <v>33</v>
      </c>
      <c r="B17">
        <v>474</v>
      </c>
      <c r="C17">
        <v>15519</v>
      </c>
      <c r="D17">
        <v>49.48</v>
      </c>
      <c r="E17">
        <v>9655.6200000000008</v>
      </c>
      <c r="F17" s="37">
        <v>0.62218055287067475</v>
      </c>
    </row>
    <row r="18" spans="1:6" x14ac:dyDescent="0.25">
      <c r="A18" s="24" t="s">
        <v>27</v>
      </c>
      <c r="B18">
        <v>363</v>
      </c>
      <c r="C18">
        <v>13517</v>
      </c>
      <c r="D18">
        <v>50.19</v>
      </c>
      <c r="E18">
        <v>7444.01</v>
      </c>
      <c r="F18" s="37">
        <v>0.55071465561885036</v>
      </c>
    </row>
    <row r="19" spans="1:6" x14ac:dyDescent="0.25">
      <c r="A19" s="24" t="s">
        <v>31</v>
      </c>
      <c r="B19">
        <v>288</v>
      </c>
      <c r="C19">
        <v>3507</v>
      </c>
      <c r="D19">
        <v>5.79</v>
      </c>
      <c r="E19">
        <v>1839.48</v>
      </c>
      <c r="F19" s="37">
        <v>0.52451668092386661</v>
      </c>
    </row>
    <row r="20" spans="1:6" x14ac:dyDescent="0.25">
      <c r="A20" s="24" t="s">
        <v>14</v>
      </c>
      <c r="B20">
        <v>645</v>
      </c>
      <c r="C20">
        <v>9191</v>
      </c>
      <c r="D20">
        <v>23.4</v>
      </c>
      <c r="E20">
        <v>1644.5</v>
      </c>
      <c r="F20" s="37">
        <v>0.17892503536067891</v>
      </c>
    </row>
    <row r="21" spans="1:6" x14ac:dyDescent="0.25">
      <c r="A21" s="24" t="s">
        <v>16</v>
      </c>
      <c r="B21">
        <v>708</v>
      </c>
      <c r="C21">
        <v>6440</v>
      </c>
      <c r="D21">
        <v>35.159999999999997</v>
      </c>
      <c r="E21">
        <v>216.68000000000052</v>
      </c>
      <c r="F21" s="37">
        <v>3.3645962732919338E-2</v>
      </c>
    </row>
    <row r="22" spans="1:6" x14ac:dyDescent="0.25">
      <c r="A22" s="24" t="s">
        <v>4</v>
      </c>
      <c r="B22">
        <v>48</v>
      </c>
      <c r="C22">
        <v>525</v>
      </c>
      <c r="D22">
        <v>11.88</v>
      </c>
      <c r="E22">
        <v>-45.240000000000009</v>
      </c>
      <c r="F22" s="37">
        <v>-8.6171428571428593E-2</v>
      </c>
    </row>
    <row r="23" spans="1:6" x14ac:dyDescent="0.25">
      <c r="A23" s="24" t="s">
        <v>30</v>
      </c>
      <c r="B23">
        <v>366</v>
      </c>
      <c r="C23">
        <v>3402</v>
      </c>
      <c r="D23">
        <v>14.49</v>
      </c>
      <c r="E23">
        <v>-1901.3400000000001</v>
      </c>
      <c r="F23" s="37">
        <v>-0.55888888888888888</v>
      </c>
    </row>
    <row r="24" spans="1:6" x14ac:dyDescent="0.25">
      <c r="A24" s="24" t="s">
        <v>13</v>
      </c>
      <c r="B24">
        <v>54</v>
      </c>
      <c r="C24">
        <v>252</v>
      </c>
      <c r="D24">
        <v>9.33</v>
      </c>
      <c r="E24">
        <v>-251.82</v>
      </c>
      <c r="F24" s="37">
        <v>-0.99928571428571422</v>
      </c>
    </row>
    <row r="25" spans="1:6" x14ac:dyDescent="0.25">
      <c r="A25" s="24" t="s">
        <v>66</v>
      </c>
      <c r="B25">
        <v>8760</v>
      </c>
      <c r="C25">
        <v>252469</v>
      </c>
      <c r="D25">
        <v>521.84</v>
      </c>
      <c r="E25">
        <v>171787.60000000003</v>
      </c>
      <c r="F25" s="37">
        <v>0.68043046869120583</v>
      </c>
    </row>
  </sheetData>
  <conditionalFormatting pivot="1" sqref="F4:F25">
    <cfRule type="colorScale" priority="1">
      <colorScale>
        <cfvo type="min"/>
        <cfvo type="percentile" val="50"/>
        <cfvo type="max"/>
        <color rgb="FFF8696B"/>
        <color rgb="FFFFEB84"/>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92A683-8237-4D65-A9BC-04C7A6351D59}">
  <dimension ref="A3:D9"/>
  <sheetViews>
    <sheetView workbookViewId="0">
      <selection activeCell="E16" sqref="E16"/>
    </sheetView>
  </sheetViews>
  <sheetFormatPr defaultRowHeight="15" x14ac:dyDescent="0.25"/>
  <cols>
    <col min="1" max="1" width="13.140625" bestFit="1" customWidth="1"/>
    <col min="2" max="2" width="14.85546875" bestFit="1" customWidth="1"/>
    <col min="3" max="3" width="15.85546875" bestFit="1" customWidth="1"/>
    <col min="4" max="4" width="12.28515625" bestFit="1" customWidth="1"/>
  </cols>
  <sheetData>
    <row r="3" spans="1:4" x14ac:dyDescent="0.25">
      <c r="A3" s="23" t="s">
        <v>65</v>
      </c>
      <c r="B3" t="s">
        <v>67</v>
      </c>
      <c r="C3" t="s">
        <v>69</v>
      </c>
      <c r="D3" t="s">
        <v>68</v>
      </c>
    </row>
    <row r="4" spans="1:4" x14ac:dyDescent="0.25">
      <c r="A4" s="24" t="s">
        <v>34</v>
      </c>
      <c r="B4" s="25">
        <v>252469</v>
      </c>
      <c r="C4">
        <v>252469</v>
      </c>
      <c r="D4" s="5">
        <v>8760</v>
      </c>
    </row>
    <row r="5" spans="1:4" x14ac:dyDescent="0.25">
      <c r="A5" s="24" t="s">
        <v>36</v>
      </c>
      <c r="B5" s="25">
        <v>237944</v>
      </c>
      <c r="C5">
        <v>237944</v>
      </c>
      <c r="D5" s="5">
        <v>7302</v>
      </c>
    </row>
    <row r="6" spans="1:4" x14ac:dyDescent="0.25">
      <c r="A6" s="24" t="s">
        <v>37</v>
      </c>
      <c r="B6" s="25">
        <v>218813</v>
      </c>
      <c r="C6">
        <v>218813</v>
      </c>
      <c r="D6" s="5">
        <v>7431</v>
      </c>
    </row>
    <row r="7" spans="1:4" x14ac:dyDescent="0.25">
      <c r="A7" s="24" t="s">
        <v>35</v>
      </c>
      <c r="B7" s="25">
        <v>189434</v>
      </c>
      <c r="C7">
        <v>189434</v>
      </c>
      <c r="D7" s="5">
        <v>10158</v>
      </c>
    </row>
    <row r="8" spans="1:4" x14ac:dyDescent="0.25">
      <c r="A8" s="24" t="s">
        <v>39</v>
      </c>
      <c r="B8" s="25">
        <v>173530</v>
      </c>
      <c r="C8">
        <v>173530</v>
      </c>
      <c r="D8" s="5">
        <v>5745</v>
      </c>
    </row>
    <row r="9" spans="1:4" x14ac:dyDescent="0.25">
      <c r="A9" s="24" t="s">
        <v>38</v>
      </c>
      <c r="B9" s="25">
        <v>168679</v>
      </c>
      <c r="C9">
        <v>168679</v>
      </c>
      <c r="D9" s="5">
        <v>6264</v>
      </c>
    </row>
  </sheetData>
  <conditionalFormatting pivot="1" sqref="C4:C9">
    <cfRule type="dataBar" priority="1">
      <dataBar showValue="0">
        <cfvo type="min"/>
        <cfvo type="max"/>
        <color rgb="FF008AEF"/>
      </dataBar>
      <extLst>
        <ext xmlns:x14="http://schemas.microsoft.com/office/spreadsheetml/2009/9/main" uri="{B025F937-C7B1-47D3-B67F-A62EFF666E3E}">
          <x14:id>{5E94562B-73C2-4E77-A2DE-BA5B3F6CE5B8}</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E94562B-73C2-4E77-A2DE-BA5B3F6CE5B8}">
            <x14:dataBar minLength="0" maxLength="100" border="1" negativeBarBorderColorSameAsPositive="0">
              <x14:cfvo type="autoMin"/>
              <x14:cfvo type="autoMax"/>
              <x14:borderColor rgb="FF008AEF"/>
              <x14:negativeFillColor rgb="FFFF0000"/>
              <x14:negativeBorderColor rgb="FFFF0000"/>
              <x14:axisColor rgb="FF000000"/>
            </x14:dataBar>
          </x14:cfRule>
          <xm:sqref>C4:C9</xm:sqref>
        </x14:conditionalFormatting>
      </x14:conditionalFormattings>
    </ext>
    <ext xmlns:x14="http://schemas.microsoft.com/office/spreadsheetml/2009/9/main" uri="{A8765BA9-456A-4dab-B4F3-ACF838C121DE}">
      <x14:slicerList>
        <x14:slicer r:id="rId3"/>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BB609E-FE60-41C7-9DCB-A9D7A78712A2}">
  <dimension ref="X4:AB304"/>
  <sheetViews>
    <sheetView topLeftCell="A4" workbookViewId="0">
      <selection activeCell="R32" sqref="R32"/>
    </sheetView>
  </sheetViews>
  <sheetFormatPr defaultRowHeight="15" x14ac:dyDescent="0.25"/>
  <sheetData>
    <row r="4" spans="24:28" x14ac:dyDescent="0.25">
      <c r="X4" t="s">
        <v>11</v>
      </c>
      <c r="Y4" t="s">
        <v>12</v>
      </c>
      <c r="Z4" t="s">
        <v>0</v>
      </c>
      <c r="AA4" t="s">
        <v>1</v>
      </c>
      <c r="AB4" t="s">
        <v>50</v>
      </c>
    </row>
    <row r="5" spans="24:28" x14ac:dyDescent="0.25">
      <c r="X5" t="s">
        <v>40</v>
      </c>
      <c r="Y5" t="s">
        <v>37</v>
      </c>
      <c r="Z5" t="s">
        <v>30</v>
      </c>
      <c r="AA5">
        <v>1624</v>
      </c>
      <c r="AB5">
        <v>114</v>
      </c>
    </row>
    <row r="6" spans="24:28" x14ac:dyDescent="0.25">
      <c r="X6" t="s">
        <v>8</v>
      </c>
      <c r="Y6" t="s">
        <v>35</v>
      </c>
      <c r="Z6" t="s">
        <v>32</v>
      </c>
      <c r="AA6">
        <v>6706</v>
      </c>
      <c r="AB6">
        <v>459</v>
      </c>
    </row>
    <row r="7" spans="24:28" x14ac:dyDescent="0.25">
      <c r="X7" t="s">
        <v>9</v>
      </c>
      <c r="Y7" t="s">
        <v>35</v>
      </c>
      <c r="Z7" t="s">
        <v>4</v>
      </c>
      <c r="AA7">
        <v>959</v>
      </c>
      <c r="AB7">
        <v>147</v>
      </c>
    </row>
    <row r="8" spans="24:28" x14ac:dyDescent="0.25">
      <c r="X8" t="s">
        <v>41</v>
      </c>
      <c r="Y8" t="s">
        <v>36</v>
      </c>
      <c r="Z8" t="s">
        <v>18</v>
      </c>
      <c r="AA8">
        <v>9632</v>
      </c>
      <c r="AB8">
        <v>288</v>
      </c>
    </row>
    <row r="9" spans="24:28" x14ac:dyDescent="0.25">
      <c r="X9" t="s">
        <v>6</v>
      </c>
      <c r="Y9" t="s">
        <v>39</v>
      </c>
      <c r="Z9" t="s">
        <v>25</v>
      </c>
      <c r="AA9">
        <v>2100</v>
      </c>
      <c r="AB9">
        <v>414</v>
      </c>
    </row>
    <row r="10" spans="24:28" x14ac:dyDescent="0.25">
      <c r="X10" t="s">
        <v>40</v>
      </c>
      <c r="Y10" t="s">
        <v>35</v>
      </c>
      <c r="Z10" t="s">
        <v>33</v>
      </c>
      <c r="AA10">
        <v>8869</v>
      </c>
      <c r="AB10">
        <v>432</v>
      </c>
    </row>
    <row r="11" spans="24:28" x14ac:dyDescent="0.25">
      <c r="X11" t="s">
        <v>6</v>
      </c>
      <c r="Y11" t="s">
        <v>38</v>
      </c>
      <c r="Z11" t="s">
        <v>31</v>
      </c>
      <c r="AA11">
        <v>2681</v>
      </c>
      <c r="AB11">
        <v>54</v>
      </c>
    </row>
    <row r="12" spans="24:28" x14ac:dyDescent="0.25">
      <c r="X12" t="s">
        <v>8</v>
      </c>
      <c r="Y12" t="s">
        <v>35</v>
      </c>
      <c r="Z12" t="s">
        <v>22</v>
      </c>
      <c r="AA12">
        <v>5012</v>
      </c>
      <c r="AB12">
        <v>210</v>
      </c>
    </row>
    <row r="13" spans="24:28" x14ac:dyDescent="0.25">
      <c r="X13" t="s">
        <v>7</v>
      </c>
      <c r="Y13" t="s">
        <v>38</v>
      </c>
      <c r="Z13" t="s">
        <v>14</v>
      </c>
      <c r="AA13">
        <v>1281</v>
      </c>
      <c r="AB13">
        <v>75</v>
      </c>
    </row>
    <row r="14" spans="24:28" x14ac:dyDescent="0.25">
      <c r="X14" t="s">
        <v>5</v>
      </c>
      <c r="Y14" t="s">
        <v>37</v>
      </c>
      <c r="Z14" t="s">
        <v>14</v>
      </c>
      <c r="AA14">
        <v>4991</v>
      </c>
      <c r="AB14">
        <v>12</v>
      </c>
    </row>
    <row r="15" spans="24:28" x14ac:dyDescent="0.25">
      <c r="X15" t="s">
        <v>2</v>
      </c>
      <c r="Y15" t="s">
        <v>39</v>
      </c>
      <c r="Z15" t="s">
        <v>25</v>
      </c>
      <c r="AA15">
        <v>1785</v>
      </c>
      <c r="AB15">
        <v>462</v>
      </c>
    </row>
    <row r="16" spans="24:28" x14ac:dyDescent="0.25">
      <c r="X16" t="s">
        <v>3</v>
      </c>
      <c r="Y16" t="s">
        <v>37</v>
      </c>
      <c r="Z16" t="s">
        <v>17</v>
      </c>
      <c r="AA16">
        <v>3983</v>
      </c>
      <c r="AB16">
        <v>144</v>
      </c>
    </row>
    <row r="17" spans="24:28" x14ac:dyDescent="0.25">
      <c r="X17" t="s">
        <v>9</v>
      </c>
      <c r="Y17" t="s">
        <v>38</v>
      </c>
      <c r="Z17" t="s">
        <v>16</v>
      </c>
      <c r="AA17">
        <v>2646</v>
      </c>
      <c r="AB17">
        <v>120</v>
      </c>
    </row>
    <row r="18" spans="24:28" x14ac:dyDescent="0.25">
      <c r="X18" t="s">
        <v>2</v>
      </c>
      <c r="Y18" t="s">
        <v>34</v>
      </c>
      <c r="Z18" t="s">
        <v>13</v>
      </c>
      <c r="AA18">
        <v>252</v>
      </c>
      <c r="AB18">
        <v>54</v>
      </c>
    </row>
    <row r="19" spans="24:28" x14ac:dyDescent="0.25">
      <c r="X19" t="s">
        <v>3</v>
      </c>
      <c r="Y19" t="s">
        <v>35</v>
      </c>
      <c r="Z19" t="s">
        <v>25</v>
      </c>
      <c r="AA19">
        <v>2464</v>
      </c>
      <c r="AB19">
        <v>234</v>
      </c>
    </row>
    <row r="20" spans="24:28" x14ac:dyDescent="0.25">
      <c r="X20" t="s">
        <v>3</v>
      </c>
      <c r="Y20" t="s">
        <v>35</v>
      </c>
      <c r="Z20" t="s">
        <v>29</v>
      </c>
      <c r="AA20">
        <v>2114</v>
      </c>
      <c r="AB20">
        <v>66</v>
      </c>
    </row>
    <row r="21" spans="24:28" x14ac:dyDescent="0.25">
      <c r="X21" t="s">
        <v>6</v>
      </c>
      <c r="Y21" t="s">
        <v>37</v>
      </c>
      <c r="Z21" t="s">
        <v>31</v>
      </c>
      <c r="AA21">
        <v>7693</v>
      </c>
      <c r="AB21">
        <v>87</v>
      </c>
    </row>
    <row r="22" spans="24:28" x14ac:dyDescent="0.25">
      <c r="X22" t="s">
        <v>5</v>
      </c>
      <c r="Y22" t="s">
        <v>34</v>
      </c>
      <c r="Z22" t="s">
        <v>20</v>
      </c>
      <c r="AA22">
        <v>15610</v>
      </c>
      <c r="AB22">
        <v>339</v>
      </c>
    </row>
    <row r="23" spans="24:28" x14ac:dyDescent="0.25">
      <c r="X23" t="s">
        <v>41</v>
      </c>
      <c r="Y23" t="s">
        <v>34</v>
      </c>
      <c r="Z23" t="s">
        <v>22</v>
      </c>
      <c r="AA23">
        <v>336</v>
      </c>
      <c r="AB23">
        <v>144</v>
      </c>
    </row>
    <row r="24" spans="24:28" x14ac:dyDescent="0.25">
      <c r="X24" t="s">
        <v>2</v>
      </c>
      <c r="Y24" t="s">
        <v>39</v>
      </c>
      <c r="Z24" t="s">
        <v>20</v>
      </c>
      <c r="AA24">
        <v>9443</v>
      </c>
      <c r="AB24">
        <v>162</v>
      </c>
    </row>
    <row r="25" spans="24:28" x14ac:dyDescent="0.25">
      <c r="X25" t="s">
        <v>9</v>
      </c>
      <c r="Y25" t="s">
        <v>34</v>
      </c>
      <c r="Z25" t="s">
        <v>23</v>
      </c>
      <c r="AA25">
        <v>8155</v>
      </c>
      <c r="AB25">
        <v>90</v>
      </c>
    </row>
    <row r="26" spans="24:28" x14ac:dyDescent="0.25">
      <c r="X26" t="s">
        <v>8</v>
      </c>
      <c r="Y26" t="s">
        <v>38</v>
      </c>
      <c r="Z26" t="s">
        <v>23</v>
      </c>
      <c r="AA26">
        <v>1701</v>
      </c>
      <c r="AB26">
        <v>234</v>
      </c>
    </row>
    <row r="27" spans="24:28" x14ac:dyDescent="0.25">
      <c r="X27" t="s">
        <v>10</v>
      </c>
      <c r="Y27" t="s">
        <v>38</v>
      </c>
      <c r="Z27" t="s">
        <v>22</v>
      </c>
      <c r="AA27">
        <v>2205</v>
      </c>
      <c r="AB27">
        <v>141</v>
      </c>
    </row>
    <row r="28" spans="24:28" x14ac:dyDescent="0.25">
      <c r="X28" t="s">
        <v>8</v>
      </c>
      <c r="Y28" t="s">
        <v>37</v>
      </c>
      <c r="Z28" t="s">
        <v>19</v>
      </c>
      <c r="AA28">
        <v>1771</v>
      </c>
      <c r="AB28">
        <v>204</v>
      </c>
    </row>
    <row r="29" spans="24:28" x14ac:dyDescent="0.25">
      <c r="X29" t="s">
        <v>41</v>
      </c>
      <c r="Y29" t="s">
        <v>35</v>
      </c>
      <c r="Z29" t="s">
        <v>15</v>
      </c>
      <c r="AA29">
        <v>2114</v>
      </c>
      <c r="AB29">
        <v>186</v>
      </c>
    </row>
    <row r="30" spans="24:28" x14ac:dyDescent="0.25">
      <c r="X30" t="s">
        <v>41</v>
      </c>
      <c r="Y30" t="s">
        <v>36</v>
      </c>
      <c r="Z30" t="s">
        <v>13</v>
      </c>
      <c r="AA30">
        <v>10311</v>
      </c>
      <c r="AB30">
        <v>231</v>
      </c>
    </row>
    <row r="31" spans="24:28" x14ac:dyDescent="0.25">
      <c r="X31" t="s">
        <v>3</v>
      </c>
      <c r="Y31" t="s">
        <v>39</v>
      </c>
      <c r="Z31" t="s">
        <v>16</v>
      </c>
      <c r="AA31">
        <v>21</v>
      </c>
      <c r="AB31">
        <v>168</v>
      </c>
    </row>
    <row r="32" spans="24:28" x14ac:dyDescent="0.25">
      <c r="X32" t="s">
        <v>10</v>
      </c>
      <c r="Y32" t="s">
        <v>35</v>
      </c>
      <c r="Z32" t="s">
        <v>20</v>
      </c>
      <c r="AA32">
        <v>1974</v>
      </c>
      <c r="AB32">
        <v>195</v>
      </c>
    </row>
    <row r="33" spans="24:28" x14ac:dyDescent="0.25">
      <c r="X33" t="s">
        <v>5</v>
      </c>
      <c r="Y33" t="s">
        <v>36</v>
      </c>
      <c r="Z33" t="s">
        <v>23</v>
      </c>
      <c r="AA33">
        <v>6314</v>
      </c>
      <c r="AB33">
        <v>15</v>
      </c>
    </row>
    <row r="34" spans="24:28" x14ac:dyDescent="0.25">
      <c r="X34" t="s">
        <v>10</v>
      </c>
      <c r="Y34" t="s">
        <v>37</v>
      </c>
      <c r="Z34" t="s">
        <v>23</v>
      </c>
      <c r="AA34">
        <v>4683</v>
      </c>
      <c r="AB34">
        <v>30</v>
      </c>
    </row>
    <row r="35" spans="24:28" x14ac:dyDescent="0.25">
      <c r="X35" t="s">
        <v>41</v>
      </c>
      <c r="Y35" t="s">
        <v>37</v>
      </c>
      <c r="Z35" t="s">
        <v>24</v>
      </c>
      <c r="AA35">
        <v>6398</v>
      </c>
      <c r="AB35">
        <v>102</v>
      </c>
    </row>
    <row r="36" spans="24:28" x14ac:dyDescent="0.25">
      <c r="X36" t="s">
        <v>2</v>
      </c>
      <c r="Y36" t="s">
        <v>35</v>
      </c>
      <c r="Z36" t="s">
        <v>19</v>
      </c>
      <c r="AA36">
        <v>553</v>
      </c>
      <c r="AB36">
        <v>15</v>
      </c>
    </row>
    <row r="37" spans="24:28" x14ac:dyDescent="0.25">
      <c r="X37" t="s">
        <v>8</v>
      </c>
      <c r="Y37" t="s">
        <v>39</v>
      </c>
      <c r="Z37" t="s">
        <v>30</v>
      </c>
      <c r="AA37">
        <v>7021</v>
      </c>
      <c r="AB37">
        <v>183</v>
      </c>
    </row>
    <row r="38" spans="24:28" x14ac:dyDescent="0.25">
      <c r="X38" t="s">
        <v>40</v>
      </c>
      <c r="Y38" t="s">
        <v>39</v>
      </c>
      <c r="Z38" t="s">
        <v>22</v>
      </c>
      <c r="AA38">
        <v>5817</v>
      </c>
      <c r="AB38">
        <v>12</v>
      </c>
    </row>
    <row r="39" spans="24:28" x14ac:dyDescent="0.25">
      <c r="X39" t="s">
        <v>41</v>
      </c>
      <c r="Y39" t="s">
        <v>39</v>
      </c>
      <c r="Z39" t="s">
        <v>14</v>
      </c>
      <c r="AA39">
        <v>3976</v>
      </c>
      <c r="AB39">
        <v>72</v>
      </c>
    </row>
    <row r="40" spans="24:28" x14ac:dyDescent="0.25">
      <c r="X40" t="s">
        <v>6</v>
      </c>
      <c r="Y40" t="s">
        <v>38</v>
      </c>
      <c r="Z40" t="s">
        <v>27</v>
      </c>
      <c r="AA40">
        <v>1134</v>
      </c>
      <c r="AB40">
        <v>282</v>
      </c>
    </row>
    <row r="41" spans="24:28" x14ac:dyDescent="0.25">
      <c r="X41" t="s">
        <v>2</v>
      </c>
      <c r="Y41" t="s">
        <v>39</v>
      </c>
      <c r="Z41" t="s">
        <v>28</v>
      </c>
      <c r="AA41">
        <v>6027</v>
      </c>
      <c r="AB41">
        <v>144</v>
      </c>
    </row>
    <row r="42" spans="24:28" x14ac:dyDescent="0.25">
      <c r="X42" t="s">
        <v>6</v>
      </c>
      <c r="Y42" t="s">
        <v>37</v>
      </c>
      <c r="Z42" t="s">
        <v>16</v>
      </c>
      <c r="AA42">
        <v>1904</v>
      </c>
      <c r="AB42">
        <v>405</v>
      </c>
    </row>
    <row r="43" spans="24:28" x14ac:dyDescent="0.25">
      <c r="X43" t="s">
        <v>7</v>
      </c>
      <c r="Y43" t="s">
        <v>34</v>
      </c>
      <c r="Z43" t="s">
        <v>32</v>
      </c>
      <c r="AA43">
        <v>3262</v>
      </c>
      <c r="AB43">
        <v>75</v>
      </c>
    </row>
    <row r="44" spans="24:28" x14ac:dyDescent="0.25">
      <c r="X44" t="s">
        <v>40</v>
      </c>
      <c r="Y44" t="s">
        <v>34</v>
      </c>
      <c r="Z44" t="s">
        <v>27</v>
      </c>
      <c r="AA44">
        <v>2289</v>
      </c>
      <c r="AB44">
        <v>135</v>
      </c>
    </row>
    <row r="45" spans="24:28" x14ac:dyDescent="0.25">
      <c r="X45" t="s">
        <v>5</v>
      </c>
      <c r="Y45" t="s">
        <v>34</v>
      </c>
      <c r="Z45" t="s">
        <v>27</v>
      </c>
      <c r="AA45">
        <v>6986</v>
      </c>
      <c r="AB45">
        <v>21</v>
      </c>
    </row>
    <row r="46" spans="24:28" x14ac:dyDescent="0.25">
      <c r="X46" t="s">
        <v>2</v>
      </c>
      <c r="Y46" t="s">
        <v>38</v>
      </c>
      <c r="Z46" t="s">
        <v>23</v>
      </c>
      <c r="AA46">
        <v>4417</v>
      </c>
      <c r="AB46">
        <v>153</v>
      </c>
    </row>
    <row r="47" spans="24:28" x14ac:dyDescent="0.25">
      <c r="X47" t="s">
        <v>6</v>
      </c>
      <c r="Y47" t="s">
        <v>34</v>
      </c>
      <c r="Z47" t="s">
        <v>15</v>
      </c>
      <c r="AA47">
        <v>1442</v>
      </c>
      <c r="AB47">
        <v>15</v>
      </c>
    </row>
    <row r="48" spans="24:28" x14ac:dyDescent="0.25">
      <c r="X48" t="s">
        <v>3</v>
      </c>
      <c r="Y48" t="s">
        <v>35</v>
      </c>
      <c r="Z48" t="s">
        <v>14</v>
      </c>
      <c r="AA48">
        <v>2415</v>
      </c>
      <c r="AB48">
        <v>255</v>
      </c>
    </row>
    <row r="49" spans="24:28" x14ac:dyDescent="0.25">
      <c r="X49" t="s">
        <v>2</v>
      </c>
      <c r="Y49" t="s">
        <v>37</v>
      </c>
      <c r="Z49" t="s">
        <v>19</v>
      </c>
      <c r="AA49">
        <v>238</v>
      </c>
      <c r="AB49">
        <v>18</v>
      </c>
    </row>
    <row r="50" spans="24:28" x14ac:dyDescent="0.25">
      <c r="X50" t="s">
        <v>6</v>
      </c>
      <c r="Y50" t="s">
        <v>37</v>
      </c>
      <c r="Z50" t="s">
        <v>23</v>
      </c>
      <c r="AA50">
        <v>4949</v>
      </c>
      <c r="AB50">
        <v>189</v>
      </c>
    </row>
    <row r="51" spans="24:28" x14ac:dyDescent="0.25">
      <c r="X51" t="s">
        <v>5</v>
      </c>
      <c r="Y51" t="s">
        <v>38</v>
      </c>
      <c r="Z51" t="s">
        <v>32</v>
      </c>
      <c r="AA51">
        <v>5075</v>
      </c>
      <c r="AB51">
        <v>21</v>
      </c>
    </row>
    <row r="52" spans="24:28" x14ac:dyDescent="0.25">
      <c r="X52" t="s">
        <v>3</v>
      </c>
      <c r="Y52" t="s">
        <v>36</v>
      </c>
      <c r="Z52" t="s">
        <v>16</v>
      </c>
      <c r="AA52">
        <v>9198</v>
      </c>
      <c r="AB52">
        <v>36</v>
      </c>
    </row>
    <row r="53" spans="24:28" x14ac:dyDescent="0.25">
      <c r="X53" t="s">
        <v>6</v>
      </c>
      <c r="Y53" t="s">
        <v>34</v>
      </c>
      <c r="Z53" t="s">
        <v>29</v>
      </c>
      <c r="AA53">
        <v>3339</v>
      </c>
      <c r="AB53">
        <v>75</v>
      </c>
    </row>
    <row r="54" spans="24:28" x14ac:dyDescent="0.25">
      <c r="X54" t="s">
        <v>40</v>
      </c>
      <c r="Y54" t="s">
        <v>34</v>
      </c>
      <c r="Z54" t="s">
        <v>17</v>
      </c>
      <c r="AA54">
        <v>5019</v>
      </c>
      <c r="AB54">
        <v>156</v>
      </c>
    </row>
    <row r="55" spans="24:28" x14ac:dyDescent="0.25">
      <c r="X55" t="s">
        <v>5</v>
      </c>
      <c r="Y55" t="s">
        <v>36</v>
      </c>
      <c r="Z55" t="s">
        <v>16</v>
      </c>
      <c r="AA55">
        <v>16184</v>
      </c>
      <c r="AB55">
        <v>39</v>
      </c>
    </row>
    <row r="56" spans="24:28" x14ac:dyDescent="0.25">
      <c r="X56" t="s">
        <v>6</v>
      </c>
      <c r="Y56" t="s">
        <v>36</v>
      </c>
      <c r="Z56" t="s">
        <v>21</v>
      </c>
      <c r="AA56">
        <v>497</v>
      </c>
      <c r="AB56">
        <v>63</v>
      </c>
    </row>
    <row r="57" spans="24:28" x14ac:dyDescent="0.25">
      <c r="X57" t="s">
        <v>2</v>
      </c>
      <c r="Y57" t="s">
        <v>36</v>
      </c>
      <c r="Z57" t="s">
        <v>29</v>
      </c>
      <c r="AA57">
        <v>8211</v>
      </c>
      <c r="AB57">
        <v>75</v>
      </c>
    </row>
    <row r="58" spans="24:28" x14ac:dyDescent="0.25">
      <c r="X58" t="s">
        <v>2</v>
      </c>
      <c r="Y58" t="s">
        <v>38</v>
      </c>
      <c r="Z58" t="s">
        <v>28</v>
      </c>
      <c r="AA58">
        <v>6580</v>
      </c>
      <c r="AB58">
        <v>183</v>
      </c>
    </row>
    <row r="59" spans="24:28" x14ac:dyDescent="0.25">
      <c r="X59" t="s">
        <v>41</v>
      </c>
      <c r="Y59" t="s">
        <v>35</v>
      </c>
      <c r="Z59" t="s">
        <v>13</v>
      </c>
      <c r="AA59">
        <v>4760</v>
      </c>
      <c r="AB59">
        <v>69</v>
      </c>
    </row>
    <row r="60" spans="24:28" x14ac:dyDescent="0.25">
      <c r="X60" t="s">
        <v>40</v>
      </c>
      <c r="Y60" t="s">
        <v>36</v>
      </c>
      <c r="Z60" t="s">
        <v>25</v>
      </c>
      <c r="AA60">
        <v>5439</v>
      </c>
      <c r="AB60">
        <v>30</v>
      </c>
    </row>
    <row r="61" spans="24:28" x14ac:dyDescent="0.25">
      <c r="X61" t="s">
        <v>41</v>
      </c>
      <c r="Y61" t="s">
        <v>34</v>
      </c>
      <c r="Z61" t="s">
        <v>17</v>
      </c>
      <c r="AA61">
        <v>1463</v>
      </c>
      <c r="AB61">
        <v>39</v>
      </c>
    </row>
    <row r="62" spans="24:28" x14ac:dyDescent="0.25">
      <c r="X62" t="s">
        <v>3</v>
      </c>
      <c r="Y62" t="s">
        <v>34</v>
      </c>
      <c r="Z62" t="s">
        <v>32</v>
      </c>
      <c r="AA62">
        <v>7777</v>
      </c>
      <c r="AB62">
        <v>504</v>
      </c>
    </row>
    <row r="63" spans="24:28" x14ac:dyDescent="0.25">
      <c r="X63" t="s">
        <v>9</v>
      </c>
      <c r="Y63" t="s">
        <v>37</v>
      </c>
      <c r="Z63" t="s">
        <v>29</v>
      </c>
      <c r="AA63">
        <v>1085</v>
      </c>
      <c r="AB63">
        <v>273</v>
      </c>
    </row>
    <row r="64" spans="24:28" x14ac:dyDescent="0.25">
      <c r="X64" t="s">
        <v>5</v>
      </c>
      <c r="Y64" t="s">
        <v>37</v>
      </c>
      <c r="Z64" t="s">
        <v>31</v>
      </c>
      <c r="AA64">
        <v>182</v>
      </c>
      <c r="AB64">
        <v>48</v>
      </c>
    </row>
    <row r="65" spans="24:28" x14ac:dyDescent="0.25">
      <c r="X65" t="s">
        <v>6</v>
      </c>
      <c r="Y65" t="s">
        <v>34</v>
      </c>
      <c r="Z65" t="s">
        <v>27</v>
      </c>
      <c r="AA65">
        <v>4242</v>
      </c>
      <c r="AB65">
        <v>207</v>
      </c>
    </row>
    <row r="66" spans="24:28" x14ac:dyDescent="0.25">
      <c r="X66" t="s">
        <v>6</v>
      </c>
      <c r="Y66" t="s">
        <v>36</v>
      </c>
      <c r="Z66" t="s">
        <v>32</v>
      </c>
      <c r="AA66">
        <v>6118</v>
      </c>
      <c r="AB66">
        <v>9</v>
      </c>
    </row>
    <row r="67" spans="24:28" x14ac:dyDescent="0.25">
      <c r="X67" t="s">
        <v>10</v>
      </c>
      <c r="Y67" t="s">
        <v>36</v>
      </c>
      <c r="Z67" t="s">
        <v>23</v>
      </c>
      <c r="AA67">
        <v>2317</v>
      </c>
      <c r="AB67">
        <v>261</v>
      </c>
    </row>
    <row r="68" spans="24:28" x14ac:dyDescent="0.25">
      <c r="X68" t="s">
        <v>6</v>
      </c>
      <c r="Y68" t="s">
        <v>38</v>
      </c>
      <c r="Z68" t="s">
        <v>16</v>
      </c>
      <c r="AA68">
        <v>938</v>
      </c>
      <c r="AB68">
        <v>6</v>
      </c>
    </row>
    <row r="69" spans="24:28" x14ac:dyDescent="0.25">
      <c r="X69" t="s">
        <v>8</v>
      </c>
      <c r="Y69" t="s">
        <v>37</v>
      </c>
      <c r="Z69" t="s">
        <v>15</v>
      </c>
      <c r="AA69">
        <v>9709</v>
      </c>
      <c r="AB69">
        <v>30</v>
      </c>
    </row>
    <row r="70" spans="24:28" x14ac:dyDescent="0.25">
      <c r="X70" t="s">
        <v>7</v>
      </c>
      <c r="Y70" t="s">
        <v>34</v>
      </c>
      <c r="Z70" t="s">
        <v>20</v>
      </c>
      <c r="AA70">
        <v>2205</v>
      </c>
      <c r="AB70">
        <v>138</v>
      </c>
    </row>
    <row r="71" spans="24:28" x14ac:dyDescent="0.25">
      <c r="X71" t="s">
        <v>7</v>
      </c>
      <c r="Y71" t="s">
        <v>37</v>
      </c>
      <c r="Z71" t="s">
        <v>17</v>
      </c>
      <c r="AA71">
        <v>4487</v>
      </c>
      <c r="AB71">
        <v>111</v>
      </c>
    </row>
    <row r="72" spans="24:28" x14ac:dyDescent="0.25">
      <c r="X72" t="s">
        <v>5</v>
      </c>
      <c r="Y72" t="s">
        <v>35</v>
      </c>
      <c r="Z72" t="s">
        <v>18</v>
      </c>
      <c r="AA72">
        <v>2415</v>
      </c>
      <c r="AB72">
        <v>15</v>
      </c>
    </row>
    <row r="73" spans="24:28" x14ac:dyDescent="0.25">
      <c r="X73" t="s">
        <v>40</v>
      </c>
      <c r="Y73" t="s">
        <v>34</v>
      </c>
      <c r="Z73" t="s">
        <v>19</v>
      </c>
      <c r="AA73">
        <v>4018</v>
      </c>
      <c r="AB73">
        <v>162</v>
      </c>
    </row>
    <row r="74" spans="24:28" x14ac:dyDescent="0.25">
      <c r="X74" t="s">
        <v>5</v>
      </c>
      <c r="Y74" t="s">
        <v>34</v>
      </c>
      <c r="Z74" t="s">
        <v>19</v>
      </c>
      <c r="AA74">
        <v>861</v>
      </c>
      <c r="AB74">
        <v>195</v>
      </c>
    </row>
    <row r="75" spans="24:28" x14ac:dyDescent="0.25">
      <c r="X75" t="s">
        <v>10</v>
      </c>
      <c r="Y75" t="s">
        <v>38</v>
      </c>
      <c r="Z75" t="s">
        <v>14</v>
      </c>
      <c r="AA75">
        <v>5586</v>
      </c>
      <c r="AB75">
        <v>525</v>
      </c>
    </row>
    <row r="76" spans="24:28" x14ac:dyDescent="0.25">
      <c r="X76" t="s">
        <v>7</v>
      </c>
      <c r="Y76" t="s">
        <v>34</v>
      </c>
      <c r="Z76" t="s">
        <v>33</v>
      </c>
      <c r="AA76">
        <v>2226</v>
      </c>
      <c r="AB76">
        <v>48</v>
      </c>
    </row>
    <row r="77" spans="24:28" x14ac:dyDescent="0.25">
      <c r="X77" t="s">
        <v>9</v>
      </c>
      <c r="Y77" t="s">
        <v>34</v>
      </c>
      <c r="Z77" t="s">
        <v>28</v>
      </c>
      <c r="AA77">
        <v>14329</v>
      </c>
      <c r="AB77">
        <v>150</v>
      </c>
    </row>
    <row r="78" spans="24:28" x14ac:dyDescent="0.25">
      <c r="X78" t="s">
        <v>9</v>
      </c>
      <c r="Y78" t="s">
        <v>34</v>
      </c>
      <c r="Z78" t="s">
        <v>20</v>
      </c>
      <c r="AA78">
        <v>8463</v>
      </c>
      <c r="AB78">
        <v>492</v>
      </c>
    </row>
    <row r="79" spans="24:28" x14ac:dyDescent="0.25">
      <c r="X79" t="s">
        <v>5</v>
      </c>
      <c r="Y79" t="s">
        <v>34</v>
      </c>
      <c r="Z79" t="s">
        <v>29</v>
      </c>
      <c r="AA79">
        <v>2891</v>
      </c>
      <c r="AB79">
        <v>102</v>
      </c>
    </row>
    <row r="80" spans="24:28" x14ac:dyDescent="0.25">
      <c r="X80" t="s">
        <v>3</v>
      </c>
      <c r="Y80" t="s">
        <v>36</v>
      </c>
      <c r="Z80" t="s">
        <v>23</v>
      </c>
      <c r="AA80">
        <v>3773</v>
      </c>
      <c r="AB80">
        <v>165</v>
      </c>
    </row>
    <row r="81" spans="24:28" x14ac:dyDescent="0.25">
      <c r="X81" t="s">
        <v>41</v>
      </c>
      <c r="Y81" t="s">
        <v>36</v>
      </c>
      <c r="Z81" t="s">
        <v>28</v>
      </c>
      <c r="AA81">
        <v>854</v>
      </c>
      <c r="AB81">
        <v>309</v>
      </c>
    </row>
    <row r="82" spans="24:28" x14ac:dyDescent="0.25">
      <c r="X82" t="s">
        <v>6</v>
      </c>
      <c r="Y82" t="s">
        <v>36</v>
      </c>
      <c r="Z82" t="s">
        <v>17</v>
      </c>
      <c r="AA82">
        <v>4970</v>
      </c>
      <c r="AB82">
        <v>156</v>
      </c>
    </row>
    <row r="83" spans="24:28" x14ac:dyDescent="0.25">
      <c r="X83" t="s">
        <v>9</v>
      </c>
      <c r="Y83" t="s">
        <v>35</v>
      </c>
      <c r="Z83" t="s">
        <v>26</v>
      </c>
      <c r="AA83">
        <v>98</v>
      </c>
      <c r="AB83">
        <v>159</v>
      </c>
    </row>
    <row r="84" spans="24:28" x14ac:dyDescent="0.25">
      <c r="X84" t="s">
        <v>5</v>
      </c>
      <c r="Y84" t="s">
        <v>35</v>
      </c>
      <c r="Z84" t="s">
        <v>15</v>
      </c>
      <c r="AA84">
        <v>13391</v>
      </c>
      <c r="AB84">
        <v>201</v>
      </c>
    </row>
    <row r="85" spans="24:28" x14ac:dyDescent="0.25">
      <c r="X85" t="s">
        <v>8</v>
      </c>
      <c r="Y85" t="s">
        <v>39</v>
      </c>
      <c r="Z85" t="s">
        <v>31</v>
      </c>
      <c r="AA85">
        <v>8890</v>
      </c>
      <c r="AB85">
        <v>210</v>
      </c>
    </row>
    <row r="86" spans="24:28" x14ac:dyDescent="0.25">
      <c r="X86" t="s">
        <v>2</v>
      </c>
      <c r="Y86" t="s">
        <v>38</v>
      </c>
      <c r="Z86" t="s">
        <v>13</v>
      </c>
      <c r="AA86">
        <v>56</v>
      </c>
      <c r="AB86">
        <v>51</v>
      </c>
    </row>
    <row r="87" spans="24:28" x14ac:dyDescent="0.25">
      <c r="X87" t="s">
        <v>3</v>
      </c>
      <c r="Y87" t="s">
        <v>36</v>
      </c>
      <c r="Z87" t="s">
        <v>25</v>
      </c>
      <c r="AA87">
        <v>3339</v>
      </c>
      <c r="AB87">
        <v>39</v>
      </c>
    </row>
    <row r="88" spans="24:28" x14ac:dyDescent="0.25">
      <c r="X88" t="s">
        <v>10</v>
      </c>
      <c r="Y88" t="s">
        <v>35</v>
      </c>
      <c r="Z88" t="s">
        <v>18</v>
      </c>
      <c r="AA88">
        <v>3808</v>
      </c>
      <c r="AB88">
        <v>279</v>
      </c>
    </row>
    <row r="89" spans="24:28" x14ac:dyDescent="0.25">
      <c r="X89" t="s">
        <v>10</v>
      </c>
      <c r="Y89" t="s">
        <v>38</v>
      </c>
      <c r="Z89" t="s">
        <v>13</v>
      </c>
      <c r="AA89">
        <v>63</v>
      </c>
      <c r="AB89">
        <v>123</v>
      </c>
    </row>
    <row r="90" spans="24:28" x14ac:dyDescent="0.25">
      <c r="X90" t="s">
        <v>2</v>
      </c>
      <c r="Y90" t="s">
        <v>39</v>
      </c>
      <c r="Z90" t="s">
        <v>27</v>
      </c>
      <c r="AA90">
        <v>7812</v>
      </c>
      <c r="AB90">
        <v>81</v>
      </c>
    </row>
    <row r="91" spans="24:28" x14ac:dyDescent="0.25">
      <c r="X91" t="s">
        <v>40</v>
      </c>
      <c r="Y91" t="s">
        <v>37</v>
      </c>
      <c r="Z91" t="s">
        <v>19</v>
      </c>
      <c r="AA91">
        <v>7693</v>
      </c>
      <c r="AB91">
        <v>21</v>
      </c>
    </row>
    <row r="92" spans="24:28" x14ac:dyDescent="0.25">
      <c r="X92" t="s">
        <v>3</v>
      </c>
      <c r="Y92" t="s">
        <v>36</v>
      </c>
      <c r="Z92" t="s">
        <v>28</v>
      </c>
      <c r="AA92">
        <v>973</v>
      </c>
      <c r="AB92">
        <v>162</v>
      </c>
    </row>
    <row r="93" spans="24:28" x14ac:dyDescent="0.25">
      <c r="X93" t="s">
        <v>10</v>
      </c>
      <c r="Y93" t="s">
        <v>35</v>
      </c>
      <c r="Z93" t="s">
        <v>21</v>
      </c>
      <c r="AA93">
        <v>567</v>
      </c>
      <c r="AB93">
        <v>228</v>
      </c>
    </row>
    <row r="94" spans="24:28" x14ac:dyDescent="0.25">
      <c r="X94" t="s">
        <v>10</v>
      </c>
      <c r="Y94" t="s">
        <v>36</v>
      </c>
      <c r="Z94" t="s">
        <v>29</v>
      </c>
      <c r="AA94">
        <v>2471</v>
      </c>
      <c r="AB94">
        <v>342</v>
      </c>
    </row>
    <row r="95" spans="24:28" x14ac:dyDescent="0.25">
      <c r="X95" t="s">
        <v>5</v>
      </c>
      <c r="Y95" t="s">
        <v>38</v>
      </c>
      <c r="Z95" t="s">
        <v>13</v>
      </c>
      <c r="AA95">
        <v>7189</v>
      </c>
      <c r="AB95">
        <v>54</v>
      </c>
    </row>
    <row r="96" spans="24:28" x14ac:dyDescent="0.25">
      <c r="X96" t="s">
        <v>41</v>
      </c>
      <c r="Y96" t="s">
        <v>35</v>
      </c>
      <c r="Z96" t="s">
        <v>28</v>
      </c>
      <c r="AA96">
        <v>7455</v>
      </c>
      <c r="AB96">
        <v>216</v>
      </c>
    </row>
    <row r="97" spans="24:28" x14ac:dyDescent="0.25">
      <c r="X97" t="s">
        <v>3</v>
      </c>
      <c r="Y97" t="s">
        <v>34</v>
      </c>
      <c r="Z97" t="s">
        <v>26</v>
      </c>
      <c r="AA97">
        <v>3108</v>
      </c>
      <c r="AB97">
        <v>54</v>
      </c>
    </row>
    <row r="98" spans="24:28" x14ac:dyDescent="0.25">
      <c r="X98" t="s">
        <v>6</v>
      </c>
      <c r="Y98" t="s">
        <v>38</v>
      </c>
      <c r="Z98" t="s">
        <v>25</v>
      </c>
      <c r="AA98">
        <v>469</v>
      </c>
      <c r="AB98">
        <v>75</v>
      </c>
    </row>
    <row r="99" spans="24:28" x14ac:dyDescent="0.25">
      <c r="X99" t="s">
        <v>9</v>
      </c>
      <c r="Y99" t="s">
        <v>37</v>
      </c>
      <c r="Z99" t="s">
        <v>23</v>
      </c>
      <c r="AA99">
        <v>2737</v>
      </c>
      <c r="AB99">
        <v>93</v>
      </c>
    </row>
    <row r="100" spans="24:28" x14ac:dyDescent="0.25">
      <c r="X100" t="s">
        <v>9</v>
      </c>
      <c r="Y100" t="s">
        <v>37</v>
      </c>
      <c r="Z100" t="s">
        <v>25</v>
      </c>
      <c r="AA100">
        <v>4305</v>
      </c>
      <c r="AB100">
        <v>156</v>
      </c>
    </row>
    <row r="101" spans="24:28" x14ac:dyDescent="0.25">
      <c r="X101" t="s">
        <v>9</v>
      </c>
      <c r="Y101" t="s">
        <v>38</v>
      </c>
      <c r="Z101" t="s">
        <v>17</v>
      </c>
      <c r="AA101">
        <v>2408</v>
      </c>
      <c r="AB101">
        <v>9</v>
      </c>
    </row>
    <row r="102" spans="24:28" x14ac:dyDescent="0.25">
      <c r="X102" t="s">
        <v>3</v>
      </c>
      <c r="Y102" t="s">
        <v>36</v>
      </c>
      <c r="Z102" t="s">
        <v>19</v>
      </c>
      <c r="AA102">
        <v>1281</v>
      </c>
      <c r="AB102">
        <v>18</v>
      </c>
    </row>
    <row r="103" spans="24:28" x14ac:dyDescent="0.25">
      <c r="X103" t="s">
        <v>40</v>
      </c>
      <c r="Y103" t="s">
        <v>35</v>
      </c>
      <c r="Z103" t="s">
        <v>32</v>
      </c>
      <c r="AA103">
        <v>12348</v>
      </c>
      <c r="AB103">
        <v>234</v>
      </c>
    </row>
    <row r="104" spans="24:28" x14ac:dyDescent="0.25">
      <c r="X104" t="s">
        <v>3</v>
      </c>
      <c r="Y104" t="s">
        <v>34</v>
      </c>
      <c r="Z104" t="s">
        <v>28</v>
      </c>
      <c r="AA104">
        <v>3689</v>
      </c>
      <c r="AB104">
        <v>312</v>
      </c>
    </row>
    <row r="105" spans="24:28" x14ac:dyDescent="0.25">
      <c r="X105" t="s">
        <v>7</v>
      </c>
      <c r="Y105" t="s">
        <v>36</v>
      </c>
      <c r="Z105" t="s">
        <v>19</v>
      </c>
      <c r="AA105">
        <v>2870</v>
      </c>
      <c r="AB105">
        <v>300</v>
      </c>
    </row>
    <row r="106" spans="24:28" x14ac:dyDescent="0.25">
      <c r="X106" t="s">
        <v>2</v>
      </c>
      <c r="Y106" t="s">
        <v>36</v>
      </c>
      <c r="Z106" t="s">
        <v>27</v>
      </c>
      <c r="AA106">
        <v>798</v>
      </c>
      <c r="AB106">
        <v>519</v>
      </c>
    </row>
    <row r="107" spans="24:28" x14ac:dyDescent="0.25">
      <c r="X107" t="s">
        <v>41</v>
      </c>
      <c r="Y107" t="s">
        <v>37</v>
      </c>
      <c r="Z107" t="s">
        <v>21</v>
      </c>
      <c r="AA107">
        <v>2933</v>
      </c>
      <c r="AB107">
        <v>9</v>
      </c>
    </row>
    <row r="108" spans="24:28" x14ac:dyDescent="0.25">
      <c r="X108" t="s">
        <v>5</v>
      </c>
      <c r="Y108" t="s">
        <v>35</v>
      </c>
      <c r="Z108" t="s">
        <v>4</v>
      </c>
      <c r="AA108">
        <v>2744</v>
      </c>
      <c r="AB108">
        <v>9</v>
      </c>
    </row>
    <row r="109" spans="24:28" x14ac:dyDescent="0.25">
      <c r="X109" t="s">
        <v>40</v>
      </c>
      <c r="Y109" t="s">
        <v>36</v>
      </c>
      <c r="Z109" t="s">
        <v>33</v>
      </c>
      <c r="AA109">
        <v>9772</v>
      </c>
      <c r="AB109">
        <v>90</v>
      </c>
    </row>
    <row r="110" spans="24:28" x14ac:dyDescent="0.25">
      <c r="X110" t="s">
        <v>7</v>
      </c>
      <c r="Y110" t="s">
        <v>34</v>
      </c>
      <c r="Z110" t="s">
        <v>25</v>
      </c>
      <c r="AA110">
        <v>1568</v>
      </c>
      <c r="AB110">
        <v>96</v>
      </c>
    </row>
    <row r="111" spans="24:28" x14ac:dyDescent="0.25">
      <c r="X111" t="s">
        <v>2</v>
      </c>
      <c r="Y111" t="s">
        <v>36</v>
      </c>
      <c r="Z111" t="s">
        <v>16</v>
      </c>
      <c r="AA111">
        <v>11417</v>
      </c>
      <c r="AB111">
        <v>21</v>
      </c>
    </row>
    <row r="112" spans="24:28" x14ac:dyDescent="0.25">
      <c r="X112" t="s">
        <v>40</v>
      </c>
      <c r="Y112" t="s">
        <v>34</v>
      </c>
      <c r="Z112" t="s">
        <v>26</v>
      </c>
      <c r="AA112">
        <v>6748</v>
      </c>
      <c r="AB112">
        <v>48</v>
      </c>
    </row>
    <row r="113" spans="24:28" x14ac:dyDescent="0.25">
      <c r="X113" t="s">
        <v>10</v>
      </c>
      <c r="Y113" t="s">
        <v>36</v>
      </c>
      <c r="Z113" t="s">
        <v>27</v>
      </c>
      <c r="AA113">
        <v>1407</v>
      </c>
      <c r="AB113">
        <v>72</v>
      </c>
    </row>
    <row r="114" spans="24:28" x14ac:dyDescent="0.25">
      <c r="X114" t="s">
        <v>8</v>
      </c>
      <c r="Y114" t="s">
        <v>35</v>
      </c>
      <c r="Z114" t="s">
        <v>29</v>
      </c>
      <c r="AA114">
        <v>2023</v>
      </c>
      <c r="AB114">
        <v>168</v>
      </c>
    </row>
    <row r="115" spans="24:28" x14ac:dyDescent="0.25">
      <c r="X115" t="s">
        <v>5</v>
      </c>
      <c r="Y115" t="s">
        <v>39</v>
      </c>
      <c r="Z115" t="s">
        <v>26</v>
      </c>
      <c r="AA115">
        <v>5236</v>
      </c>
      <c r="AB115">
        <v>51</v>
      </c>
    </row>
    <row r="116" spans="24:28" x14ac:dyDescent="0.25">
      <c r="X116" t="s">
        <v>41</v>
      </c>
      <c r="Y116" t="s">
        <v>36</v>
      </c>
      <c r="Z116" t="s">
        <v>19</v>
      </c>
      <c r="AA116">
        <v>1925</v>
      </c>
      <c r="AB116">
        <v>192</v>
      </c>
    </row>
    <row r="117" spans="24:28" x14ac:dyDescent="0.25">
      <c r="X117" t="s">
        <v>7</v>
      </c>
      <c r="Y117" t="s">
        <v>37</v>
      </c>
      <c r="Z117" t="s">
        <v>14</v>
      </c>
      <c r="AA117">
        <v>6608</v>
      </c>
      <c r="AB117">
        <v>225</v>
      </c>
    </row>
    <row r="118" spans="24:28" x14ac:dyDescent="0.25">
      <c r="X118" t="s">
        <v>6</v>
      </c>
      <c r="Y118" t="s">
        <v>34</v>
      </c>
      <c r="Z118" t="s">
        <v>26</v>
      </c>
      <c r="AA118">
        <v>8008</v>
      </c>
      <c r="AB118">
        <v>456</v>
      </c>
    </row>
    <row r="119" spans="24:28" x14ac:dyDescent="0.25">
      <c r="X119" t="s">
        <v>10</v>
      </c>
      <c r="Y119" t="s">
        <v>34</v>
      </c>
      <c r="Z119" t="s">
        <v>25</v>
      </c>
      <c r="AA119">
        <v>1428</v>
      </c>
      <c r="AB119">
        <v>93</v>
      </c>
    </row>
    <row r="120" spans="24:28" x14ac:dyDescent="0.25">
      <c r="X120" t="s">
        <v>6</v>
      </c>
      <c r="Y120" t="s">
        <v>34</v>
      </c>
      <c r="Z120" t="s">
        <v>4</v>
      </c>
      <c r="AA120">
        <v>525</v>
      </c>
      <c r="AB120">
        <v>48</v>
      </c>
    </row>
    <row r="121" spans="24:28" x14ac:dyDescent="0.25">
      <c r="X121" t="s">
        <v>6</v>
      </c>
      <c r="Y121" t="s">
        <v>37</v>
      </c>
      <c r="Z121" t="s">
        <v>18</v>
      </c>
      <c r="AA121">
        <v>1505</v>
      </c>
      <c r="AB121">
        <v>102</v>
      </c>
    </row>
    <row r="122" spans="24:28" x14ac:dyDescent="0.25">
      <c r="X122" t="s">
        <v>7</v>
      </c>
      <c r="Y122" t="s">
        <v>35</v>
      </c>
      <c r="Z122" t="s">
        <v>30</v>
      </c>
      <c r="AA122">
        <v>6755</v>
      </c>
      <c r="AB122">
        <v>252</v>
      </c>
    </row>
    <row r="123" spans="24:28" x14ac:dyDescent="0.25">
      <c r="X123" t="s">
        <v>2</v>
      </c>
      <c r="Y123" t="s">
        <v>37</v>
      </c>
      <c r="Z123" t="s">
        <v>18</v>
      </c>
      <c r="AA123">
        <v>11571</v>
      </c>
      <c r="AB123">
        <v>138</v>
      </c>
    </row>
    <row r="124" spans="24:28" x14ac:dyDescent="0.25">
      <c r="X124" t="s">
        <v>40</v>
      </c>
      <c r="Y124" t="s">
        <v>38</v>
      </c>
      <c r="Z124" t="s">
        <v>25</v>
      </c>
      <c r="AA124">
        <v>2541</v>
      </c>
      <c r="AB124">
        <v>90</v>
      </c>
    </row>
    <row r="125" spans="24:28" x14ac:dyDescent="0.25">
      <c r="X125" t="s">
        <v>41</v>
      </c>
      <c r="Y125" t="s">
        <v>37</v>
      </c>
      <c r="Z125" t="s">
        <v>30</v>
      </c>
      <c r="AA125">
        <v>1526</v>
      </c>
      <c r="AB125">
        <v>240</v>
      </c>
    </row>
    <row r="126" spans="24:28" x14ac:dyDescent="0.25">
      <c r="X126" t="s">
        <v>40</v>
      </c>
      <c r="Y126" t="s">
        <v>38</v>
      </c>
      <c r="Z126" t="s">
        <v>4</v>
      </c>
      <c r="AA126">
        <v>6125</v>
      </c>
      <c r="AB126">
        <v>102</v>
      </c>
    </row>
    <row r="127" spans="24:28" x14ac:dyDescent="0.25">
      <c r="X127" t="s">
        <v>41</v>
      </c>
      <c r="Y127" t="s">
        <v>35</v>
      </c>
      <c r="Z127" t="s">
        <v>27</v>
      </c>
      <c r="AA127">
        <v>847</v>
      </c>
      <c r="AB127">
        <v>129</v>
      </c>
    </row>
    <row r="128" spans="24:28" x14ac:dyDescent="0.25">
      <c r="X128" t="s">
        <v>8</v>
      </c>
      <c r="Y128" t="s">
        <v>35</v>
      </c>
      <c r="Z128" t="s">
        <v>27</v>
      </c>
      <c r="AA128">
        <v>4753</v>
      </c>
      <c r="AB128">
        <v>300</v>
      </c>
    </row>
    <row r="129" spans="24:28" x14ac:dyDescent="0.25">
      <c r="X129" t="s">
        <v>6</v>
      </c>
      <c r="Y129" t="s">
        <v>38</v>
      </c>
      <c r="Z129" t="s">
        <v>33</v>
      </c>
      <c r="AA129">
        <v>959</v>
      </c>
      <c r="AB129">
        <v>135</v>
      </c>
    </row>
    <row r="130" spans="24:28" x14ac:dyDescent="0.25">
      <c r="X130" t="s">
        <v>7</v>
      </c>
      <c r="Y130" t="s">
        <v>35</v>
      </c>
      <c r="Z130" t="s">
        <v>24</v>
      </c>
      <c r="AA130">
        <v>2793</v>
      </c>
      <c r="AB130">
        <v>114</v>
      </c>
    </row>
    <row r="131" spans="24:28" x14ac:dyDescent="0.25">
      <c r="X131" t="s">
        <v>7</v>
      </c>
      <c r="Y131" t="s">
        <v>35</v>
      </c>
      <c r="Z131" t="s">
        <v>14</v>
      </c>
      <c r="AA131">
        <v>4606</v>
      </c>
      <c r="AB131">
        <v>63</v>
      </c>
    </row>
    <row r="132" spans="24:28" x14ac:dyDescent="0.25">
      <c r="X132" t="s">
        <v>7</v>
      </c>
      <c r="Y132" t="s">
        <v>36</v>
      </c>
      <c r="Z132" t="s">
        <v>29</v>
      </c>
      <c r="AA132">
        <v>5551</v>
      </c>
      <c r="AB132">
        <v>252</v>
      </c>
    </row>
    <row r="133" spans="24:28" x14ac:dyDescent="0.25">
      <c r="X133" t="s">
        <v>10</v>
      </c>
      <c r="Y133" t="s">
        <v>36</v>
      </c>
      <c r="Z133" t="s">
        <v>32</v>
      </c>
      <c r="AA133">
        <v>6657</v>
      </c>
      <c r="AB133">
        <v>303</v>
      </c>
    </row>
    <row r="134" spans="24:28" x14ac:dyDescent="0.25">
      <c r="X134" t="s">
        <v>7</v>
      </c>
      <c r="Y134" t="s">
        <v>39</v>
      </c>
      <c r="Z134" t="s">
        <v>17</v>
      </c>
      <c r="AA134">
        <v>4438</v>
      </c>
      <c r="AB134">
        <v>246</v>
      </c>
    </row>
    <row r="135" spans="24:28" x14ac:dyDescent="0.25">
      <c r="X135" t="s">
        <v>8</v>
      </c>
      <c r="Y135" t="s">
        <v>38</v>
      </c>
      <c r="Z135" t="s">
        <v>22</v>
      </c>
      <c r="AA135">
        <v>168</v>
      </c>
      <c r="AB135">
        <v>84</v>
      </c>
    </row>
    <row r="136" spans="24:28" x14ac:dyDescent="0.25">
      <c r="X136" t="s">
        <v>7</v>
      </c>
      <c r="Y136" t="s">
        <v>34</v>
      </c>
      <c r="Z136" t="s">
        <v>17</v>
      </c>
      <c r="AA136">
        <v>7777</v>
      </c>
      <c r="AB136">
        <v>39</v>
      </c>
    </row>
    <row r="137" spans="24:28" x14ac:dyDescent="0.25">
      <c r="X137" t="s">
        <v>5</v>
      </c>
      <c r="Y137" t="s">
        <v>36</v>
      </c>
      <c r="Z137" t="s">
        <v>17</v>
      </c>
      <c r="AA137">
        <v>3339</v>
      </c>
      <c r="AB137">
        <v>348</v>
      </c>
    </row>
    <row r="138" spans="24:28" x14ac:dyDescent="0.25">
      <c r="X138" t="s">
        <v>7</v>
      </c>
      <c r="Y138" t="s">
        <v>37</v>
      </c>
      <c r="Z138" t="s">
        <v>33</v>
      </c>
      <c r="AA138">
        <v>6391</v>
      </c>
      <c r="AB138">
        <v>48</v>
      </c>
    </row>
    <row r="139" spans="24:28" x14ac:dyDescent="0.25">
      <c r="X139" t="s">
        <v>5</v>
      </c>
      <c r="Y139" t="s">
        <v>37</v>
      </c>
      <c r="Z139" t="s">
        <v>22</v>
      </c>
      <c r="AA139">
        <v>518</v>
      </c>
      <c r="AB139">
        <v>75</v>
      </c>
    </row>
    <row r="140" spans="24:28" x14ac:dyDescent="0.25">
      <c r="X140" t="s">
        <v>7</v>
      </c>
      <c r="Y140" t="s">
        <v>38</v>
      </c>
      <c r="Z140" t="s">
        <v>28</v>
      </c>
      <c r="AA140">
        <v>5677</v>
      </c>
      <c r="AB140">
        <v>258</v>
      </c>
    </row>
    <row r="141" spans="24:28" x14ac:dyDescent="0.25">
      <c r="X141" t="s">
        <v>6</v>
      </c>
      <c r="Y141" t="s">
        <v>39</v>
      </c>
      <c r="Z141" t="s">
        <v>17</v>
      </c>
      <c r="AA141">
        <v>6048</v>
      </c>
      <c r="AB141">
        <v>27</v>
      </c>
    </row>
    <row r="142" spans="24:28" x14ac:dyDescent="0.25">
      <c r="X142" t="s">
        <v>8</v>
      </c>
      <c r="Y142" t="s">
        <v>38</v>
      </c>
      <c r="Z142" t="s">
        <v>32</v>
      </c>
      <c r="AA142">
        <v>3752</v>
      </c>
      <c r="AB142">
        <v>213</v>
      </c>
    </row>
    <row r="143" spans="24:28" x14ac:dyDescent="0.25">
      <c r="X143" t="s">
        <v>5</v>
      </c>
      <c r="Y143" t="s">
        <v>35</v>
      </c>
      <c r="Z143" t="s">
        <v>29</v>
      </c>
      <c r="AA143">
        <v>4480</v>
      </c>
      <c r="AB143">
        <v>357</v>
      </c>
    </row>
    <row r="144" spans="24:28" x14ac:dyDescent="0.25">
      <c r="X144" t="s">
        <v>9</v>
      </c>
      <c r="Y144" t="s">
        <v>37</v>
      </c>
      <c r="Z144" t="s">
        <v>4</v>
      </c>
      <c r="AA144">
        <v>259</v>
      </c>
      <c r="AB144">
        <v>207</v>
      </c>
    </row>
    <row r="145" spans="24:28" x14ac:dyDescent="0.25">
      <c r="X145" t="s">
        <v>8</v>
      </c>
      <c r="Y145" t="s">
        <v>37</v>
      </c>
      <c r="Z145" t="s">
        <v>30</v>
      </c>
      <c r="AA145">
        <v>42</v>
      </c>
      <c r="AB145">
        <v>150</v>
      </c>
    </row>
    <row r="146" spans="24:28" x14ac:dyDescent="0.25">
      <c r="X146" t="s">
        <v>41</v>
      </c>
      <c r="Y146" t="s">
        <v>36</v>
      </c>
      <c r="Z146" t="s">
        <v>26</v>
      </c>
      <c r="AA146">
        <v>98</v>
      </c>
      <c r="AB146">
        <v>204</v>
      </c>
    </row>
    <row r="147" spans="24:28" x14ac:dyDescent="0.25">
      <c r="X147" t="s">
        <v>7</v>
      </c>
      <c r="Y147" t="s">
        <v>35</v>
      </c>
      <c r="Z147" t="s">
        <v>27</v>
      </c>
      <c r="AA147">
        <v>2478</v>
      </c>
      <c r="AB147">
        <v>21</v>
      </c>
    </row>
    <row r="148" spans="24:28" x14ac:dyDescent="0.25">
      <c r="X148" t="s">
        <v>41</v>
      </c>
      <c r="Y148" t="s">
        <v>34</v>
      </c>
      <c r="Z148" t="s">
        <v>33</v>
      </c>
      <c r="AA148">
        <v>7847</v>
      </c>
      <c r="AB148">
        <v>174</v>
      </c>
    </row>
    <row r="149" spans="24:28" x14ac:dyDescent="0.25">
      <c r="X149" t="s">
        <v>2</v>
      </c>
      <c r="Y149" t="s">
        <v>37</v>
      </c>
      <c r="Z149" t="s">
        <v>17</v>
      </c>
      <c r="AA149">
        <v>9926</v>
      </c>
      <c r="AB149">
        <v>201</v>
      </c>
    </row>
    <row r="150" spans="24:28" x14ac:dyDescent="0.25">
      <c r="X150" t="s">
        <v>8</v>
      </c>
      <c r="Y150" t="s">
        <v>38</v>
      </c>
      <c r="Z150" t="s">
        <v>13</v>
      </c>
      <c r="AA150">
        <v>819</v>
      </c>
      <c r="AB150">
        <v>510</v>
      </c>
    </row>
    <row r="151" spans="24:28" x14ac:dyDescent="0.25">
      <c r="X151" t="s">
        <v>6</v>
      </c>
      <c r="Y151" t="s">
        <v>39</v>
      </c>
      <c r="Z151" t="s">
        <v>29</v>
      </c>
      <c r="AA151">
        <v>3052</v>
      </c>
      <c r="AB151">
        <v>378</v>
      </c>
    </row>
    <row r="152" spans="24:28" x14ac:dyDescent="0.25">
      <c r="X152" t="s">
        <v>9</v>
      </c>
      <c r="Y152" t="s">
        <v>34</v>
      </c>
      <c r="Z152" t="s">
        <v>21</v>
      </c>
      <c r="AA152">
        <v>6832</v>
      </c>
      <c r="AB152">
        <v>27</v>
      </c>
    </row>
    <row r="153" spans="24:28" x14ac:dyDescent="0.25">
      <c r="X153" t="s">
        <v>2</v>
      </c>
      <c r="Y153" t="s">
        <v>39</v>
      </c>
      <c r="Z153" t="s">
        <v>16</v>
      </c>
      <c r="AA153">
        <v>2016</v>
      </c>
      <c r="AB153">
        <v>117</v>
      </c>
    </row>
    <row r="154" spans="24:28" x14ac:dyDescent="0.25">
      <c r="X154" t="s">
        <v>6</v>
      </c>
      <c r="Y154" t="s">
        <v>38</v>
      </c>
      <c r="Z154" t="s">
        <v>21</v>
      </c>
      <c r="AA154">
        <v>7322</v>
      </c>
      <c r="AB154">
        <v>36</v>
      </c>
    </row>
    <row r="155" spans="24:28" x14ac:dyDescent="0.25">
      <c r="X155" t="s">
        <v>8</v>
      </c>
      <c r="Y155" t="s">
        <v>35</v>
      </c>
      <c r="Z155" t="s">
        <v>33</v>
      </c>
      <c r="AA155">
        <v>357</v>
      </c>
      <c r="AB155">
        <v>126</v>
      </c>
    </row>
    <row r="156" spans="24:28" x14ac:dyDescent="0.25">
      <c r="X156" t="s">
        <v>9</v>
      </c>
      <c r="Y156" t="s">
        <v>39</v>
      </c>
      <c r="Z156" t="s">
        <v>25</v>
      </c>
      <c r="AA156">
        <v>3192</v>
      </c>
      <c r="AB156">
        <v>72</v>
      </c>
    </row>
    <row r="157" spans="24:28" x14ac:dyDescent="0.25">
      <c r="X157" t="s">
        <v>7</v>
      </c>
      <c r="Y157" t="s">
        <v>36</v>
      </c>
      <c r="Z157" t="s">
        <v>22</v>
      </c>
      <c r="AA157">
        <v>8435</v>
      </c>
      <c r="AB157">
        <v>42</v>
      </c>
    </row>
    <row r="158" spans="24:28" x14ac:dyDescent="0.25">
      <c r="X158" t="s">
        <v>40</v>
      </c>
      <c r="Y158" t="s">
        <v>39</v>
      </c>
      <c r="Z158" t="s">
        <v>29</v>
      </c>
      <c r="AA158">
        <v>0</v>
      </c>
      <c r="AB158">
        <v>135</v>
      </c>
    </row>
    <row r="159" spans="24:28" x14ac:dyDescent="0.25">
      <c r="X159" t="s">
        <v>7</v>
      </c>
      <c r="Y159" t="s">
        <v>34</v>
      </c>
      <c r="Z159" t="s">
        <v>24</v>
      </c>
      <c r="AA159">
        <v>8862</v>
      </c>
      <c r="AB159">
        <v>189</v>
      </c>
    </row>
    <row r="160" spans="24:28" x14ac:dyDescent="0.25">
      <c r="X160" t="s">
        <v>6</v>
      </c>
      <c r="Y160" t="s">
        <v>37</v>
      </c>
      <c r="Z160" t="s">
        <v>28</v>
      </c>
      <c r="AA160">
        <v>3556</v>
      </c>
      <c r="AB160">
        <v>459</v>
      </c>
    </row>
    <row r="161" spans="24:28" x14ac:dyDescent="0.25">
      <c r="X161" t="s">
        <v>5</v>
      </c>
      <c r="Y161" t="s">
        <v>34</v>
      </c>
      <c r="Z161" t="s">
        <v>15</v>
      </c>
      <c r="AA161">
        <v>7280</v>
      </c>
      <c r="AB161">
        <v>201</v>
      </c>
    </row>
    <row r="162" spans="24:28" x14ac:dyDescent="0.25">
      <c r="X162" t="s">
        <v>6</v>
      </c>
      <c r="Y162" t="s">
        <v>34</v>
      </c>
      <c r="Z162" t="s">
        <v>30</v>
      </c>
      <c r="AA162">
        <v>3402</v>
      </c>
      <c r="AB162">
        <v>366</v>
      </c>
    </row>
    <row r="163" spans="24:28" x14ac:dyDescent="0.25">
      <c r="X163" t="s">
        <v>3</v>
      </c>
      <c r="Y163" t="s">
        <v>37</v>
      </c>
      <c r="Z163" t="s">
        <v>29</v>
      </c>
      <c r="AA163">
        <v>4592</v>
      </c>
      <c r="AB163">
        <v>324</v>
      </c>
    </row>
    <row r="164" spans="24:28" x14ac:dyDescent="0.25">
      <c r="X164" t="s">
        <v>9</v>
      </c>
      <c r="Y164" t="s">
        <v>35</v>
      </c>
      <c r="Z164" t="s">
        <v>15</v>
      </c>
      <c r="AA164">
        <v>7833</v>
      </c>
      <c r="AB164">
        <v>243</v>
      </c>
    </row>
    <row r="165" spans="24:28" x14ac:dyDescent="0.25">
      <c r="X165" t="s">
        <v>2</v>
      </c>
      <c r="Y165" t="s">
        <v>39</v>
      </c>
      <c r="Z165" t="s">
        <v>21</v>
      </c>
      <c r="AA165">
        <v>7651</v>
      </c>
      <c r="AB165">
        <v>213</v>
      </c>
    </row>
    <row r="166" spans="24:28" x14ac:dyDescent="0.25">
      <c r="X166" t="s">
        <v>40</v>
      </c>
      <c r="Y166" t="s">
        <v>35</v>
      </c>
      <c r="Z166" t="s">
        <v>30</v>
      </c>
      <c r="AA166">
        <v>2275</v>
      </c>
      <c r="AB166">
        <v>447</v>
      </c>
    </row>
    <row r="167" spans="24:28" x14ac:dyDescent="0.25">
      <c r="X167" t="s">
        <v>40</v>
      </c>
      <c r="Y167" t="s">
        <v>38</v>
      </c>
      <c r="Z167" t="s">
        <v>13</v>
      </c>
      <c r="AA167">
        <v>5670</v>
      </c>
      <c r="AB167">
        <v>297</v>
      </c>
    </row>
    <row r="168" spans="24:28" x14ac:dyDescent="0.25">
      <c r="X168" t="s">
        <v>7</v>
      </c>
      <c r="Y168" t="s">
        <v>35</v>
      </c>
      <c r="Z168" t="s">
        <v>16</v>
      </c>
      <c r="AA168">
        <v>2135</v>
      </c>
      <c r="AB168">
        <v>27</v>
      </c>
    </row>
    <row r="169" spans="24:28" x14ac:dyDescent="0.25">
      <c r="X169" t="s">
        <v>40</v>
      </c>
      <c r="Y169" t="s">
        <v>34</v>
      </c>
      <c r="Z169" t="s">
        <v>23</v>
      </c>
      <c r="AA169">
        <v>2779</v>
      </c>
      <c r="AB169">
        <v>75</v>
      </c>
    </row>
    <row r="170" spans="24:28" x14ac:dyDescent="0.25">
      <c r="X170" t="s">
        <v>10</v>
      </c>
      <c r="Y170" t="s">
        <v>39</v>
      </c>
      <c r="Z170" t="s">
        <v>33</v>
      </c>
      <c r="AA170">
        <v>12950</v>
      </c>
      <c r="AB170">
        <v>30</v>
      </c>
    </row>
    <row r="171" spans="24:28" x14ac:dyDescent="0.25">
      <c r="X171" t="s">
        <v>7</v>
      </c>
      <c r="Y171" t="s">
        <v>36</v>
      </c>
      <c r="Z171" t="s">
        <v>18</v>
      </c>
      <c r="AA171">
        <v>2646</v>
      </c>
      <c r="AB171">
        <v>177</v>
      </c>
    </row>
    <row r="172" spans="24:28" x14ac:dyDescent="0.25">
      <c r="X172" t="s">
        <v>40</v>
      </c>
      <c r="Y172" t="s">
        <v>34</v>
      </c>
      <c r="Z172" t="s">
        <v>33</v>
      </c>
      <c r="AA172">
        <v>3794</v>
      </c>
      <c r="AB172">
        <v>159</v>
      </c>
    </row>
    <row r="173" spans="24:28" x14ac:dyDescent="0.25">
      <c r="X173" t="s">
        <v>3</v>
      </c>
      <c r="Y173" t="s">
        <v>35</v>
      </c>
      <c r="Z173" t="s">
        <v>33</v>
      </c>
      <c r="AA173">
        <v>819</v>
      </c>
      <c r="AB173">
        <v>306</v>
      </c>
    </row>
    <row r="174" spans="24:28" x14ac:dyDescent="0.25">
      <c r="X174" t="s">
        <v>3</v>
      </c>
      <c r="Y174" t="s">
        <v>34</v>
      </c>
      <c r="Z174" t="s">
        <v>20</v>
      </c>
      <c r="AA174">
        <v>2583</v>
      </c>
      <c r="AB174">
        <v>18</v>
      </c>
    </row>
    <row r="175" spans="24:28" x14ac:dyDescent="0.25">
      <c r="X175" t="s">
        <v>7</v>
      </c>
      <c r="Y175" t="s">
        <v>35</v>
      </c>
      <c r="Z175" t="s">
        <v>19</v>
      </c>
      <c r="AA175">
        <v>4585</v>
      </c>
      <c r="AB175">
        <v>240</v>
      </c>
    </row>
    <row r="176" spans="24:28" x14ac:dyDescent="0.25">
      <c r="X176" t="s">
        <v>5</v>
      </c>
      <c r="Y176" t="s">
        <v>34</v>
      </c>
      <c r="Z176" t="s">
        <v>33</v>
      </c>
      <c r="AA176">
        <v>1652</v>
      </c>
      <c r="AB176">
        <v>93</v>
      </c>
    </row>
    <row r="177" spans="24:28" x14ac:dyDescent="0.25">
      <c r="X177" t="s">
        <v>10</v>
      </c>
      <c r="Y177" t="s">
        <v>34</v>
      </c>
      <c r="Z177" t="s">
        <v>26</v>
      </c>
      <c r="AA177">
        <v>4991</v>
      </c>
      <c r="AB177">
        <v>9</v>
      </c>
    </row>
    <row r="178" spans="24:28" x14ac:dyDescent="0.25">
      <c r="X178" t="s">
        <v>8</v>
      </c>
      <c r="Y178" t="s">
        <v>34</v>
      </c>
      <c r="Z178" t="s">
        <v>16</v>
      </c>
      <c r="AA178">
        <v>2009</v>
      </c>
      <c r="AB178">
        <v>219</v>
      </c>
    </row>
    <row r="179" spans="24:28" x14ac:dyDescent="0.25">
      <c r="X179" t="s">
        <v>2</v>
      </c>
      <c r="Y179" t="s">
        <v>39</v>
      </c>
      <c r="Z179" t="s">
        <v>22</v>
      </c>
      <c r="AA179">
        <v>1568</v>
      </c>
      <c r="AB179">
        <v>141</v>
      </c>
    </row>
    <row r="180" spans="24:28" x14ac:dyDescent="0.25">
      <c r="X180" t="s">
        <v>41</v>
      </c>
      <c r="Y180" t="s">
        <v>37</v>
      </c>
      <c r="Z180" t="s">
        <v>20</v>
      </c>
      <c r="AA180">
        <v>3388</v>
      </c>
      <c r="AB180">
        <v>123</v>
      </c>
    </row>
    <row r="181" spans="24:28" x14ac:dyDescent="0.25">
      <c r="X181" t="s">
        <v>40</v>
      </c>
      <c r="Y181" t="s">
        <v>38</v>
      </c>
      <c r="Z181" t="s">
        <v>24</v>
      </c>
      <c r="AA181">
        <v>623</v>
      </c>
      <c r="AB181">
        <v>51</v>
      </c>
    </row>
    <row r="182" spans="24:28" x14ac:dyDescent="0.25">
      <c r="X182" t="s">
        <v>6</v>
      </c>
      <c r="Y182" t="s">
        <v>36</v>
      </c>
      <c r="Z182" t="s">
        <v>4</v>
      </c>
      <c r="AA182">
        <v>10073</v>
      </c>
      <c r="AB182">
        <v>120</v>
      </c>
    </row>
    <row r="183" spans="24:28" x14ac:dyDescent="0.25">
      <c r="X183" t="s">
        <v>8</v>
      </c>
      <c r="Y183" t="s">
        <v>39</v>
      </c>
      <c r="Z183" t="s">
        <v>26</v>
      </c>
      <c r="AA183">
        <v>1561</v>
      </c>
      <c r="AB183">
        <v>27</v>
      </c>
    </row>
    <row r="184" spans="24:28" x14ac:dyDescent="0.25">
      <c r="X184" t="s">
        <v>9</v>
      </c>
      <c r="Y184" t="s">
        <v>36</v>
      </c>
      <c r="Z184" t="s">
        <v>27</v>
      </c>
      <c r="AA184">
        <v>11522</v>
      </c>
      <c r="AB184">
        <v>204</v>
      </c>
    </row>
    <row r="185" spans="24:28" x14ac:dyDescent="0.25">
      <c r="X185" t="s">
        <v>6</v>
      </c>
      <c r="Y185" t="s">
        <v>38</v>
      </c>
      <c r="Z185" t="s">
        <v>13</v>
      </c>
      <c r="AA185">
        <v>2317</v>
      </c>
      <c r="AB185">
        <v>123</v>
      </c>
    </row>
    <row r="186" spans="24:28" x14ac:dyDescent="0.25">
      <c r="X186" t="s">
        <v>10</v>
      </c>
      <c r="Y186" t="s">
        <v>37</v>
      </c>
      <c r="Z186" t="s">
        <v>28</v>
      </c>
      <c r="AA186">
        <v>3059</v>
      </c>
      <c r="AB186">
        <v>27</v>
      </c>
    </row>
    <row r="187" spans="24:28" x14ac:dyDescent="0.25">
      <c r="X187" t="s">
        <v>41</v>
      </c>
      <c r="Y187" t="s">
        <v>37</v>
      </c>
      <c r="Z187" t="s">
        <v>26</v>
      </c>
      <c r="AA187">
        <v>2324</v>
      </c>
      <c r="AB187">
        <v>177</v>
      </c>
    </row>
    <row r="188" spans="24:28" x14ac:dyDescent="0.25">
      <c r="X188" t="s">
        <v>3</v>
      </c>
      <c r="Y188" t="s">
        <v>39</v>
      </c>
      <c r="Z188" t="s">
        <v>26</v>
      </c>
      <c r="AA188">
        <v>4956</v>
      </c>
      <c r="AB188">
        <v>171</v>
      </c>
    </row>
    <row r="189" spans="24:28" x14ac:dyDescent="0.25">
      <c r="X189" t="s">
        <v>10</v>
      </c>
      <c r="Y189" t="s">
        <v>34</v>
      </c>
      <c r="Z189" t="s">
        <v>19</v>
      </c>
      <c r="AA189">
        <v>5355</v>
      </c>
      <c r="AB189">
        <v>204</v>
      </c>
    </row>
    <row r="190" spans="24:28" x14ac:dyDescent="0.25">
      <c r="X190" t="s">
        <v>3</v>
      </c>
      <c r="Y190" t="s">
        <v>34</v>
      </c>
      <c r="Z190" t="s">
        <v>14</v>
      </c>
      <c r="AA190">
        <v>7259</v>
      </c>
      <c r="AB190">
        <v>276</v>
      </c>
    </row>
    <row r="191" spans="24:28" x14ac:dyDescent="0.25">
      <c r="X191" t="s">
        <v>8</v>
      </c>
      <c r="Y191" t="s">
        <v>37</v>
      </c>
      <c r="Z191" t="s">
        <v>26</v>
      </c>
      <c r="AA191">
        <v>6279</v>
      </c>
      <c r="AB191">
        <v>45</v>
      </c>
    </row>
    <row r="192" spans="24:28" x14ac:dyDescent="0.25">
      <c r="X192" t="s">
        <v>40</v>
      </c>
      <c r="Y192" t="s">
        <v>38</v>
      </c>
      <c r="Z192" t="s">
        <v>29</v>
      </c>
      <c r="AA192">
        <v>2541</v>
      </c>
      <c r="AB192">
        <v>45</v>
      </c>
    </row>
    <row r="193" spans="24:28" x14ac:dyDescent="0.25">
      <c r="X193" t="s">
        <v>6</v>
      </c>
      <c r="Y193" t="s">
        <v>35</v>
      </c>
      <c r="Z193" t="s">
        <v>27</v>
      </c>
      <c r="AA193">
        <v>3864</v>
      </c>
      <c r="AB193">
        <v>177</v>
      </c>
    </row>
    <row r="194" spans="24:28" x14ac:dyDescent="0.25">
      <c r="X194" t="s">
        <v>5</v>
      </c>
      <c r="Y194" t="s">
        <v>36</v>
      </c>
      <c r="Z194" t="s">
        <v>13</v>
      </c>
      <c r="AA194">
        <v>6146</v>
      </c>
      <c r="AB194">
        <v>63</v>
      </c>
    </row>
    <row r="195" spans="24:28" x14ac:dyDescent="0.25">
      <c r="X195" t="s">
        <v>9</v>
      </c>
      <c r="Y195" t="s">
        <v>39</v>
      </c>
      <c r="Z195" t="s">
        <v>18</v>
      </c>
      <c r="AA195">
        <v>2639</v>
      </c>
      <c r="AB195">
        <v>204</v>
      </c>
    </row>
    <row r="196" spans="24:28" x14ac:dyDescent="0.25">
      <c r="X196" t="s">
        <v>8</v>
      </c>
      <c r="Y196" t="s">
        <v>37</v>
      </c>
      <c r="Z196" t="s">
        <v>22</v>
      </c>
      <c r="AA196">
        <v>1890</v>
      </c>
      <c r="AB196">
        <v>195</v>
      </c>
    </row>
    <row r="197" spans="24:28" x14ac:dyDescent="0.25">
      <c r="X197" t="s">
        <v>7</v>
      </c>
      <c r="Y197" t="s">
        <v>34</v>
      </c>
      <c r="Z197" t="s">
        <v>14</v>
      </c>
      <c r="AA197">
        <v>1932</v>
      </c>
      <c r="AB197">
        <v>369</v>
      </c>
    </row>
    <row r="198" spans="24:28" x14ac:dyDescent="0.25">
      <c r="X198" t="s">
        <v>3</v>
      </c>
      <c r="Y198" t="s">
        <v>34</v>
      </c>
      <c r="Z198" t="s">
        <v>25</v>
      </c>
      <c r="AA198">
        <v>6300</v>
      </c>
      <c r="AB198">
        <v>42</v>
      </c>
    </row>
    <row r="199" spans="24:28" x14ac:dyDescent="0.25">
      <c r="X199" t="s">
        <v>6</v>
      </c>
      <c r="Y199" t="s">
        <v>37</v>
      </c>
      <c r="Z199" t="s">
        <v>30</v>
      </c>
      <c r="AA199">
        <v>560</v>
      </c>
      <c r="AB199">
        <v>81</v>
      </c>
    </row>
    <row r="200" spans="24:28" x14ac:dyDescent="0.25">
      <c r="X200" t="s">
        <v>9</v>
      </c>
      <c r="Y200" t="s">
        <v>37</v>
      </c>
      <c r="Z200" t="s">
        <v>26</v>
      </c>
      <c r="AA200">
        <v>2856</v>
      </c>
      <c r="AB200">
        <v>246</v>
      </c>
    </row>
    <row r="201" spans="24:28" x14ac:dyDescent="0.25">
      <c r="X201" t="s">
        <v>9</v>
      </c>
      <c r="Y201" t="s">
        <v>34</v>
      </c>
      <c r="Z201" t="s">
        <v>17</v>
      </c>
      <c r="AA201">
        <v>707</v>
      </c>
      <c r="AB201">
        <v>174</v>
      </c>
    </row>
    <row r="202" spans="24:28" x14ac:dyDescent="0.25">
      <c r="X202" t="s">
        <v>8</v>
      </c>
      <c r="Y202" t="s">
        <v>35</v>
      </c>
      <c r="Z202" t="s">
        <v>30</v>
      </c>
      <c r="AA202">
        <v>3598</v>
      </c>
      <c r="AB202">
        <v>81</v>
      </c>
    </row>
    <row r="203" spans="24:28" x14ac:dyDescent="0.25">
      <c r="X203" t="s">
        <v>40</v>
      </c>
      <c r="Y203" t="s">
        <v>35</v>
      </c>
      <c r="Z203" t="s">
        <v>22</v>
      </c>
      <c r="AA203">
        <v>6853</v>
      </c>
      <c r="AB203">
        <v>372</v>
      </c>
    </row>
    <row r="204" spans="24:28" x14ac:dyDescent="0.25">
      <c r="X204" t="s">
        <v>40</v>
      </c>
      <c r="Y204" t="s">
        <v>35</v>
      </c>
      <c r="Z204" t="s">
        <v>16</v>
      </c>
      <c r="AA204">
        <v>4725</v>
      </c>
      <c r="AB204">
        <v>174</v>
      </c>
    </row>
    <row r="205" spans="24:28" x14ac:dyDescent="0.25">
      <c r="X205" t="s">
        <v>41</v>
      </c>
      <c r="Y205" t="s">
        <v>36</v>
      </c>
      <c r="Z205" t="s">
        <v>32</v>
      </c>
      <c r="AA205">
        <v>10304</v>
      </c>
      <c r="AB205">
        <v>84</v>
      </c>
    </row>
    <row r="206" spans="24:28" x14ac:dyDescent="0.25">
      <c r="X206" t="s">
        <v>41</v>
      </c>
      <c r="Y206" t="s">
        <v>34</v>
      </c>
      <c r="Z206" t="s">
        <v>16</v>
      </c>
      <c r="AA206">
        <v>1274</v>
      </c>
      <c r="AB206">
        <v>225</v>
      </c>
    </row>
    <row r="207" spans="24:28" x14ac:dyDescent="0.25">
      <c r="X207" t="s">
        <v>5</v>
      </c>
      <c r="Y207" t="s">
        <v>36</v>
      </c>
      <c r="Z207" t="s">
        <v>30</v>
      </c>
      <c r="AA207">
        <v>1526</v>
      </c>
      <c r="AB207">
        <v>105</v>
      </c>
    </row>
    <row r="208" spans="24:28" x14ac:dyDescent="0.25">
      <c r="X208" t="s">
        <v>40</v>
      </c>
      <c r="Y208" t="s">
        <v>39</v>
      </c>
      <c r="Z208" t="s">
        <v>28</v>
      </c>
      <c r="AA208">
        <v>3101</v>
      </c>
      <c r="AB208">
        <v>225</v>
      </c>
    </row>
    <row r="209" spans="24:28" x14ac:dyDescent="0.25">
      <c r="X209" t="s">
        <v>2</v>
      </c>
      <c r="Y209" t="s">
        <v>37</v>
      </c>
      <c r="Z209" t="s">
        <v>14</v>
      </c>
      <c r="AA209">
        <v>1057</v>
      </c>
      <c r="AB209">
        <v>54</v>
      </c>
    </row>
    <row r="210" spans="24:28" x14ac:dyDescent="0.25">
      <c r="X210" t="s">
        <v>7</v>
      </c>
      <c r="Y210" t="s">
        <v>37</v>
      </c>
      <c r="Z210" t="s">
        <v>26</v>
      </c>
      <c r="AA210">
        <v>5306</v>
      </c>
      <c r="AB210">
        <v>0</v>
      </c>
    </row>
    <row r="211" spans="24:28" x14ac:dyDescent="0.25">
      <c r="X211" t="s">
        <v>5</v>
      </c>
      <c r="Y211" t="s">
        <v>39</v>
      </c>
      <c r="Z211" t="s">
        <v>24</v>
      </c>
      <c r="AA211">
        <v>4018</v>
      </c>
      <c r="AB211">
        <v>171</v>
      </c>
    </row>
    <row r="212" spans="24:28" x14ac:dyDescent="0.25">
      <c r="X212" t="s">
        <v>9</v>
      </c>
      <c r="Y212" t="s">
        <v>34</v>
      </c>
      <c r="Z212" t="s">
        <v>16</v>
      </c>
      <c r="AA212">
        <v>938</v>
      </c>
      <c r="AB212">
        <v>189</v>
      </c>
    </row>
    <row r="213" spans="24:28" x14ac:dyDescent="0.25">
      <c r="X213" t="s">
        <v>7</v>
      </c>
      <c r="Y213" t="s">
        <v>38</v>
      </c>
      <c r="Z213" t="s">
        <v>18</v>
      </c>
      <c r="AA213">
        <v>1778</v>
      </c>
      <c r="AB213">
        <v>270</v>
      </c>
    </row>
    <row r="214" spans="24:28" x14ac:dyDescent="0.25">
      <c r="X214" t="s">
        <v>6</v>
      </c>
      <c r="Y214" t="s">
        <v>39</v>
      </c>
      <c r="Z214" t="s">
        <v>30</v>
      </c>
      <c r="AA214">
        <v>1638</v>
      </c>
      <c r="AB214">
        <v>63</v>
      </c>
    </row>
    <row r="215" spans="24:28" x14ac:dyDescent="0.25">
      <c r="X215" t="s">
        <v>41</v>
      </c>
      <c r="Y215" t="s">
        <v>38</v>
      </c>
      <c r="Z215" t="s">
        <v>25</v>
      </c>
      <c r="AA215">
        <v>154</v>
      </c>
      <c r="AB215">
        <v>21</v>
      </c>
    </row>
    <row r="216" spans="24:28" x14ac:dyDescent="0.25">
      <c r="X216" t="s">
        <v>7</v>
      </c>
      <c r="Y216" t="s">
        <v>37</v>
      </c>
      <c r="Z216" t="s">
        <v>22</v>
      </c>
      <c r="AA216">
        <v>9835</v>
      </c>
      <c r="AB216">
        <v>207</v>
      </c>
    </row>
    <row r="217" spans="24:28" x14ac:dyDescent="0.25">
      <c r="X217" t="s">
        <v>9</v>
      </c>
      <c r="Y217" t="s">
        <v>37</v>
      </c>
      <c r="Z217" t="s">
        <v>20</v>
      </c>
      <c r="AA217">
        <v>7273</v>
      </c>
      <c r="AB217">
        <v>96</v>
      </c>
    </row>
    <row r="218" spans="24:28" x14ac:dyDescent="0.25">
      <c r="X218" t="s">
        <v>5</v>
      </c>
      <c r="Y218" t="s">
        <v>39</v>
      </c>
      <c r="Z218" t="s">
        <v>22</v>
      </c>
      <c r="AA218">
        <v>6909</v>
      </c>
      <c r="AB218">
        <v>81</v>
      </c>
    </row>
    <row r="219" spans="24:28" x14ac:dyDescent="0.25">
      <c r="X219" t="s">
        <v>9</v>
      </c>
      <c r="Y219" t="s">
        <v>39</v>
      </c>
      <c r="Z219" t="s">
        <v>24</v>
      </c>
      <c r="AA219">
        <v>3920</v>
      </c>
      <c r="AB219">
        <v>306</v>
      </c>
    </row>
    <row r="220" spans="24:28" x14ac:dyDescent="0.25">
      <c r="X220" t="s">
        <v>10</v>
      </c>
      <c r="Y220" t="s">
        <v>39</v>
      </c>
      <c r="Z220" t="s">
        <v>21</v>
      </c>
      <c r="AA220">
        <v>4858</v>
      </c>
      <c r="AB220">
        <v>279</v>
      </c>
    </row>
    <row r="221" spans="24:28" x14ac:dyDescent="0.25">
      <c r="X221" t="s">
        <v>2</v>
      </c>
      <c r="Y221" t="s">
        <v>38</v>
      </c>
      <c r="Z221" t="s">
        <v>4</v>
      </c>
      <c r="AA221">
        <v>3549</v>
      </c>
      <c r="AB221">
        <v>3</v>
      </c>
    </row>
    <row r="222" spans="24:28" x14ac:dyDescent="0.25">
      <c r="X222" t="s">
        <v>7</v>
      </c>
      <c r="Y222" t="s">
        <v>39</v>
      </c>
      <c r="Z222" t="s">
        <v>27</v>
      </c>
      <c r="AA222">
        <v>966</v>
      </c>
      <c r="AB222">
        <v>198</v>
      </c>
    </row>
    <row r="223" spans="24:28" x14ac:dyDescent="0.25">
      <c r="X223" t="s">
        <v>5</v>
      </c>
      <c r="Y223" t="s">
        <v>39</v>
      </c>
      <c r="Z223" t="s">
        <v>18</v>
      </c>
      <c r="AA223">
        <v>385</v>
      </c>
      <c r="AB223">
        <v>249</v>
      </c>
    </row>
    <row r="224" spans="24:28" x14ac:dyDescent="0.25">
      <c r="X224" t="s">
        <v>6</v>
      </c>
      <c r="Y224" t="s">
        <v>34</v>
      </c>
      <c r="Z224" t="s">
        <v>16</v>
      </c>
      <c r="AA224">
        <v>2219</v>
      </c>
      <c r="AB224">
        <v>75</v>
      </c>
    </row>
    <row r="225" spans="24:28" x14ac:dyDescent="0.25">
      <c r="X225" t="s">
        <v>9</v>
      </c>
      <c r="Y225" t="s">
        <v>36</v>
      </c>
      <c r="Z225" t="s">
        <v>32</v>
      </c>
      <c r="AA225">
        <v>2954</v>
      </c>
      <c r="AB225">
        <v>189</v>
      </c>
    </row>
    <row r="226" spans="24:28" x14ac:dyDescent="0.25">
      <c r="X226" t="s">
        <v>7</v>
      </c>
      <c r="Y226" t="s">
        <v>36</v>
      </c>
      <c r="Z226" t="s">
        <v>32</v>
      </c>
      <c r="AA226">
        <v>280</v>
      </c>
      <c r="AB226">
        <v>87</v>
      </c>
    </row>
    <row r="227" spans="24:28" x14ac:dyDescent="0.25">
      <c r="X227" t="s">
        <v>41</v>
      </c>
      <c r="Y227" t="s">
        <v>36</v>
      </c>
      <c r="Z227" t="s">
        <v>30</v>
      </c>
      <c r="AA227">
        <v>6118</v>
      </c>
      <c r="AB227">
        <v>174</v>
      </c>
    </row>
    <row r="228" spans="24:28" x14ac:dyDescent="0.25">
      <c r="X228" t="s">
        <v>2</v>
      </c>
      <c r="Y228" t="s">
        <v>39</v>
      </c>
      <c r="Z228" t="s">
        <v>15</v>
      </c>
      <c r="AA228">
        <v>4802</v>
      </c>
      <c r="AB228">
        <v>36</v>
      </c>
    </row>
    <row r="229" spans="24:28" x14ac:dyDescent="0.25">
      <c r="X229" t="s">
        <v>9</v>
      </c>
      <c r="Y229" t="s">
        <v>38</v>
      </c>
      <c r="Z229" t="s">
        <v>24</v>
      </c>
      <c r="AA229">
        <v>4137</v>
      </c>
      <c r="AB229">
        <v>60</v>
      </c>
    </row>
    <row r="230" spans="24:28" x14ac:dyDescent="0.25">
      <c r="X230" t="s">
        <v>3</v>
      </c>
      <c r="Y230" t="s">
        <v>35</v>
      </c>
      <c r="Z230" t="s">
        <v>23</v>
      </c>
      <c r="AA230">
        <v>2023</v>
      </c>
      <c r="AB230">
        <v>78</v>
      </c>
    </row>
    <row r="231" spans="24:28" x14ac:dyDescent="0.25">
      <c r="X231" t="s">
        <v>9</v>
      </c>
      <c r="Y231" t="s">
        <v>36</v>
      </c>
      <c r="Z231" t="s">
        <v>30</v>
      </c>
      <c r="AA231">
        <v>9051</v>
      </c>
      <c r="AB231">
        <v>57</v>
      </c>
    </row>
    <row r="232" spans="24:28" x14ac:dyDescent="0.25">
      <c r="X232" t="s">
        <v>9</v>
      </c>
      <c r="Y232" t="s">
        <v>37</v>
      </c>
      <c r="Z232" t="s">
        <v>28</v>
      </c>
      <c r="AA232">
        <v>2919</v>
      </c>
      <c r="AB232">
        <v>45</v>
      </c>
    </row>
    <row r="233" spans="24:28" x14ac:dyDescent="0.25">
      <c r="X233" t="s">
        <v>41</v>
      </c>
      <c r="Y233" t="s">
        <v>38</v>
      </c>
      <c r="Z233" t="s">
        <v>22</v>
      </c>
      <c r="AA233">
        <v>5915</v>
      </c>
      <c r="AB233">
        <v>3</v>
      </c>
    </row>
    <row r="234" spans="24:28" x14ac:dyDescent="0.25">
      <c r="X234" t="s">
        <v>10</v>
      </c>
      <c r="Y234" t="s">
        <v>35</v>
      </c>
      <c r="Z234" t="s">
        <v>15</v>
      </c>
      <c r="AA234">
        <v>2562</v>
      </c>
      <c r="AB234">
        <v>6</v>
      </c>
    </row>
    <row r="235" spans="24:28" x14ac:dyDescent="0.25">
      <c r="X235" t="s">
        <v>5</v>
      </c>
      <c r="Y235" t="s">
        <v>37</v>
      </c>
      <c r="Z235" t="s">
        <v>25</v>
      </c>
      <c r="AA235">
        <v>8813</v>
      </c>
      <c r="AB235">
        <v>21</v>
      </c>
    </row>
    <row r="236" spans="24:28" x14ac:dyDescent="0.25">
      <c r="X236" t="s">
        <v>5</v>
      </c>
      <c r="Y236" t="s">
        <v>36</v>
      </c>
      <c r="Z236" t="s">
        <v>18</v>
      </c>
      <c r="AA236">
        <v>6111</v>
      </c>
      <c r="AB236">
        <v>3</v>
      </c>
    </row>
    <row r="237" spans="24:28" x14ac:dyDescent="0.25">
      <c r="X237" t="s">
        <v>8</v>
      </c>
      <c r="Y237" t="s">
        <v>34</v>
      </c>
      <c r="Z237" t="s">
        <v>31</v>
      </c>
      <c r="AA237">
        <v>3507</v>
      </c>
      <c r="AB237">
        <v>288</v>
      </c>
    </row>
    <row r="238" spans="24:28" x14ac:dyDescent="0.25">
      <c r="X238" t="s">
        <v>6</v>
      </c>
      <c r="Y238" t="s">
        <v>36</v>
      </c>
      <c r="Z238" t="s">
        <v>13</v>
      </c>
      <c r="AA238">
        <v>4319</v>
      </c>
      <c r="AB238">
        <v>30</v>
      </c>
    </row>
    <row r="239" spans="24:28" x14ac:dyDescent="0.25">
      <c r="X239" t="s">
        <v>40</v>
      </c>
      <c r="Y239" t="s">
        <v>38</v>
      </c>
      <c r="Z239" t="s">
        <v>26</v>
      </c>
      <c r="AA239">
        <v>609</v>
      </c>
      <c r="AB239">
        <v>87</v>
      </c>
    </row>
    <row r="240" spans="24:28" x14ac:dyDescent="0.25">
      <c r="X240" t="s">
        <v>40</v>
      </c>
      <c r="Y240" t="s">
        <v>39</v>
      </c>
      <c r="Z240" t="s">
        <v>27</v>
      </c>
      <c r="AA240">
        <v>6370</v>
      </c>
      <c r="AB240">
        <v>30</v>
      </c>
    </row>
    <row r="241" spans="24:28" x14ac:dyDescent="0.25">
      <c r="X241" t="s">
        <v>5</v>
      </c>
      <c r="Y241" t="s">
        <v>38</v>
      </c>
      <c r="Z241" t="s">
        <v>19</v>
      </c>
      <c r="AA241">
        <v>5474</v>
      </c>
      <c r="AB241">
        <v>168</v>
      </c>
    </row>
    <row r="242" spans="24:28" x14ac:dyDescent="0.25">
      <c r="X242" t="s">
        <v>40</v>
      </c>
      <c r="Y242" t="s">
        <v>36</v>
      </c>
      <c r="Z242" t="s">
        <v>27</v>
      </c>
      <c r="AA242">
        <v>3164</v>
      </c>
      <c r="AB242">
        <v>306</v>
      </c>
    </row>
    <row r="243" spans="24:28" x14ac:dyDescent="0.25">
      <c r="X243" t="s">
        <v>6</v>
      </c>
      <c r="Y243" t="s">
        <v>35</v>
      </c>
      <c r="Z243" t="s">
        <v>4</v>
      </c>
      <c r="AA243">
        <v>1302</v>
      </c>
      <c r="AB243">
        <v>402</v>
      </c>
    </row>
    <row r="244" spans="24:28" x14ac:dyDescent="0.25">
      <c r="X244" t="s">
        <v>3</v>
      </c>
      <c r="Y244" t="s">
        <v>37</v>
      </c>
      <c r="Z244" t="s">
        <v>28</v>
      </c>
      <c r="AA244">
        <v>7308</v>
      </c>
      <c r="AB244">
        <v>327</v>
      </c>
    </row>
    <row r="245" spans="24:28" x14ac:dyDescent="0.25">
      <c r="X245" t="s">
        <v>40</v>
      </c>
      <c r="Y245" t="s">
        <v>37</v>
      </c>
      <c r="Z245" t="s">
        <v>27</v>
      </c>
      <c r="AA245">
        <v>6132</v>
      </c>
      <c r="AB245">
        <v>93</v>
      </c>
    </row>
    <row r="246" spans="24:28" x14ac:dyDescent="0.25">
      <c r="X246" t="s">
        <v>10</v>
      </c>
      <c r="Y246" t="s">
        <v>35</v>
      </c>
      <c r="Z246" t="s">
        <v>14</v>
      </c>
      <c r="AA246">
        <v>3472</v>
      </c>
      <c r="AB246">
        <v>96</v>
      </c>
    </row>
    <row r="247" spans="24:28" x14ac:dyDescent="0.25">
      <c r="X247" t="s">
        <v>8</v>
      </c>
      <c r="Y247" t="s">
        <v>39</v>
      </c>
      <c r="Z247" t="s">
        <v>18</v>
      </c>
      <c r="AA247">
        <v>9660</v>
      </c>
      <c r="AB247">
        <v>27</v>
      </c>
    </row>
    <row r="248" spans="24:28" x14ac:dyDescent="0.25">
      <c r="X248" t="s">
        <v>9</v>
      </c>
      <c r="Y248" t="s">
        <v>38</v>
      </c>
      <c r="Z248" t="s">
        <v>26</v>
      </c>
      <c r="AA248">
        <v>2436</v>
      </c>
      <c r="AB248">
        <v>99</v>
      </c>
    </row>
    <row r="249" spans="24:28" x14ac:dyDescent="0.25">
      <c r="X249" t="s">
        <v>9</v>
      </c>
      <c r="Y249" t="s">
        <v>38</v>
      </c>
      <c r="Z249" t="s">
        <v>33</v>
      </c>
      <c r="AA249">
        <v>9506</v>
      </c>
      <c r="AB249">
        <v>87</v>
      </c>
    </row>
    <row r="250" spans="24:28" x14ac:dyDescent="0.25">
      <c r="X250" t="s">
        <v>10</v>
      </c>
      <c r="Y250" t="s">
        <v>37</v>
      </c>
      <c r="Z250" t="s">
        <v>21</v>
      </c>
      <c r="AA250">
        <v>245</v>
      </c>
      <c r="AB250">
        <v>288</v>
      </c>
    </row>
    <row r="251" spans="24:28" x14ac:dyDescent="0.25">
      <c r="X251" t="s">
        <v>8</v>
      </c>
      <c r="Y251" t="s">
        <v>35</v>
      </c>
      <c r="Z251" t="s">
        <v>20</v>
      </c>
      <c r="AA251">
        <v>2702</v>
      </c>
      <c r="AB251">
        <v>363</v>
      </c>
    </row>
    <row r="252" spans="24:28" x14ac:dyDescent="0.25">
      <c r="X252" t="s">
        <v>10</v>
      </c>
      <c r="Y252" t="s">
        <v>34</v>
      </c>
      <c r="Z252" t="s">
        <v>17</v>
      </c>
      <c r="AA252">
        <v>700</v>
      </c>
      <c r="AB252">
        <v>87</v>
      </c>
    </row>
    <row r="253" spans="24:28" x14ac:dyDescent="0.25">
      <c r="X253" t="s">
        <v>6</v>
      </c>
      <c r="Y253" t="s">
        <v>34</v>
      </c>
      <c r="Z253" t="s">
        <v>17</v>
      </c>
      <c r="AA253">
        <v>3759</v>
      </c>
      <c r="AB253">
        <v>150</v>
      </c>
    </row>
    <row r="254" spans="24:28" x14ac:dyDescent="0.25">
      <c r="X254" t="s">
        <v>2</v>
      </c>
      <c r="Y254" t="s">
        <v>35</v>
      </c>
      <c r="Z254" t="s">
        <v>17</v>
      </c>
      <c r="AA254">
        <v>1589</v>
      </c>
      <c r="AB254">
        <v>303</v>
      </c>
    </row>
    <row r="255" spans="24:28" x14ac:dyDescent="0.25">
      <c r="X255" t="s">
        <v>7</v>
      </c>
      <c r="Y255" t="s">
        <v>35</v>
      </c>
      <c r="Z255" t="s">
        <v>28</v>
      </c>
      <c r="AA255">
        <v>5194</v>
      </c>
      <c r="AB255">
        <v>288</v>
      </c>
    </row>
    <row r="256" spans="24:28" x14ac:dyDescent="0.25">
      <c r="X256" t="s">
        <v>10</v>
      </c>
      <c r="Y256" t="s">
        <v>36</v>
      </c>
      <c r="Z256" t="s">
        <v>13</v>
      </c>
      <c r="AA256">
        <v>945</v>
      </c>
      <c r="AB256">
        <v>75</v>
      </c>
    </row>
    <row r="257" spans="24:28" x14ac:dyDescent="0.25">
      <c r="X257" t="s">
        <v>40</v>
      </c>
      <c r="Y257" t="s">
        <v>38</v>
      </c>
      <c r="Z257" t="s">
        <v>31</v>
      </c>
      <c r="AA257">
        <v>1988</v>
      </c>
      <c r="AB257">
        <v>39</v>
      </c>
    </row>
    <row r="258" spans="24:28" x14ac:dyDescent="0.25">
      <c r="X258" t="s">
        <v>6</v>
      </c>
      <c r="Y258" t="s">
        <v>34</v>
      </c>
      <c r="Z258" t="s">
        <v>32</v>
      </c>
      <c r="AA258">
        <v>6734</v>
      </c>
      <c r="AB258">
        <v>123</v>
      </c>
    </row>
    <row r="259" spans="24:28" x14ac:dyDescent="0.25">
      <c r="X259" t="s">
        <v>40</v>
      </c>
      <c r="Y259" t="s">
        <v>36</v>
      </c>
      <c r="Z259" t="s">
        <v>4</v>
      </c>
      <c r="AA259">
        <v>217</v>
      </c>
      <c r="AB259">
        <v>36</v>
      </c>
    </row>
    <row r="260" spans="24:28" x14ac:dyDescent="0.25">
      <c r="X260" t="s">
        <v>5</v>
      </c>
      <c r="Y260" t="s">
        <v>34</v>
      </c>
      <c r="Z260" t="s">
        <v>22</v>
      </c>
      <c r="AA260">
        <v>6279</v>
      </c>
      <c r="AB260">
        <v>237</v>
      </c>
    </row>
    <row r="261" spans="24:28" x14ac:dyDescent="0.25">
      <c r="X261" t="s">
        <v>40</v>
      </c>
      <c r="Y261" t="s">
        <v>36</v>
      </c>
      <c r="Z261" t="s">
        <v>13</v>
      </c>
      <c r="AA261">
        <v>4424</v>
      </c>
      <c r="AB261">
        <v>201</v>
      </c>
    </row>
    <row r="262" spans="24:28" x14ac:dyDescent="0.25">
      <c r="X262" t="s">
        <v>2</v>
      </c>
      <c r="Y262" t="s">
        <v>36</v>
      </c>
      <c r="Z262" t="s">
        <v>17</v>
      </c>
      <c r="AA262">
        <v>189</v>
      </c>
      <c r="AB262">
        <v>48</v>
      </c>
    </row>
    <row r="263" spans="24:28" x14ac:dyDescent="0.25">
      <c r="X263" t="s">
        <v>5</v>
      </c>
      <c r="Y263" t="s">
        <v>35</v>
      </c>
      <c r="Z263" t="s">
        <v>22</v>
      </c>
      <c r="AA263">
        <v>490</v>
      </c>
      <c r="AB263">
        <v>84</v>
      </c>
    </row>
    <row r="264" spans="24:28" x14ac:dyDescent="0.25">
      <c r="X264" t="s">
        <v>8</v>
      </c>
      <c r="Y264" t="s">
        <v>37</v>
      </c>
      <c r="Z264" t="s">
        <v>21</v>
      </c>
      <c r="AA264">
        <v>434</v>
      </c>
      <c r="AB264">
        <v>87</v>
      </c>
    </row>
    <row r="265" spans="24:28" x14ac:dyDescent="0.25">
      <c r="X265" t="s">
        <v>7</v>
      </c>
      <c r="Y265" t="s">
        <v>38</v>
      </c>
      <c r="Z265" t="s">
        <v>30</v>
      </c>
      <c r="AA265">
        <v>10129</v>
      </c>
      <c r="AB265">
        <v>312</v>
      </c>
    </row>
    <row r="266" spans="24:28" x14ac:dyDescent="0.25">
      <c r="X266" t="s">
        <v>3</v>
      </c>
      <c r="Y266" t="s">
        <v>39</v>
      </c>
      <c r="Z266" t="s">
        <v>28</v>
      </c>
      <c r="AA266">
        <v>1652</v>
      </c>
      <c r="AB266">
        <v>102</v>
      </c>
    </row>
    <row r="267" spans="24:28" x14ac:dyDescent="0.25">
      <c r="X267" t="s">
        <v>8</v>
      </c>
      <c r="Y267" t="s">
        <v>38</v>
      </c>
      <c r="Z267" t="s">
        <v>21</v>
      </c>
      <c r="AA267">
        <v>6433</v>
      </c>
      <c r="AB267">
        <v>78</v>
      </c>
    </row>
    <row r="268" spans="24:28" x14ac:dyDescent="0.25">
      <c r="X268" t="s">
        <v>3</v>
      </c>
      <c r="Y268" t="s">
        <v>34</v>
      </c>
      <c r="Z268" t="s">
        <v>23</v>
      </c>
      <c r="AA268">
        <v>2212</v>
      </c>
      <c r="AB268">
        <v>117</v>
      </c>
    </row>
    <row r="269" spans="24:28" x14ac:dyDescent="0.25">
      <c r="X269" t="s">
        <v>41</v>
      </c>
      <c r="Y269" t="s">
        <v>35</v>
      </c>
      <c r="Z269" t="s">
        <v>19</v>
      </c>
      <c r="AA269">
        <v>609</v>
      </c>
      <c r="AB269">
        <v>99</v>
      </c>
    </row>
    <row r="270" spans="24:28" x14ac:dyDescent="0.25">
      <c r="X270" t="s">
        <v>40</v>
      </c>
      <c r="Y270" t="s">
        <v>35</v>
      </c>
      <c r="Z270" t="s">
        <v>24</v>
      </c>
      <c r="AA270">
        <v>1638</v>
      </c>
      <c r="AB270">
        <v>48</v>
      </c>
    </row>
    <row r="271" spans="24:28" x14ac:dyDescent="0.25">
      <c r="X271" t="s">
        <v>7</v>
      </c>
      <c r="Y271" t="s">
        <v>34</v>
      </c>
      <c r="Z271" t="s">
        <v>15</v>
      </c>
      <c r="AA271">
        <v>3829</v>
      </c>
      <c r="AB271">
        <v>24</v>
      </c>
    </row>
    <row r="272" spans="24:28" x14ac:dyDescent="0.25">
      <c r="X272" t="s">
        <v>40</v>
      </c>
      <c r="Y272" t="s">
        <v>39</v>
      </c>
      <c r="Z272" t="s">
        <v>15</v>
      </c>
      <c r="AA272">
        <v>5775</v>
      </c>
      <c r="AB272">
        <v>42</v>
      </c>
    </row>
    <row r="273" spans="24:28" x14ac:dyDescent="0.25">
      <c r="X273" t="s">
        <v>6</v>
      </c>
      <c r="Y273" t="s">
        <v>35</v>
      </c>
      <c r="Z273" t="s">
        <v>20</v>
      </c>
      <c r="AA273">
        <v>1071</v>
      </c>
      <c r="AB273">
        <v>270</v>
      </c>
    </row>
    <row r="274" spans="24:28" x14ac:dyDescent="0.25">
      <c r="X274" t="s">
        <v>8</v>
      </c>
      <c r="Y274" t="s">
        <v>36</v>
      </c>
      <c r="Z274" t="s">
        <v>23</v>
      </c>
      <c r="AA274">
        <v>5019</v>
      </c>
      <c r="AB274">
        <v>150</v>
      </c>
    </row>
    <row r="275" spans="24:28" x14ac:dyDescent="0.25">
      <c r="X275" t="s">
        <v>2</v>
      </c>
      <c r="Y275" t="s">
        <v>37</v>
      </c>
      <c r="Z275" t="s">
        <v>15</v>
      </c>
      <c r="AA275">
        <v>2863</v>
      </c>
      <c r="AB275">
        <v>42</v>
      </c>
    </row>
    <row r="276" spans="24:28" x14ac:dyDescent="0.25">
      <c r="X276" t="s">
        <v>40</v>
      </c>
      <c r="Y276" t="s">
        <v>35</v>
      </c>
      <c r="Z276" t="s">
        <v>29</v>
      </c>
      <c r="AA276">
        <v>1617</v>
      </c>
      <c r="AB276">
        <v>126</v>
      </c>
    </row>
    <row r="277" spans="24:28" x14ac:dyDescent="0.25">
      <c r="X277" t="s">
        <v>6</v>
      </c>
      <c r="Y277" t="s">
        <v>37</v>
      </c>
      <c r="Z277" t="s">
        <v>26</v>
      </c>
      <c r="AA277">
        <v>6818</v>
      </c>
      <c r="AB277">
        <v>6</v>
      </c>
    </row>
    <row r="278" spans="24:28" x14ac:dyDescent="0.25">
      <c r="X278" t="s">
        <v>3</v>
      </c>
      <c r="Y278" t="s">
        <v>35</v>
      </c>
      <c r="Z278" t="s">
        <v>15</v>
      </c>
      <c r="AA278">
        <v>6657</v>
      </c>
      <c r="AB278">
        <v>276</v>
      </c>
    </row>
    <row r="279" spans="24:28" x14ac:dyDescent="0.25">
      <c r="X279" t="s">
        <v>3</v>
      </c>
      <c r="Y279" t="s">
        <v>34</v>
      </c>
      <c r="Z279" t="s">
        <v>17</v>
      </c>
      <c r="AA279">
        <v>2919</v>
      </c>
      <c r="AB279">
        <v>93</v>
      </c>
    </row>
    <row r="280" spans="24:28" x14ac:dyDescent="0.25">
      <c r="X280" t="s">
        <v>2</v>
      </c>
      <c r="Y280" t="s">
        <v>36</v>
      </c>
      <c r="Z280" t="s">
        <v>31</v>
      </c>
      <c r="AA280">
        <v>3094</v>
      </c>
      <c r="AB280">
        <v>246</v>
      </c>
    </row>
    <row r="281" spans="24:28" x14ac:dyDescent="0.25">
      <c r="X281" t="s">
        <v>6</v>
      </c>
      <c r="Y281" t="s">
        <v>39</v>
      </c>
      <c r="Z281" t="s">
        <v>24</v>
      </c>
      <c r="AA281">
        <v>2989</v>
      </c>
      <c r="AB281">
        <v>3</v>
      </c>
    </row>
    <row r="282" spans="24:28" x14ac:dyDescent="0.25">
      <c r="X282" t="s">
        <v>8</v>
      </c>
      <c r="Y282" t="s">
        <v>38</v>
      </c>
      <c r="Z282" t="s">
        <v>27</v>
      </c>
      <c r="AA282">
        <v>2268</v>
      </c>
      <c r="AB282">
        <v>63</v>
      </c>
    </row>
    <row r="283" spans="24:28" x14ac:dyDescent="0.25">
      <c r="X283" t="s">
        <v>5</v>
      </c>
      <c r="Y283" t="s">
        <v>35</v>
      </c>
      <c r="Z283" t="s">
        <v>31</v>
      </c>
      <c r="AA283">
        <v>4753</v>
      </c>
      <c r="AB283">
        <v>246</v>
      </c>
    </row>
    <row r="284" spans="24:28" x14ac:dyDescent="0.25">
      <c r="X284" t="s">
        <v>2</v>
      </c>
      <c r="Y284" t="s">
        <v>34</v>
      </c>
      <c r="Z284" t="s">
        <v>19</v>
      </c>
      <c r="AA284">
        <v>7511</v>
      </c>
      <c r="AB284">
        <v>120</v>
      </c>
    </row>
    <row r="285" spans="24:28" x14ac:dyDescent="0.25">
      <c r="X285" t="s">
        <v>2</v>
      </c>
      <c r="Y285" t="s">
        <v>38</v>
      </c>
      <c r="Z285" t="s">
        <v>31</v>
      </c>
      <c r="AA285">
        <v>4326</v>
      </c>
      <c r="AB285">
        <v>348</v>
      </c>
    </row>
    <row r="286" spans="24:28" x14ac:dyDescent="0.25">
      <c r="X286" t="s">
        <v>41</v>
      </c>
      <c r="Y286" t="s">
        <v>34</v>
      </c>
      <c r="Z286" t="s">
        <v>23</v>
      </c>
      <c r="AA286">
        <v>4935</v>
      </c>
      <c r="AB286">
        <v>126</v>
      </c>
    </row>
    <row r="287" spans="24:28" x14ac:dyDescent="0.25">
      <c r="X287" t="s">
        <v>6</v>
      </c>
      <c r="Y287" t="s">
        <v>35</v>
      </c>
      <c r="Z287" t="s">
        <v>30</v>
      </c>
      <c r="AA287">
        <v>4781</v>
      </c>
      <c r="AB287">
        <v>123</v>
      </c>
    </row>
    <row r="288" spans="24:28" x14ac:dyDescent="0.25">
      <c r="X288" t="s">
        <v>5</v>
      </c>
      <c r="Y288" t="s">
        <v>38</v>
      </c>
      <c r="Z288" t="s">
        <v>25</v>
      </c>
      <c r="AA288">
        <v>7483</v>
      </c>
      <c r="AB288">
        <v>45</v>
      </c>
    </row>
    <row r="289" spans="24:28" x14ac:dyDescent="0.25">
      <c r="X289" t="s">
        <v>10</v>
      </c>
      <c r="Y289" t="s">
        <v>38</v>
      </c>
      <c r="Z289" t="s">
        <v>4</v>
      </c>
      <c r="AA289">
        <v>6860</v>
      </c>
      <c r="AB289">
        <v>126</v>
      </c>
    </row>
    <row r="290" spans="24:28" x14ac:dyDescent="0.25">
      <c r="X290" t="s">
        <v>40</v>
      </c>
      <c r="Y290" t="s">
        <v>37</v>
      </c>
      <c r="Z290" t="s">
        <v>29</v>
      </c>
      <c r="AA290">
        <v>9002</v>
      </c>
      <c r="AB290">
        <v>72</v>
      </c>
    </row>
    <row r="291" spans="24:28" x14ac:dyDescent="0.25">
      <c r="X291" t="s">
        <v>6</v>
      </c>
      <c r="Y291" t="s">
        <v>36</v>
      </c>
      <c r="Z291" t="s">
        <v>29</v>
      </c>
      <c r="AA291">
        <v>1400</v>
      </c>
      <c r="AB291">
        <v>135</v>
      </c>
    </row>
    <row r="292" spans="24:28" x14ac:dyDescent="0.25">
      <c r="X292" t="s">
        <v>10</v>
      </c>
      <c r="Y292" t="s">
        <v>34</v>
      </c>
      <c r="Z292" t="s">
        <v>22</v>
      </c>
      <c r="AA292">
        <v>4053</v>
      </c>
      <c r="AB292">
        <v>24</v>
      </c>
    </row>
    <row r="293" spans="24:28" x14ac:dyDescent="0.25">
      <c r="X293" t="s">
        <v>7</v>
      </c>
      <c r="Y293" t="s">
        <v>36</v>
      </c>
      <c r="Z293" t="s">
        <v>31</v>
      </c>
      <c r="AA293">
        <v>2149</v>
      </c>
      <c r="AB293">
        <v>117</v>
      </c>
    </row>
    <row r="294" spans="24:28" x14ac:dyDescent="0.25">
      <c r="X294" t="s">
        <v>3</v>
      </c>
      <c r="Y294" t="s">
        <v>39</v>
      </c>
      <c r="Z294" t="s">
        <v>29</v>
      </c>
      <c r="AA294">
        <v>3640</v>
      </c>
      <c r="AB294">
        <v>51</v>
      </c>
    </row>
    <row r="295" spans="24:28" x14ac:dyDescent="0.25">
      <c r="X295" t="s">
        <v>2</v>
      </c>
      <c r="Y295" t="s">
        <v>39</v>
      </c>
      <c r="Z295" t="s">
        <v>23</v>
      </c>
      <c r="AA295">
        <v>630</v>
      </c>
      <c r="AB295">
        <v>36</v>
      </c>
    </row>
    <row r="296" spans="24:28" x14ac:dyDescent="0.25">
      <c r="X296" t="s">
        <v>9</v>
      </c>
      <c r="Y296" t="s">
        <v>35</v>
      </c>
      <c r="Z296" t="s">
        <v>27</v>
      </c>
      <c r="AA296">
        <v>2429</v>
      </c>
      <c r="AB296">
        <v>144</v>
      </c>
    </row>
    <row r="297" spans="24:28" x14ac:dyDescent="0.25">
      <c r="X297" t="s">
        <v>9</v>
      </c>
      <c r="Y297" t="s">
        <v>36</v>
      </c>
      <c r="Z297" t="s">
        <v>25</v>
      </c>
      <c r="AA297">
        <v>2142</v>
      </c>
      <c r="AB297">
        <v>114</v>
      </c>
    </row>
    <row r="298" spans="24:28" x14ac:dyDescent="0.25">
      <c r="X298" t="s">
        <v>7</v>
      </c>
      <c r="Y298" t="s">
        <v>37</v>
      </c>
      <c r="Z298" t="s">
        <v>30</v>
      </c>
      <c r="AA298">
        <v>6454</v>
      </c>
      <c r="AB298">
        <v>54</v>
      </c>
    </row>
    <row r="299" spans="24:28" x14ac:dyDescent="0.25">
      <c r="X299" t="s">
        <v>7</v>
      </c>
      <c r="Y299" t="s">
        <v>37</v>
      </c>
      <c r="Z299" t="s">
        <v>16</v>
      </c>
      <c r="AA299">
        <v>4487</v>
      </c>
      <c r="AB299">
        <v>333</v>
      </c>
    </row>
    <row r="300" spans="24:28" x14ac:dyDescent="0.25">
      <c r="X300" t="s">
        <v>3</v>
      </c>
      <c r="Y300" t="s">
        <v>37</v>
      </c>
      <c r="Z300" t="s">
        <v>4</v>
      </c>
      <c r="AA300">
        <v>938</v>
      </c>
      <c r="AB300">
        <v>366</v>
      </c>
    </row>
    <row r="301" spans="24:28" x14ac:dyDescent="0.25">
      <c r="X301" t="s">
        <v>3</v>
      </c>
      <c r="Y301" t="s">
        <v>38</v>
      </c>
      <c r="Z301" t="s">
        <v>26</v>
      </c>
      <c r="AA301">
        <v>8841</v>
      </c>
      <c r="AB301">
        <v>303</v>
      </c>
    </row>
    <row r="302" spans="24:28" x14ac:dyDescent="0.25">
      <c r="X302" t="s">
        <v>2</v>
      </c>
      <c r="Y302" t="s">
        <v>39</v>
      </c>
      <c r="Z302" t="s">
        <v>33</v>
      </c>
      <c r="AA302">
        <v>4018</v>
      </c>
      <c r="AB302">
        <v>126</v>
      </c>
    </row>
    <row r="303" spans="24:28" x14ac:dyDescent="0.25">
      <c r="X303" t="s">
        <v>41</v>
      </c>
      <c r="Y303" t="s">
        <v>37</v>
      </c>
      <c r="Z303" t="s">
        <v>15</v>
      </c>
      <c r="AA303">
        <v>714</v>
      </c>
      <c r="AB303">
        <v>231</v>
      </c>
    </row>
    <row r="304" spans="24:28" x14ac:dyDescent="0.25">
      <c r="X304" t="s">
        <v>9</v>
      </c>
      <c r="Y304" t="s">
        <v>38</v>
      </c>
      <c r="Z304" t="s">
        <v>25</v>
      </c>
      <c r="AA304">
        <v>3850</v>
      </c>
      <c r="AB304">
        <v>102</v>
      </c>
    </row>
  </sheetData>
  <pageMargins left="0.7" right="0.7" top="0.75" bottom="0.75" header="0.3" footer="0.3"/>
  <drawing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B89B62-7BBD-4D5F-A966-1892C538936F}">
  <dimension ref="A3:C28"/>
  <sheetViews>
    <sheetView workbookViewId="0">
      <selection activeCell="B6" sqref="B6"/>
    </sheetView>
  </sheetViews>
  <sheetFormatPr defaultRowHeight="15" x14ac:dyDescent="0.25"/>
  <cols>
    <col min="1" max="1" width="19.85546875" bestFit="1" customWidth="1"/>
    <col min="2" max="2" width="14.85546875" bestFit="1" customWidth="1"/>
    <col min="3" max="3" width="12.28515625" bestFit="1" customWidth="1"/>
  </cols>
  <sheetData>
    <row r="3" spans="1:3" x14ac:dyDescent="0.25">
      <c r="A3" s="23" t="s">
        <v>65</v>
      </c>
      <c r="B3" t="s">
        <v>67</v>
      </c>
      <c r="C3" t="s">
        <v>68</v>
      </c>
    </row>
    <row r="4" spans="1:3" x14ac:dyDescent="0.25">
      <c r="A4" s="24" t="s">
        <v>38</v>
      </c>
      <c r="B4">
        <v>70301</v>
      </c>
      <c r="C4">
        <v>1476</v>
      </c>
    </row>
    <row r="5" spans="1:3" x14ac:dyDescent="0.25">
      <c r="A5" s="26" t="s">
        <v>5</v>
      </c>
      <c r="B5">
        <v>25221</v>
      </c>
      <c r="C5">
        <v>288</v>
      </c>
    </row>
    <row r="6" spans="1:3" x14ac:dyDescent="0.25">
      <c r="A6" s="26" t="s">
        <v>9</v>
      </c>
      <c r="B6">
        <v>24983</v>
      </c>
      <c r="C6">
        <v>477</v>
      </c>
    </row>
    <row r="7" spans="1:3" x14ac:dyDescent="0.25">
      <c r="A7" s="26" t="s">
        <v>40</v>
      </c>
      <c r="B7">
        <v>20097</v>
      </c>
      <c r="C7">
        <v>711</v>
      </c>
    </row>
    <row r="8" spans="1:3" x14ac:dyDescent="0.25">
      <c r="A8" s="24" t="s">
        <v>36</v>
      </c>
      <c r="B8">
        <v>106239</v>
      </c>
      <c r="C8">
        <v>2568</v>
      </c>
    </row>
    <row r="9" spans="1:3" x14ac:dyDescent="0.25">
      <c r="A9" s="26" t="s">
        <v>5</v>
      </c>
      <c r="B9">
        <v>39620</v>
      </c>
      <c r="C9">
        <v>573</v>
      </c>
    </row>
    <row r="10" spans="1:3" x14ac:dyDescent="0.25">
      <c r="A10" s="26" t="s">
        <v>41</v>
      </c>
      <c r="B10">
        <v>39242</v>
      </c>
      <c r="C10">
        <v>1482</v>
      </c>
    </row>
    <row r="11" spans="1:3" x14ac:dyDescent="0.25">
      <c r="A11" s="26" t="s">
        <v>6</v>
      </c>
      <c r="B11">
        <v>27377</v>
      </c>
      <c r="C11">
        <v>513</v>
      </c>
    </row>
    <row r="12" spans="1:3" x14ac:dyDescent="0.25">
      <c r="A12" s="24" t="s">
        <v>34</v>
      </c>
      <c r="B12">
        <v>116830</v>
      </c>
      <c r="C12">
        <v>3726</v>
      </c>
    </row>
    <row r="13" spans="1:3" x14ac:dyDescent="0.25">
      <c r="A13" s="26" t="s">
        <v>5</v>
      </c>
      <c r="B13">
        <v>41559</v>
      </c>
      <c r="C13">
        <v>1188</v>
      </c>
    </row>
    <row r="14" spans="1:3" x14ac:dyDescent="0.25">
      <c r="A14" s="26" t="s">
        <v>9</v>
      </c>
      <c r="B14">
        <v>39424</v>
      </c>
      <c r="C14">
        <v>1122</v>
      </c>
    </row>
    <row r="15" spans="1:3" x14ac:dyDescent="0.25">
      <c r="A15" s="26" t="s">
        <v>3</v>
      </c>
      <c r="B15">
        <v>35847</v>
      </c>
      <c r="C15">
        <v>1416</v>
      </c>
    </row>
    <row r="16" spans="1:3" x14ac:dyDescent="0.25">
      <c r="A16" s="24" t="s">
        <v>37</v>
      </c>
      <c r="B16">
        <v>96208</v>
      </c>
      <c r="C16">
        <v>2760</v>
      </c>
    </row>
    <row r="17" spans="1:3" x14ac:dyDescent="0.25">
      <c r="A17" s="26" t="s">
        <v>7</v>
      </c>
      <c r="B17">
        <v>43568</v>
      </c>
      <c r="C17">
        <v>978</v>
      </c>
    </row>
    <row r="18" spans="1:3" x14ac:dyDescent="0.25">
      <c r="A18" s="26" t="s">
        <v>6</v>
      </c>
      <c r="B18">
        <v>26985</v>
      </c>
      <c r="C18">
        <v>1329</v>
      </c>
    </row>
    <row r="19" spans="1:3" x14ac:dyDescent="0.25">
      <c r="A19" s="26" t="s">
        <v>2</v>
      </c>
      <c r="B19">
        <v>25655</v>
      </c>
      <c r="C19">
        <v>453</v>
      </c>
    </row>
    <row r="20" spans="1:3" x14ac:dyDescent="0.25">
      <c r="A20" s="24" t="s">
        <v>39</v>
      </c>
      <c r="B20">
        <v>93947</v>
      </c>
      <c r="C20">
        <v>2409</v>
      </c>
    </row>
    <row r="21" spans="1:3" x14ac:dyDescent="0.25">
      <c r="A21" s="26" t="s">
        <v>2</v>
      </c>
      <c r="B21">
        <v>45752</v>
      </c>
      <c r="C21">
        <v>1518</v>
      </c>
    </row>
    <row r="22" spans="1:3" x14ac:dyDescent="0.25">
      <c r="A22" s="26" t="s">
        <v>8</v>
      </c>
      <c r="B22">
        <v>27132</v>
      </c>
      <c r="C22">
        <v>447</v>
      </c>
    </row>
    <row r="23" spans="1:3" x14ac:dyDescent="0.25">
      <c r="A23" s="26" t="s">
        <v>40</v>
      </c>
      <c r="B23">
        <v>21063</v>
      </c>
      <c r="C23">
        <v>444</v>
      </c>
    </row>
    <row r="24" spans="1:3" x14ac:dyDescent="0.25">
      <c r="A24" s="24" t="s">
        <v>35</v>
      </c>
      <c r="B24">
        <v>95144</v>
      </c>
      <c r="C24">
        <v>3750</v>
      </c>
    </row>
    <row r="25" spans="1:3" x14ac:dyDescent="0.25">
      <c r="A25" s="26" t="s">
        <v>40</v>
      </c>
      <c r="B25">
        <v>38325</v>
      </c>
      <c r="C25">
        <v>1833</v>
      </c>
    </row>
    <row r="26" spans="1:3" x14ac:dyDescent="0.25">
      <c r="A26" s="26" t="s">
        <v>7</v>
      </c>
      <c r="B26">
        <v>28546</v>
      </c>
      <c r="C26">
        <v>1005</v>
      </c>
    </row>
    <row r="27" spans="1:3" x14ac:dyDescent="0.25">
      <c r="A27" s="26" t="s">
        <v>5</v>
      </c>
      <c r="B27">
        <v>28273</v>
      </c>
      <c r="C27">
        <v>912</v>
      </c>
    </row>
    <row r="28" spans="1:3" x14ac:dyDescent="0.25">
      <c r="A28" s="24" t="s">
        <v>66</v>
      </c>
      <c r="B28">
        <v>578669</v>
      </c>
      <c r="C28">
        <v>16689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E8D9A-6EA1-4EEC-BC9A-3C1ACE99E980}">
  <dimension ref="A3:C25"/>
  <sheetViews>
    <sheetView workbookViewId="0">
      <selection activeCell="D18" sqref="D18"/>
    </sheetView>
  </sheetViews>
  <sheetFormatPr defaultRowHeight="15" x14ac:dyDescent="0.25"/>
  <cols>
    <col min="1" max="1" width="21.85546875" bestFit="1" customWidth="1"/>
    <col min="2" max="2" width="12.42578125" bestFit="1" customWidth="1"/>
    <col min="3" max="3" width="11.85546875" bestFit="1" customWidth="1"/>
    <col min="4" max="4" width="13.7109375" bestFit="1" customWidth="1"/>
  </cols>
  <sheetData>
    <row r="3" spans="1:3" x14ac:dyDescent="0.25">
      <c r="A3" s="23" t="s">
        <v>65</v>
      </c>
      <c r="B3" t="s">
        <v>73</v>
      </c>
      <c r="C3" t="s">
        <v>74</v>
      </c>
    </row>
    <row r="4" spans="1:3" x14ac:dyDescent="0.25">
      <c r="A4" s="24" t="s">
        <v>26</v>
      </c>
      <c r="B4" s="36">
        <v>58277.8</v>
      </c>
      <c r="C4" s="36">
        <v>58277.8</v>
      </c>
    </row>
    <row r="5" spans="1:3" x14ac:dyDescent="0.25">
      <c r="A5" s="24" t="s">
        <v>17</v>
      </c>
      <c r="B5" s="36">
        <v>56471.590000000004</v>
      </c>
      <c r="C5" s="36">
        <v>56471.590000000004</v>
      </c>
    </row>
    <row r="6" spans="1:3" x14ac:dyDescent="0.25">
      <c r="A6" s="24" t="s">
        <v>32</v>
      </c>
      <c r="B6" s="36">
        <v>52063.35</v>
      </c>
      <c r="C6" s="36">
        <v>52063.35</v>
      </c>
    </row>
    <row r="7" spans="1:3" x14ac:dyDescent="0.25">
      <c r="A7" s="24" t="s">
        <v>15</v>
      </c>
      <c r="B7" s="36">
        <v>50988.91</v>
      </c>
      <c r="C7" s="36">
        <v>50988.91</v>
      </c>
    </row>
    <row r="8" spans="1:3" x14ac:dyDescent="0.25">
      <c r="A8" s="24" t="s">
        <v>22</v>
      </c>
      <c r="B8" s="36">
        <v>46234.960000000006</v>
      </c>
      <c r="C8" s="36">
        <v>46234.960000000006</v>
      </c>
    </row>
    <row r="9" spans="1:3" x14ac:dyDescent="0.25">
      <c r="A9" s="24" t="s">
        <v>33</v>
      </c>
      <c r="B9" s="36">
        <v>46226.020000000004</v>
      </c>
      <c r="C9" s="36">
        <v>46226.020000000004</v>
      </c>
    </row>
    <row r="10" spans="1:3" x14ac:dyDescent="0.25">
      <c r="A10" s="24" t="s">
        <v>23</v>
      </c>
      <c r="B10" s="36">
        <v>44884.12</v>
      </c>
      <c r="C10" s="36">
        <v>44884.12</v>
      </c>
    </row>
    <row r="11" spans="1:3" x14ac:dyDescent="0.25">
      <c r="A11" s="24" t="s">
        <v>16</v>
      </c>
      <c r="B11" s="36">
        <v>43177.340000000004</v>
      </c>
      <c r="C11" s="36">
        <v>43177.340000000004</v>
      </c>
    </row>
    <row r="12" spans="1:3" x14ac:dyDescent="0.25">
      <c r="A12" s="24" t="s">
        <v>18</v>
      </c>
      <c r="B12" s="36">
        <v>40814.559999999998</v>
      </c>
      <c r="C12" s="36">
        <v>40814.559999999998</v>
      </c>
    </row>
    <row r="13" spans="1:3" x14ac:dyDescent="0.25">
      <c r="A13" s="24" t="s">
        <v>28</v>
      </c>
      <c r="B13" s="36">
        <v>39084.340000000004</v>
      </c>
      <c r="C13" s="36">
        <v>39084.340000000004</v>
      </c>
    </row>
    <row r="14" spans="1:3" x14ac:dyDescent="0.25">
      <c r="A14" s="24" t="s">
        <v>29</v>
      </c>
      <c r="B14" s="36">
        <v>36700.840000000004</v>
      </c>
      <c r="C14" s="36">
        <v>36700.840000000004</v>
      </c>
    </row>
    <row r="15" spans="1:3" x14ac:dyDescent="0.25">
      <c r="A15" s="24" t="s">
        <v>20</v>
      </c>
      <c r="B15" s="36">
        <v>31390.480000000003</v>
      </c>
      <c r="C15" s="36">
        <v>31390.480000000003</v>
      </c>
    </row>
    <row r="16" spans="1:3" x14ac:dyDescent="0.25">
      <c r="A16" s="24" t="s">
        <v>24</v>
      </c>
      <c r="B16" s="36">
        <v>30189.32</v>
      </c>
      <c r="C16" s="36">
        <v>30189.32</v>
      </c>
    </row>
    <row r="17" spans="1:3" x14ac:dyDescent="0.25">
      <c r="A17" s="24" t="s">
        <v>19</v>
      </c>
      <c r="B17" s="36">
        <v>29800.160000000003</v>
      </c>
      <c r="C17" s="36">
        <v>29800.160000000003</v>
      </c>
    </row>
    <row r="18" spans="1:3" x14ac:dyDescent="0.25">
      <c r="A18" s="24" t="s">
        <v>13</v>
      </c>
      <c r="B18" s="36">
        <v>29721.27</v>
      </c>
      <c r="C18" s="36">
        <v>29721.27</v>
      </c>
    </row>
    <row r="19" spans="1:3" x14ac:dyDescent="0.25">
      <c r="A19" s="24" t="s">
        <v>25</v>
      </c>
      <c r="B19" s="36">
        <v>29678.099999999995</v>
      </c>
      <c r="C19" s="36">
        <v>29678.099999999995</v>
      </c>
    </row>
    <row r="20" spans="1:3" x14ac:dyDescent="0.25">
      <c r="A20" s="24" t="s">
        <v>31</v>
      </c>
      <c r="B20" s="36">
        <v>29518.43</v>
      </c>
      <c r="C20" s="36">
        <v>29518.43</v>
      </c>
    </row>
    <row r="21" spans="1:3" x14ac:dyDescent="0.25">
      <c r="A21" s="24" t="s">
        <v>21</v>
      </c>
      <c r="B21" s="36">
        <v>26000</v>
      </c>
      <c r="C21" s="36">
        <v>26000</v>
      </c>
    </row>
    <row r="22" spans="1:3" x14ac:dyDescent="0.25">
      <c r="A22" s="24" t="s">
        <v>30</v>
      </c>
      <c r="B22" s="36">
        <v>25899.020000000011</v>
      </c>
      <c r="C22" s="36">
        <v>25899.020000000011</v>
      </c>
    </row>
    <row r="23" spans="1:3" x14ac:dyDescent="0.25">
      <c r="A23" s="24" t="s">
        <v>27</v>
      </c>
      <c r="B23" s="36">
        <v>19572.14</v>
      </c>
      <c r="C23" s="36">
        <v>19572.14</v>
      </c>
    </row>
    <row r="24" spans="1:3" x14ac:dyDescent="0.25">
      <c r="A24" s="24" t="s">
        <v>14</v>
      </c>
      <c r="B24" s="36">
        <v>19525.600000000002</v>
      </c>
      <c r="C24" s="36">
        <v>19525.600000000002</v>
      </c>
    </row>
    <row r="25" spans="1:3" x14ac:dyDescent="0.25">
      <c r="A25" s="24" t="s">
        <v>4</v>
      </c>
      <c r="B25" s="36">
        <v>14946.919999999998</v>
      </c>
      <c r="C25" s="36">
        <v>14946.919999999998</v>
      </c>
    </row>
  </sheetData>
  <conditionalFormatting pivot="1" sqref="C4:C25">
    <cfRule type="dataBar" priority="1">
      <dataBar showValue="0">
        <cfvo type="min"/>
        <cfvo type="max"/>
        <color rgb="FF63C384"/>
      </dataBar>
      <extLst>
        <ext xmlns:x14="http://schemas.microsoft.com/office/spreadsheetml/2009/9/main" uri="{B025F937-C7B1-47D3-B67F-A62EFF666E3E}">
          <x14:id>{62C5AE67-C59E-43F6-96AF-7CA3A6B97D24}</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62C5AE67-C59E-43F6-96AF-7CA3A6B97D24}">
            <x14:dataBar minLength="0" maxLength="100" border="1" negativeBarBorderColorSameAsPositive="0">
              <x14:cfvo type="autoMin"/>
              <x14:cfvo type="autoMax"/>
              <x14:borderColor rgb="FF63C384"/>
              <x14:negativeFillColor rgb="FFFF0000"/>
              <x14:negativeBorderColor rgb="FFFF0000"/>
              <x14:axisColor rgb="FF000000"/>
            </x14:dataBar>
          </x14:cfRule>
          <xm:sqref>C4:C25</xm:sqref>
        </x14:conditionalFormatting>
      </x14:conditionalFormattings>
    </ext>
    <ext xmlns:x14="http://schemas.microsoft.com/office/spreadsheetml/2009/9/main" uri="{A8765BA9-456A-4dab-B4F3-ACF838C121DE}">
      <x14:slicerList>
        <x14:slicer r:id="rId3"/>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7633BD-B246-4C16-92AE-3BCA922F6A10}">
  <dimension ref="A3:B9"/>
  <sheetViews>
    <sheetView workbookViewId="0">
      <selection activeCell="I22" sqref="I22"/>
    </sheetView>
  </sheetViews>
  <sheetFormatPr defaultRowHeight="15" x14ac:dyDescent="0.25"/>
  <cols>
    <col min="1" max="1" width="19.42578125" bestFit="1" customWidth="1"/>
    <col min="2" max="4" width="13.42578125" bestFit="1" customWidth="1"/>
  </cols>
  <sheetData>
    <row r="3" spans="1:2" x14ac:dyDescent="0.25">
      <c r="A3" s="23" t="s">
        <v>65</v>
      </c>
      <c r="B3" t="s">
        <v>70</v>
      </c>
    </row>
    <row r="4" spans="1:2" x14ac:dyDescent="0.25">
      <c r="A4" s="24" t="s">
        <v>24</v>
      </c>
      <c r="B4" s="36">
        <v>33.88697318007663</v>
      </c>
    </row>
    <row r="5" spans="1:2" x14ac:dyDescent="0.25">
      <c r="A5" s="24" t="s">
        <v>22</v>
      </c>
      <c r="B5" s="36">
        <v>32.301656920077974</v>
      </c>
    </row>
    <row r="6" spans="1:2" x14ac:dyDescent="0.25">
      <c r="A6" s="24" t="s">
        <v>26</v>
      </c>
      <c r="B6" s="36">
        <v>32.807189542483663</v>
      </c>
    </row>
    <row r="7" spans="1:2" x14ac:dyDescent="0.25">
      <c r="A7" s="24" t="s">
        <v>33</v>
      </c>
      <c r="B7" s="36">
        <v>37.303128371089535</v>
      </c>
    </row>
    <row r="8" spans="1:2" x14ac:dyDescent="0.25">
      <c r="A8" s="24" t="s">
        <v>15</v>
      </c>
      <c r="B8" s="36">
        <v>44.990867579908674</v>
      </c>
    </row>
    <row r="9" spans="1:2" x14ac:dyDescent="0.25">
      <c r="A9" s="24" t="s">
        <v>66</v>
      </c>
      <c r="B9" s="36">
        <v>35.949565217391303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DD7BA5-CDAF-452C-9BFF-4081AE62A039}">
  <dimension ref="D3:AA29"/>
  <sheetViews>
    <sheetView workbookViewId="0">
      <selection activeCell="K28" sqref="K28"/>
    </sheetView>
  </sheetViews>
  <sheetFormatPr defaultRowHeight="15" x14ac:dyDescent="0.25"/>
  <cols>
    <col min="6" max="6" width="15" customWidth="1"/>
    <col min="7" max="7" width="12.7109375" customWidth="1"/>
    <col min="10" max="10" width="16" bestFit="1" customWidth="1"/>
    <col min="16" max="16" width="21.85546875" bestFit="1" customWidth="1"/>
    <col min="17" max="17" width="15.28515625" customWidth="1"/>
    <col min="18" max="19" width="16.140625" customWidth="1"/>
    <col min="26" max="26" width="16" bestFit="1" customWidth="1"/>
  </cols>
  <sheetData>
    <row r="3" spans="4:27" x14ac:dyDescent="0.25">
      <c r="D3" t="s">
        <v>75</v>
      </c>
      <c r="F3" s="27" t="s">
        <v>36</v>
      </c>
      <c r="X3" t="s">
        <v>64</v>
      </c>
      <c r="Z3" t="s">
        <v>76</v>
      </c>
      <c r="AA3" t="s">
        <v>0</v>
      </c>
    </row>
    <row r="4" spans="4:27" x14ac:dyDescent="0.25">
      <c r="X4" t="s">
        <v>34</v>
      </c>
      <c r="Z4" t="s">
        <v>2</v>
      </c>
      <c r="AA4" t="s">
        <v>13</v>
      </c>
    </row>
    <row r="5" spans="4:27" x14ac:dyDescent="0.25">
      <c r="D5" s="28" t="s">
        <v>77</v>
      </c>
      <c r="E5" s="28"/>
      <c r="F5" s="28"/>
      <c r="G5" s="28"/>
      <c r="I5" s="28" t="s">
        <v>78</v>
      </c>
      <c r="J5" s="28"/>
      <c r="K5" s="28"/>
      <c r="L5" s="28"/>
      <c r="M5" s="28"/>
      <c r="O5" s="28" t="s">
        <v>86</v>
      </c>
      <c r="P5" s="28"/>
      <c r="Q5" s="28"/>
      <c r="R5" s="28"/>
      <c r="S5" s="28"/>
      <c r="T5" s="28"/>
      <c r="X5" t="s">
        <v>36</v>
      </c>
      <c r="Z5" t="s">
        <v>8</v>
      </c>
      <c r="AA5" t="s">
        <v>14</v>
      </c>
    </row>
    <row r="6" spans="4:27" x14ac:dyDescent="0.25">
      <c r="X6" t="s">
        <v>35</v>
      </c>
      <c r="Z6" t="s">
        <v>41</v>
      </c>
      <c r="AA6" t="s">
        <v>4</v>
      </c>
    </row>
    <row r="7" spans="4:27" x14ac:dyDescent="0.25">
      <c r="E7" s="29" t="s">
        <v>79</v>
      </c>
      <c r="F7" s="29"/>
      <c r="G7" s="29">
        <f>COUNTIFS(datatable[Geography],F3)</f>
        <v>50</v>
      </c>
      <c r="J7" s="30"/>
      <c r="K7" s="31" t="s">
        <v>1</v>
      </c>
      <c r="L7" s="31" t="s">
        <v>50</v>
      </c>
      <c r="M7" s="32" t="s">
        <v>80</v>
      </c>
      <c r="P7" s="30"/>
      <c r="Q7" s="31" t="s">
        <v>1</v>
      </c>
      <c r="R7" s="31" t="s">
        <v>50</v>
      </c>
      <c r="S7" s="31" t="s">
        <v>84</v>
      </c>
      <c r="T7" s="32" t="s">
        <v>80</v>
      </c>
      <c r="X7" t="s">
        <v>38</v>
      </c>
      <c r="Z7" t="s">
        <v>7</v>
      </c>
      <c r="AA7" t="s">
        <v>15</v>
      </c>
    </row>
    <row r="8" spans="4:27" x14ac:dyDescent="0.25">
      <c r="J8" s="29" t="s">
        <v>2</v>
      </c>
      <c r="K8" s="33">
        <f>SUMIFS(datatable[Amount],datatable[Sales Person],J8,datatable[Geography],F$3)</f>
        <v>23709</v>
      </c>
      <c r="L8" s="34">
        <f>SUMIFS(datatable[Units],datatable[Sales Person],J8,datatable[Geography],F$3)</f>
        <v>909</v>
      </c>
      <c r="M8" s="35">
        <f>IF(K8&gt;12000,1,-1)</f>
        <v>1</v>
      </c>
      <c r="P8" t="s">
        <v>13</v>
      </c>
      <c r="Q8">
        <f>SUMIFS(datatable[Amount],datatable[Geography],F$3,datatable[Product],P9)</f>
        <v>0</v>
      </c>
      <c r="R8" s="34">
        <f>SUMIFS(datatable[Units],datatable[Geography],F$3,datatable[Product],P9)</f>
        <v>0</v>
      </c>
      <c r="S8" s="5">
        <f>SUMIFS(datatable[Total Profit_1],datatable[Geography],F$3,datatable[Product],P9)</f>
        <v>0</v>
      </c>
      <c r="T8" s="35">
        <f>IF(S8&gt;0,1,-1)</f>
        <v>-1</v>
      </c>
      <c r="X8" t="s">
        <v>39</v>
      </c>
      <c r="Z8" t="s">
        <v>6</v>
      </c>
      <c r="AA8" t="s">
        <v>16</v>
      </c>
    </row>
    <row r="9" spans="4:27" x14ac:dyDescent="0.25">
      <c r="E9" s="30"/>
      <c r="F9" s="31" t="s">
        <v>81</v>
      </c>
      <c r="G9" s="31" t="s">
        <v>56</v>
      </c>
      <c r="J9" s="29" t="s">
        <v>8</v>
      </c>
      <c r="K9" s="33">
        <f>SUMIFS(datatable[Amount],datatable[Sales Person],J9,datatable[Geography],F$3)</f>
        <v>5019</v>
      </c>
      <c r="L9" s="34">
        <f>SUMIFS(datatable[Units],datatable[Sales Person],J9,datatable[Geography],F$3)</f>
        <v>150</v>
      </c>
      <c r="M9" s="35">
        <f t="shared" ref="M9:M17" si="0">IF(K9&gt;12000,1,-1)</f>
        <v>-1</v>
      </c>
      <c r="P9" t="s">
        <v>14</v>
      </c>
      <c r="Q9">
        <f>SUMIFS(datatable[Amount],datatable[Geography],F$3,datatable[Product],P10)</f>
        <v>10290</v>
      </c>
      <c r="R9" s="34">
        <f>SUMIFS(datatable[Units],datatable[Geography],F$3,datatable[Product],P10)</f>
        <v>156</v>
      </c>
      <c r="S9" s="5">
        <f>SUMIFS(datatable[Total Profit_1],datatable[Geography],F$3,datatable[Product],P10)</f>
        <v>8436.7199999999993</v>
      </c>
      <c r="T9" s="35">
        <f t="shared" ref="T9:T29" si="1">IF(S9&gt;0,1,-1)</f>
        <v>1</v>
      </c>
      <c r="X9" t="s">
        <v>37</v>
      </c>
      <c r="Z9" t="s">
        <v>5</v>
      </c>
      <c r="AA9" t="s">
        <v>17</v>
      </c>
    </row>
    <row r="10" spans="4:27" x14ac:dyDescent="0.25">
      <c r="E10" s="29" t="s">
        <v>82</v>
      </c>
      <c r="F10" s="33">
        <f>SUMIFS(datatable[Amount],datatable[Geography],F3)</f>
        <v>237944</v>
      </c>
      <c r="G10" s="33">
        <f>AVERAGEIFS(datatable[Amount],datatable[Geography],F3)</f>
        <v>4758.88</v>
      </c>
      <c r="J10" s="29" t="s">
        <v>41</v>
      </c>
      <c r="K10" s="33">
        <f>SUMIFS(datatable[Amount],datatable[Sales Person],J10,datatable[Geography],F$3)</f>
        <v>39242</v>
      </c>
      <c r="L10" s="34">
        <f>SUMIFS(datatable[Units],datatable[Sales Person],J10,datatable[Geography],F$3)</f>
        <v>1482</v>
      </c>
      <c r="M10" s="35">
        <f t="shared" si="0"/>
        <v>1</v>
      </c>
      <c r="P10" t="s">
        <v>4</v>
      </c>
      <c r="Q10">
        <f>SUMIFS(datatable[Amount],datatable[Geography],F$3,datatable[Product],P11)</f>
        <v>0</v>
      </c>
      <c r="R10" s="34">
        <f>SUMIFS(datatable[Units],datatable[Geography],F$3,datatable[Product],P11)</f>
        <v>0</v>
      </c>
      <c r="S10" s="5">
        <f>SUMIFS(datatable[Total Profit_1],datatable[Geography],F$3,datatable[Product],P11)</f>
        <v>0</v>
      </c>
      <c r="T10" s="35">
        <f t="shared" si="1"/>
        <v>-1</v>
      </c>
      <c r="Z10" t="s">
        <v>3</v>
      </c>
      <c r="AA10" t="s">
        <v>18</v>
      </c>
    </row>
    <row r="11" spans="4:27" x14ac:dyDescent="0.25">
      <c r="E11" s="29" t="s">
        <v>83</v>
      </c>
      <c r="F11" s="33">
        <f>SUMIFS(datatable[Total Cost],datatable[Geography],F3)</f>
        <v>68259.839999999997</v>
      </c>
      <c r="G11" s="33">
        <f>AVERAGEIFS(datatable[Total Cost],datatable[Geography],F3)</f>
        <v>1365.1967999999999</v>
      </c>
      <c r="J11" s="29" t="s">
        <v>7</v>
      </c>
      <c r="K11" s="33">
        <f>SUMIFS(datatable[Amount],datatable[Sales Person],J11,datatable[Geography],F$3)</f>
        <v>21931</v>
      </c>
      <c r="L11" s="34">
        <f>SUMIFS(datatable[Units],datatable[Sales Person],J11,datatable[Geography],F$3)</f>
        <v>975</v>
      </c>
      <c r="M11" s="35">
        <f t="shared" si="0"/>
        <v>1</v>
      </c>
      <c r="P11" t="s">
        <v>15</v>
      </c>
      <c r="Q11">
        <f>SUMIFS(datatable[Amount],datatable[Geography],F$3,datatable[Product],P12)</f>
        <v>36799</v>
      </c>
      <c r="R11" s="34">
        <f>SUMIFS(datatable[Units],datatable[Geography],F$3,datatable[Product],P12)</f>
        <v>96</v>
      </c>
      <c r="S11" s="5">
        <f>SUMIFS(datatable[Total Profit_1],datatable[Geography],F$3,datatable[Product],P12)</f>
        <v>35955.160000000003</v>
      </c>
      <c r="T11" s="35">
        <f t="shared" si="1"/>
        <v>1</v>
      </c>
      <c r="Z11" t="s">
        <v>9</v>
      </c>
      <c r="AA11" t="s">
        <v>19</v>
      </c>
    </row>
    <row r="12" spans="4:27" x14ac:dyDescent="0.25">
      <c r="E12" s="29" t="s">
        <v>84</v>
      </c>
      <c r="F12" s="33">
        <f>F10-F11</f>
        <v>169684.16</v>
      </c>
      <c r="G12" s="33">
        <f>G10-G11</f>
        <v>3393.6832000000004</v>
      </c>
      <c r="J12" s="29" t="s">
        <v>6</v>
      </c>
      <c r="K12" s="33">
        <f>SUMIFS(datatable[Amount],datatable[Sales Person],J12,datatable[Geography],F$3)</f>
        <v>27377</v>
      </c>
      <c r="L12" s="34">
        <f>SUMIFS(datatable[Units],datatable[Sales Person],J12,datatable[Geography],F$3)</f>
        <v>513</v>
      </c>
      <c r="M12" s="35">
        <f t="shared" si="0"/>
        <v>1</v>
      </c>
      <c r="P12" t="s">
        <v>16</v>
      </c>
      <c r="Q12">
        <f>SUMIFS(datatable[Amount],datatable[Geography],F$3,datatable[Product],P13)</f>
        <v>8498</v>
      </c>
      <c r="R12" s="34">
        <f>SUMIFS(datatable[Units],datatable[Geography],F$3,datatable[Product],P13)</f>
        <v>552</v>
      </c>
      <c r="S12" s="5">
        <f>SUMIFS(datatable[Total Profit_1],datatable[Geography],F$3,datatable[Product],P13)</f>
        <v>6781.2800000000007</v>
      </c>
      <c r="T12" s="35">
        <f t="shared" si="1"/>
        <v>1</v>
      </c>
      <c r="Z12" t="s">
        <v>10</v>
      </c>
      <c r="AA12" t="s">
        <v>20</v>
      </c>
    </row>
    <row r="13" spans="4:27" x14ac:dyDescent="0.25">
      <c r="E13" s="29" t="s">
        <v>85</v>
      </c>
      <c r="F13" s="34">
        <f>SUMIFS(datatable[Units],datatable[Geography],F3)</f>
        <v>7302</v>
      </c>
      <c r="G13" s="34">
        <f>AVERAGEIFS(datatable[Units],datatable[Geography],F3)</f>
        <v>146.04</v>
      </c>
      <c r="J13" s="29" t="s">
        <v>5</v>
      </c>
      <c r="K13" s="33">
        <f>SUMIFS(datatable[Amount],datatable[Sales Person],J13,datatable[Geography],F$3)</f>
        <v>39620</v>
      </c>
      <c r="L13" s="34">
        <f>SUMIFS(datatable[Units],datatable[Sales Person],J13,datatable[Geography],F$3)</f>
        <v>573</v>
      </c>
      <c r="M13" s="35">
        <f t="shared" si="0"/>
        <v>1</v>
      </c>
      <c r="P13" t="s">
        <v>17</v>
      </c>
      <c r="Q13">
        <f>SUMIFS(datatable[Amount],datatable[Geography],F$3,datatable[Product],P14)</f>
        <v>18389</v>
      </c>
      <c r="R13" s="34">
        <f>SUMIFS(datatable[Units],datatable[Geography],F$3,datatable[Product],P14)</f>
        <v>468</v>
      </c>
      <c r="S13" s="5">
        <f>SUMIFS(datatable[Total Profit_1],datatable[Geography],F$3,datatable[Product],P14)</f>
        <v>15361.04</v>
      </c>
      <c r="T13" s="35">
        <f t="shared" si="1"/>
        <v>1</v>
      </c>
      <c r="Z13" t="s">
        <v>40</v>
      </c>
      <c r="AA13" t="s">
        <v>21</v>
      </c>
    </row>
    <row r="14" spans="4:27" x14ac:dyDescent="0.25">
      <c r="J14" s="29" t="s">
        <v>3</v>
      </c>
      <c r="K14" s="33">
        <f>SUMIFS(datatable[Amount],datatable[Sales Person],J14,datatable[Geography],F$3)</f>
        <v>18564</v>
      </c>
      <c r="L14" s="34">
        <f>SUMIFS(datatable[Units],datatable[Sales Person],J14,datatable[Geography],F$3)</f>
        <v>420</v>
      </c>
      <c r="M14" s="35">
        <f t="shared" si="0"/>
        <v>1</v>
      </c>
      <c r="P14" t="s">
        <v>18</v>
      </c>
      <c r="Q14">
        <f>SUMIFS(datatable[Amount],datatable[Geography],F$3,datatable[Product],P15)</f>
        <v>6076</v>
      </c>
      <c r="R14" s="34">
        <f>SUMIFS(datatable[Units],datatable[Geography],F$3,datatable[Product],P15)</f>
        <v>510</v>
      </c>
      <c r="S14" s="5">
        <f>SUMIFS(datatable[Total Profit_1],datatable[Geography],F$3,datatable[Product],P15)</f>
        <v>2179.6000000000004</v>
      </c>
      <c r="T14" s="35">
        <f t="shared" si="1"/>
        <v>1</v>
      </c>
      <c r="AA14" t="s">
        <v>22</v>
      </c>
    </row>
    <row r="15" spans="4:27" x14ac:dyDescent="0.25">
      <c r="J15" s="29" t="s">
        <v>9</v>
      </c>
      <c r="K15" s="33">
        <f>SUMIFS(datatable[Amount],datatable[Sales Person],J15,datatable[Geography],F$3)</f>
        <v>25669</v>
      </c>
      <c r="L15" s="34">
        <f>SUMIFS(datatable[Units],datatable[Sales Person],J15,datatable[Geography],F$3)</f>
        <v>564</v>
      </c>
      <c r="M15" s="35">
        <f t="shared" si="0"/>
        <v>1</v>
      </c>
      <c r="P15" t="s">
        <v>19</v>
      </c>
      <c r="Q15">
        <f>SUMIFS(datatable[Amount],datatable[Geography],F$3,datatable[Product],P16)</f>
        <v>0</v>
      </c>
      <c r="R15" s="34">
        <f>SUMIFS(datatable[Units],datatable[Geography],F$3,datatable[Product],P16)</f>
        <v>0</v>
      </c>
      <c r="S15" s="5">
        <f>SUMIFS(datatable[Total Profit_1],datatable[Geography],F$3,datatable[Product],P16)</f>
        <v>0</v>
      </c>
      <c r="T15" s="35">
        <f t="shared" si="1"/>
        <v>-1</v>
      </c>
      <c r="AA15" t="s">
        <v>23</v>
      </c>
    </row>
    <row r="16" spans="4:27" x14ac:dyDescent="0.25">
      <c r="J16" s="29" t="s">
        <v>10</v>
      </c>
      <c r="K16" s="33">
        <f>SUMIFS(datatable[Amount],datatable[Sales Person],J16,datatable[Geography],F$3)</f>
        <v>13797</v>
      </c>
      <c r="L16" s="34">
        <f>SUMIFS(datatable[Units],datatable[Sales Person],J16,datatable[Geography],F$3)</f>
        <v>1053</v>
      </c>
      <c r="M16" s="35">
        <f t="shared" si="0"/>
        <v>1</v>
      </c>
      <c r="P16" t="s">
        <v>20</v>
      </c>
      <c r="Q16">
        <f>SUMIFS(datatable[Amount],datatable[Geography],F$3,datatable[Product],P17)</f>
        <v>497</v>
      </c>
      <c r="R16" s="34">
        <f>SUMIFS(datatable[Units],datatable[Geography],F$3,datatable[Product],P17)</f>
        <v>63</v>
      </c>
      <c r="S16" s="5">
        <f>SUMIFS(datatable[Total Profit_1],datatable[Geography],F$3,datatable[Product],P17)</f>
        <v>-70</v>
      </c>
      <c r="T16" s="35">
        <f t="shared" si="1"/>
        <v>-1</v>
      </c>
      <c r="AA16" t="s">
        <v>24</v>
      </c>
    </row>
    <row r="17" spans="10:27" x14ac:dyDescent="0.25">
      <c r="J17" s="29" t="s">
        <v>40</v>
      </c>
      <c r="K17" s="33">
        <f>SUMIFS(datatable[Amount],datatable[Sales Person],J17,datatable[Geography],F$3)</f>
        <v>23016</v>
      </c>
      <c r="L17" s="34">
        <f>SUMIFS(datatable[Units],datatable[Sales Person],J17,datatable[Geography],F$3)</f>
        <v>663</v>
      </c>
      <c r="M17" s="35">
        <f t="shared" si="0"/>
        <v>1</v>
      </c>
      <c r="P17" t="s">
        <v>21</v>
      </c>
      <c r="Q17">
        <f>SUMIFS(datatable[Amount],datatable[Geography],F$3,datatable[Product],P18)</f>
        <v>8435</v>
      </c>
      <c r="R17" s="34">
        <f>SUMIFS(datatable[Units],datatable[Geography],F$3,datatable[Product],P18)</f>
        <v>42</v>
      </c>
      <c r="S17" s="5">
        <f>SUMIFS(datatable[Total Profit_1],datatable[Geography],F$3,datatable[Product],P18)</f>
        <v>8024.66</v>
      </c>
      <c r="T17" s="35">
        <f t="shared" si="1"/>
        <v>1</v>
      </c>
      <c r="AA17" t="s">
        <v>25</v>
      </c>
    </row>
    <row r="18" spans="10:27" x14ac:dyDescent="0.25">
      <c r="P18" t="s">
        <v>22</v>
      </c>
      <c r="Q18">
        <f>SUMIFS(datatable[Amount],datatable[Geography],F$3,datatable[Product],P19)</f>
        <v>17423</v>
      </c>
      <c r="R18" s="34">
        <f>SUMIFS(datatable[Units],datatable[Geography],F$3,datatable[Product],P19)</f>
        <v>591</v>
      </c>
      <c r="S18" s="5">
        <f>SUMIFS(datatable[Total Profit_1],datatable[Geography],F$3,datatable[Product],P19)</f>
        <v>13587.41</v>
      </c>
      <c r="T18" s="35">
        <f t="shared" si="1"/>
        <v>1</v>
      </c>
      <c r="AA18" t="s">
        <v>26</v>
      </c>
    </row>
    <row r="19" spans="10:27" x14ac:dyDescent="0.25">
      <c r="P19" t="s">
        <v>23</v>
      </c>
      <c r="Q19">
        <f>SUMIFS(datatable[Amount],datatable[Geography],F$3,datatable[Product],P20)</f>
        <v>0</v>
      </c>
      <c r="R19" s="34">
        <f>SUMIFS(datatable[Units],datatable[Geography],F$3,datatable[Product],P20)</f>
        <v>0</v>
      </c>
      <c r="S19" s="5">
        <f>SUMIFS(datatable[Total Profit_1],datatable[Geography],F$3,datatable[Product],P20)</f>
        <v>0</v>
      </c>
      <c r="T19" s="35">
        <f t="shared" si="1"/>
        <v>-1</v>
      </c>
      <c r="AA19" t="s">
        <v>27</v>
      </c>
    </row>
    <row r="20" spans="10:27" x14ac:dyDescent="0.25">
      <c r="P20" t="s">
        <v>24</v>
      </c>
      <c r="Q20">
        <f>SUMIFS(datatable[Amount],datatable[Geography],F$3,datatable[Product],P21)</f>
        <v>10920</v>
      </c>
      <c r="R20" s="34">
        <f>SUMIFS(datatable[Units],datatable[Geography],F$3,datatable[Product],P21)</f>
        <v>183</v>
      </c>
      <c r="S20" s="5">
        <f>SUMIFS(datatable[Total Profit_1],datatable[Geography],F$3,datatable[Product],P21)</f>
        <v>8513.5499999999993</v>
      </c>
      <c r="T20" s="35">
        <f t="shared" si="1"/>
        <v>1</v>
      </c>
      <c r="AA20" t="s">
        <v>28</v>
      </c>
    </row>
    <row r="21" spans="10:27" x14ac:dyDescent="0.25">
      <c r="P21" t="s">
        <v>25</v>
      </c>
      <c r="Q21">
        <f>SUMIFS(datatable[Amount],datatable[Geography],F$3,datatable[Product],P22)</f>
        <v>98</v>
      </c>
      <c r="R21" s="34">
        <f>SUMIFS(datatable[Units],datatable[Geography],F$3,datatable[Product],P22)</f>
        <v>204</v>
      </c>
      <c r="S21" s="5">
        <f>SUMIFS(datatable[Total Profit_1],datatable[Geography],F$3,datatable[Product],P22)</f>
        <v>-1044.3999999999999</v>
      </c>
      <c r="T21" s="35">
        <f t="shared" si="1"/>
        <v>-1</v>
      </c>
      <c r="AA21" t="s">
        <v>29</v>
      </c>
    </row>
    <row r="22" spans="10:27" x14ac:dyDescent="0.25">
      <c r="P22" t="s">
        <v>26</v>
      </c>
      <c r="Q22">
        <f>SUMIFS(datatable[Amount],datatable[Geography],F$3,datatable[Product],P23)</f>
        <v>16891</v>
      </c>
      <c r="R22" s="34">
        <f>SUMIFS(datatable[Units],datatable[Geography],F$3,datatable[Product],P23)</f>
        <v>1101</v>
      </c>
      <c r="S22" s="5">
        <f>SUMIFS(datatable[Total Profit_1],datatable[Geography],F$3,datatable[Product],P23)</f>
        <v>-1528.7300000000005</v>
      </c>
      <c r="T22" s="35">
        <f t="shared" si="1"/>
        <v>-1</v>
      </c>
      <c r="AA22" t="s">
        <v>30</v>
      </c>
    </row>
    <row r="23" spans="10:27" x14ac:dyDescent="0.25">
      <c r="P23" t="s">
        <v>27</v>
      </c>
      <c r="Q23">
        <f>SUMIFS(datatable[Amount],datatable[Geography],F$3,datatable[Product],P24)</f>
        <v>1827</v>
      </c>
      <c r="R23" s="34">
        <f>SUMIFS(datatable[Units],datatable[Geography],F$3,datatable[Product],P24)</f>
        <v>471</v>
      </c>
      <c r="S23" s="5">
        <f>SUMIFS(datatable[Total Profit_1],datatable[Geography],F$3,datatable[Product],P24)</f>
        <v>-3061.9800000000005</v>
      </c>
      <c r="T23" s="35">
        <f t="shared" si="1"/>
        <v>-1</v>
      </c>
      <c r="AA23" t="s">
        <v>31</v>
      </c>
    </row>
    <row r="24" spans="10:27" x14ac:dyDescent="0.25">
      <c r="P24" t="s">
        <v>28</v>
      </c>
      <c r="Q24">
        <f>SUMIFS(datatable[Amount],datatable[Geography],F$3,datatable[Product],P25)</f>
        <v>17633</v>
      </c>
      <c r="R24" s="34">
        <f>SUMIFS(datatable[Units],datatable[Geography],F$3,datatable[Product],P25)</f>
        <v>804</v>
      </c>
      <c r="S24" s="5">
        <f>SUMIFS(datatable[Total Profit_1],datatable[Geography],F$3,datatable[Product],P25)</f>
        <v>11876.359999999999</v>
      </c>
      <c r="T24" s="35">
        <f t="shared" si="1"/>
        <v>1</v>
      </c>
      <c r="AA24" t="s">
        <v>32</v>
      </c>
    </row>
    <row r="25" spans="10:27" x14ac:dyDescent="0.25">
      <c r="P25" t="s">
        <v>29</v>
      </c>
      <c r="Q25">
        <f>SUMIFS(datatable[Amount],datatable[Geography],F$3,datatable[Product],P26)</f>
        <v>16695</v>
      </c>
      <c r="R25" s="34">
        <f>SUMIFS(datatable[Units],datatable[Geography],F$3,datatable[Product],P26)</f>
        <v>336</v>
      </c>
      <c r="S25" s="5">
        <f>SUMIFS(datatable[Total Profit_1],datatable[Geography],F$3,datatable[Product],P26)</f>
        <v>11826.36</v>
      </c>
      <c r="T25" s="35">
        <f t="shared" si="1"/>
        <v>1</v>
      </c>
      <c r="AA25" t="s">
        <v>33</v>
      </c>
    </row>
    <row r="26" spans="10:27" x14ac:dyDescent="0.25">
      <c r="P26" t="s">
        <v>30</v>
      </c>
      <c r="Q26">
        <f>SUMIFS(datatable[Amount],datatable[Geography],F$3,datatable[Product],P27)</f>
        <v>5243</v>
      </c>
      <c r="R26" s="34">
        <f>SUMIFS(datatable[Units],datatable[Geography],F$3,datatable[Product],P27)</f>
        <v>363</v>
      </c>
      <c r="S26" s="5">
        <f>SUMIFS(datatable[Total Profit_1],datatable[Geography],F$3,datatable[Product],P27)</f>
        <v>3141.2300000000005</v>
      </c>
      <c r="T26" s="35">
        <f t="shared" si="1"/>
        <v>1</v>
      </c>
    </row>
    <row r="27" spans="10:27" x14ac:dyDescent="0.25">
      <c r="P27" t="s">
        <v>31</v>
      </c>
      <c r="Q27">
        <f>SUMIFS(datatable[Amount],datatable[Geography],F$3,datatable[Product],P28)</f>
        <v>26313</v>
      </c>
      <c r="R27" s="34">
        <f>SUMIFS(datatable[Units],datatable[Geography],F$3,datatable[Product],P28)</f>
        <v>672</v>
      </c>
      <c r="S27" s="5">
        <f>SUMIFS(datatable[Total Profit_1],datatable[Geography],F$3,datatable[Product],P28)</f>
        <v>20500.2</v>
      </c>
      <c r="T27" s="35">
        <f t="shared" si="1"/>
        <v>1</v>
      </c>
    </row>
    <row r="28" spans="10:27" x14ac:dyDescent="0.25">
      <c r="P28" t="s">
        <v>32</v>
      </c>
      <c r="Q28">
        <f>SUMIFS(datatable[Amount],datatable[Geography],F$3,datatable[Product],P29)</f>
        <v>9772</v>
      </c>
      <c r="R28" s="34">
        <f>SUMIFS(datatable[Units],datatable[Geography],F$3,datatable[Product],P29)</f>
        <v>90</v>
      </c>
      <c r="S28" s="5">
        <f>SUMIFS(datatable[Total Profit_1],datatable[Geography],F$3,datatable[Product],P29)</f>
        <v>8658.7000000000007</v>
      </c>
      <c r="T28" s="35">
        <f t="shared" si="1"/>
        <v>1</v>
      </c>
    </row>
    <row r="29" spans="10:27" x14ac:dyDescent="0.25">
      <c r="P29" t="s">
        <v>33</v>
      </c>
      <c r="Q29">
        <f>SUMIFS(datatable[Amount],datatable[Geography],F$3,datatable[Product],P30)</f>
        <v>0</v>
      </c>
      <c r="R29" s="34">
        <f>SUMIFS(datatable[Units],datatable[Geography],F$3,datatable[Product],P30)</f>
        <v>0</v>
      </c>
      <c r="S29" s="5">
        <f>SUMIFS(datatable[Total Profit_1],datatable[Geography],F$3,datatable[Product],P30)</f>
        <v>0</v>
      </c>
      <c r="T29" s="35">
        <f t="shared" si="1"/>
        <v>-1</v>
      </c>
    </row>
  </sheetData>
  <conditionalFormatting sqref="K8:K17">
    <cfRule type="dataBar" priority="7">
      <dataBar>
        <cfvo type="min"/>
        <cfvo type="max"/>
        <color theme="4" tint="0.39997558519241921"/>
      </dataBar>
      <extLst>
        <ext xmlns:x14="http://schemas.microsoft.com/office/spreadsheetml/2009/9/main" uri="{B025F937-C7B1-47D3-B67F-A62EFF666E3E}">
          <x14:id>{C015363C-A832-481A-A0FE-1B9657FB08B3}</x14:id>
        </ext>
      </extLst>
    </cfRule>
  </conditionalFormatting>
  <conditionalFormatting sqref="M8:M17">
    <cfRule type="iconSet" priority="5">
      <iconSet iconSet="3Flags" showValue="0">
        <cfvo type="percent" val="0"/>
        <cfvo type="percent" val="33"/>
        <cfvo type="percent" val="67"/>
      </iconSet>
    </cfRule>
  </conditionalFormatting>
  <conditionalFormatting sqref="T8:T29">
    <cfRule type="iconSet" priority="1">
      <iconSet iconSet="3Symbols2" showValue="0">
        <cfvo type="percent" val="0"/>
        <cfvo type="percent" val="33"/>
        <cfvo type="percent" val="67"/>
      </iconSet>
    </cfRule>
  </conditionalFormatting>
  <conditionalFormatting sqref="U19">
    <cfRule type="iconSet" priority="2">
      <iconSet iconSet="3Symbols2">
        <cfvo type="percent" val="0"/>
        <cfvo type="percent" val="33"/>
        <cfvo type="percent" val="67"/>
      </iconSet>
    </cfRule>
  </conditionalFormatting>
  <dataValidations count="1">
    <dataValidation type="list" allowBlank="1" showInputMessage="1" showErrorMessage="1" sqref="F3" xr:uid="{46F059FD-B770-4FAB-BEF1-88063D5E0151}">
      <formula1>$X$4:$X$9</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C015363C-A832-481A-A0FE-1B9657FB08B3}">
            <x14:dataBar minLength="0" maxLength="100" gradient="0">
              <x14:cfvo type="autoMin"/>
              <x14:cfvo type="autoMax"/>
              <x14:negativeFillColor rgb="FFFF0000"/>
              <x14:axisColor rgb="FF000000"/>
            </x14:dataBar>
          </x14:cfRule>
          <xm:sqref>K8:K17</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Data</vt:lpstr>
      <vt:lpstr>Analysis By product Sales</vt:lpstr>
      <vt:lpstr>the data</vt:lpstr>
      <vt:lpstr>quick Stats</vt:lpstr>
      <vt:lpstr>Sales By Country formulars</vt:lpstr>
      <vt:lpstr>Profit By Product-</vt:lpstr>
      <vt:lpstr>Sales By Country pivot table</vt:lpstr>
      <vt:lpstr>EDA and Annomalies</vt:lpstr>
      <vt:lpstr>Sales By Persons</vt:lpstr>
      <vt:lpstr>Total Profit By Product</vt:lpstr>
      <vt:lpstr>Top 5 Dollar per Unit products</vt:lpstr>
      <vt:lpstr>Dynamic County Level Analysis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Clayton Kasiyandima</cp:lastModifiedBy>
  <dcterms:created xsi:type="dcterms:W3CDTF">2021-03-14T20:21:32Z</dcterms:created>
  <dcterms:modified xsi:type="dcterms:W3CDTF">2023-01-23T13:26:04Z</dcterms:modified>
</cp:coreProperties>
</file>