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9ebc8d85726f2c0/Data Analyst Bootcamp/Assignment 1 - Crowdfunding/"/>
    </mc:Choice>
  </mc:AlternateContent>
  <xr:revisionPtr revIDLastSave="0" documentId="14_{19941790-7697-4016-BECE-A609DCE59D20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Crowdfunding" sheetId="1" r:id="rId1"/>
    <sheet name="Category" sheetId="5" r:id="rId2"/>
    <sheet name="Sub-Category" sheetId="12" r:id="rId3"/>
    <sheet name="Date Outcomes" sheetId="17" r:id="rId4"/>
    <sheet name="Crowdfunding Goal Analysis" sheetId="18" r:id="rId5"/>
    <sheet name="Statistical Analysis - Backers" sheetId="19" r:id="rId6"/>
  </sheets>
  <definedNames>
    <definedName name="_xlnm._FilterDatabase" localSheetId="0" hidden="1">Crowdfunding!$R$1:$R$1003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9" l="1"/>
  <c r="E8" i="19"/>
  <c r="I7" i="19"/>
  <c r="E7" i="19"/>
  <c r="O1000" i="1"/>
  <c r="O1001" i="1"/>
  <c r="F10" i="1"/>
  <c r="F2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B568" i="19" l="1"/>
  <c r="F367" i="19"/>
  <c r="C568" i="19"/>
  <c r="G367" i="19"/>
  <c r="E6" i="19"/>
  <c r="E5" i="19"/>
  <c r="E4" i="19"/>
  <c r="E3" i="19"/>
  <c r="B13" i="18"/>
  <c r="B12" i="18"/>
  <c r="B11" i="18"/>
  <c r="B10" i="18"/>
  <c r="B9" i="18"/>
  <c r="B8" i="18"/>
  <c r="B7" i="18"/>
  <c r="B6" i="18"/>
  <c r="B5" i="18"/>
  <c r="B4" i="18"/>
  <c r="B3" i="18"/>
  <c r="C3" i="18"/>
  <c r="D13" i="18"/>
  <c r="D12" i="18"/>
  <c r="D11" i="18"/>
  <c r="D10" i="18"/>
  <c r="D9" i="18"/>
  <c r="D8" i="18"/>
  <c r="D7" i="18"/>
  <c r="D6" i="18"/>
  <c r="D5" i="18"/>
  <c r="D4" i="18"/>
  <c r="E5" i="18"/>
  <c r="E13" i="18"/>
  <c r="E12" i="18"/>
  <c r="E11" i="18"/>
  <c r="E10" i="18"/>
  <c r="E9" i="18"/>
  <c r="E8" i="18"/>
  <c r="E7" i="18"/>
  <c r="E6" i="18"/>
  <c r="E4" i="18"/>
  <c r="E3" i="18"/>
  <c r="E2" i="18"/>
  <c r="D3" i="18"/>
  <c r="D2" i="18"/>
  <c r="C12" i="18"/>
  <c r="C11" i="18"/>
  <c r="C10" i="18"/>
  <c r="C9" i="18"/>
  <c r="C8" i="18"/>
  <c r="C7" i="18"/>
  <c r="C6" i="18"/>
  <c r="C5" i="18"/>
  <c r="C4" i="18"/>
  <c r="C13" i="18"/>
  <c r="C2" i="18"/>
  <c r="O5" i="1"/>
  <c r="O3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2" i="1"/>
  <c r="O1003" i="1"/>
  <c r="O2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4" i="18" l="1"/>
  <c r="G4" i="18" s="1"/>
  <c r="F12" i="18"/>
  <c r="H12" i="18" s="1"/>
  <c r="F10" i="18"/>
  <c r="H10" i="18" s="1"/>
  <c r="F3" i="18"/>
  <c r="G3" i="18" s="1"/>
  <c r="F11" i="18"/>
  <c r="G11" i="18" s="1"/>
  <c r="F9" i="18"/>
  <c r="G9" i="18" s="1"/>
  <c r="B2" i="18"/>
  <c r="F8" i="18"/>
  <c r="H8" i="18" s="1"/>
  <c r="F7" i="18"/>
  <c r="H7" i="18" s="1"/>
  <c r="F2" i="18"/>
  <c r="I2" i="18" s="1"/>
  <c r="F6" i="18"/>
  <c r="I6" i="18" s="1"/>
  <c r="F13" i="18"/>
  <c r="I13" i="18" s="1"/>
  <c r="F5" i="18"/>
  <c r="H5" i="18" s="1"/>
  <c r="H4" i="18" l="1"/>
  <c r="I4" i="18"/>
  <c r="H2" i="18"/>
  <c r="H6" i="18"/>
  <c r="I12" i="18"/>
  <c r="I10" i="18"/>
  <c r="I3" i="18"/>
  <c r="H9" i="18"/>
  <c r="G12" i="18"/>
  <c r="H3" i="18"/>
  <c r="G6" i="18"/>
  <c r="I5" i="18"/>
  <c r="H13" i="18"/>
  <c r="G13" i="18"/>
  <c r="G10" i="18"/>
  <c r="G8" i="18"/>
  <c r="G2" i="18"/>
  <c r="I9" i="18"/>
  <c r="G5" i="18"/>
  <c r="I8" i="18"/>
  <c r="I11" i="18"/>
  <c r="H11" i="18"/>
  <c r="G7" i="18"/>
  <c r="I7" i="18"/>
  <c r="I3" i="19"/>
  <c r="I5" i="19"/>
  <c r="I6" i="19"/>
  <c r="I4" i="19"/>
</calcChain>
</file>

<file path=xl/sharedStrings.xml><?xml version="1.0" encoding="utf-8"?>
<sst xmlns="http://schemas.openxmlformats.org/spreadsheetml/2006/main" count="8080" uniqueCount="2107">
  <si>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</si>
  <si>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</si>
  <si>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</si>
  <si>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</si>
  <si>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</si>
  <si>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</si>
  <si>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</si>
  <si>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</si>
  <si>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</si>
  <si>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</si>
  <si>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</si>
  <si>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</si>
  <si>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</si>
  <si>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</si>
  <si>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</si>
  <si>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</si>
  <si>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</si>
  <si>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</si>
  <si>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</si>
  <si>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</si>
  <si>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</si>
  <si>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</si>
  <si>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</si>
  <si>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</si>
  <si>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</si>
  <si>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</si>
  <si>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</si>
  <si>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</si>
  <si>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</si>
  <si>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</si>
  <si>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</si>
  <si>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</si>
  <si>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</si>
  <si>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</si>
  <si>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</si>
  <si>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</si>
  <si>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</si>
  <si>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</si>
  <si>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</si>
  <si>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</si>
  <si>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</si>
  <si>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</si>
  <si>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</si>
  <si>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</si>
  <si>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</si>
  <si>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</si>
  <si>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</si>
  <si>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</si>
  <si>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</si>
  <si>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</si>
  <si>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</si>
  <si>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</si>
  <si>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</si>
  <si>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</si>
  <si>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</si>
  <si>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</si>
  <si>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</si>
  <si>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</si>
  <si>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</si>
  <si>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</si>
  <si>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</si>
  <si>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</si>
  <si>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</si>
  <si>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</si>
  <si>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</si>
  <si>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</si>
  <si>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</si>
  <si>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</si>
  <si>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</si>
  <si>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</si>
  <si>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</si>
  <si>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</si>
  <si>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</si>
  <si>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</si>
  <si>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</si>
  <si>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</si>
  <si>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</si>
  <si>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</si>
  <si>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</si>
  <si>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</si>
  <si>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</si>
  <si>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</si>
  <si>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</si>
  <si>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</si>
  <si>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</si>
  <si>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</si>
  <si>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</si>
  <si>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</si>
  <si>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</si>
  <si>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</si>
  <si>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</si>
  <si>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</si>
  <si>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</si>
  <si>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</si>
  <si>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</si>
  <si>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</si>
  <si>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</si>
  <si>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</si>
  <si>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</si>
  <si>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</si>
  <si>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</si>
  <si>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</si>
  <si>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</si>
  <si>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</si>
  <si>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</si>
  <si>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</si>
  <si>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</si>
  <si>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</si>
  <si>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</si>
  <si>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</si>
  <si>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</si>
  <si>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</si>
  <si>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</si>
  <si>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</si>
  <si>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</si>
  <si>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</si>
  <si>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</si>
  <si>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</si>
  <si>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</si>
  <si>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</si>
  <si>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</si>
  <si>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</si>
  <si>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</si>
  <si>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</si>
  <si>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</si>
  <si>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</si>
  <si>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</si>
  <si>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</si>
  <si>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</si>
  <si>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</si>
  <si>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</si>
  <si>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</si>
  <si>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</si>
  <si>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</si>
  <si>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</si>
  <si>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</si>
  <si>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</si>
  <si>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</si>
  <si>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</si>
  <si>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</si>
  <si>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</si>
  <si>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</si>
  <si>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</si>
  <si>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</si>
  <si>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</si>
  <si>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</si>
  <si>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</si>
  <si>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</si>
  <si>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</si>
  <si>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</si>
  <si>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</si>
  <si>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</si>
  <si>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</si>
  <si>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</si>
  <si>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</si>
  <si>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</si>
  <si>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</si>
  <si>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</si>
  <si>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</si>
  <si>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</si>
  <si>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</si>
  <si>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</si>
  <si>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</si>
  <si>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</si>
  <si>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</si>
  <si>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</si>
  <si>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</si>
  <si>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</si>
  <si>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</si>
  <si>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</si>
  <si>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</si>
  <si>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</si>
  <si>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</si>
  <si>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</si>
  <si>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</si>
  <si>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</si>
  <si>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</si>
  <si>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</si>
  <si>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</si>
  <si>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</si>
  <si>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</si>
  <si>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</si>
  <si>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</si>
  <si>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</si>
  <si>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</si>
  <si>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</si>
  <si>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</si>
  <si>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</si>
  <si>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</si>
  <si>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</si>
  <si>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</si>
  <si>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</si>
  <si>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</si>
  <si>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</si>
  <si>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</si>
  <si>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</si>
  <si>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</si>
  <si>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</si>
  <si>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</si>
  <si>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</si>
  <si>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</si>
  <si>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</si>
  <si>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</si>
  <si>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</si>
  <si>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</si>
  <si>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</si>
  <si>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</si>
  <si>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</si>
  <si>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</si>
  <si>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</si>
  <si>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</si>
  <si>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</si>
  <si>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</si>
  <si>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</si>
  <si>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</si>
  <si>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</si>
  <si>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</si>
  <si>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</si>
  <si>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</si>
  <si>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</si>
  <si>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</si>
  <si>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</si>
  <si>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</si>
  <si>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</si>
  <si>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</si>
  <si>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</si>
  <si>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</si>
  <si>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</si>
  <si>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</si>
  <si>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</si>
  <si>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</si>
  <si>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</si>
  <si>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</si>
  <si>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</si>
  <si>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</si>
  <si>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</si>
  <si>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</si>
  <si>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</si>
  <si>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</si>
  <si>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</si>
  <si>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</si>
  <si>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</si>
  <si>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</si>
  <si>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</si>
  <si>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</si>
  <si>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</si>
  <si>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</si>
  <si>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</si>
  <si>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</si>
  <si>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</si>
  <si>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</si>
  <si>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</si>
  <si>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</si>
  <si>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</si>
  <si>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</si>
  <si>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</si>
  <si>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</si>
  <si>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</si>
  <si>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</si>
  <si>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</si>
  <si>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</si>
  <si>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</si>
  <si>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</si>
  <si>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</si>
  <si>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</si>
  <si>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</si>
  <si>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</si>
  <si>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</si>
  <si>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</si>
  <si>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</si>
  <si>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</si>
  <si>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</si>
  <si>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</si>
  <si>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</si>
  <si>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</si>
  <si>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</si>
  <si>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</si>
  <si>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</si>
  <si>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</si>
  <si>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</si>
  <si>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</si>
  <si>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</si>
  <si>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</si>
  <si>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</si>
  <si>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</si>
  <si>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</si>
  <si>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</si>
  <si>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</si>
  <si>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</si>
  <si>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</si>
  <si>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</si>
  <si>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</si>
  <si>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</si>
  <si>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</si>
  <si>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</si>
  <si>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</si>
  <si>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</si>
  <si>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</si>
  <si>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</si>
  <si>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</si>
  <si>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</si>
  <si>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</si>
  <si>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</si>
  <si>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</si>
  <si>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</si>
  <si>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</si>
  <si>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</si>
  <si>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</si>
  <si>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</si>
  <si>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</si>
  <si>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</si>
  <si>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</si>
  <si>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</si>
  <si>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</si>
  <si>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</si>
  <si>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</si>
  <si>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</si>
  <si>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</si>
  <si>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</si>
  <si>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</si>
  <si>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</si>
  <si>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</si>
  <si>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</si>
  <si>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</si>
  <si>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</si>
  <si>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</si>
  <si>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</si>
  <si>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</si>
  <si>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</si>
  <si>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</si>
  <si>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</si>
  <si>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</si>
  <si>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</si>
  <si>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</si>
  <si>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</si>
  <si>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</si>
  <si>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</si>
  <si>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</si>
  <si>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</si>
  <si>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</si>
  <si>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</si>
  <si>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</si>
  <si>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</si>
  <si>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</si>
  <si>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</si>
  <si>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</si>
  <si>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</si>
  <si>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</si>
  <si>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</si>
  <si>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</si>
  <si>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</si>
  <si>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</si>
  <si>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</si>
  <si>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</si>
  <si>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</si>
  <si>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</si>
  <si>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</si>
  <si>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</si>
  <si>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</si>
  <si>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</si>
  <si>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</si>
  <si>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</si>
  <si>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</si>
  <si>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</si>
  <si>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</si>
  <si>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</si>
  <si>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</si>
  <si>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</si>
  <si>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</si>
  <si>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</si>
  <si>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</si>
  <si>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</si>
  <si>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</si>
  <si>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</si>
  <si>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</si>
  <si>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</si>
  <si>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</si>
  <si>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</si>
  <si>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</si>
  <si>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</si>
  <si>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</si>
  <si>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</si>
  <si>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</si>
  <si>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</si>
  <si>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</si>
  <si>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</si>
  <si>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</si>
  <si>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</si>
  <si>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</si>
  <si>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</si>
  <si>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</si>
  <si>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</si>
  <si>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</si>
  <si>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</si>
  <si>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</si>
  <si>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</si>
  <si>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</si>
  <si>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</si>
  <si>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</si>
  <si>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</si>
  <si>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</si>
  <si>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</si>
  <si>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</si>
  <si>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</si>
  <si>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</si>
  <si>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</si>
  <si>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</si>
  <si>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</si>
  <si>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</si>
  <si>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</si>
  <si>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</si>
  <si>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</si>
  <si>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</si>
  <si>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</si>
  <si>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</si>
  <si>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</si>
  <si>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</si>
  <si>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</si>
  <si>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</si>
  <si>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</si>
  <si>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</si>
  <si>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</si>
  <si>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</si>
  <si>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</si>
  <si>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</si>
  <si>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</si>
  <si>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</si>
  <si>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</si>
  <si>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</si>
  <si>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</si>
  <si>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</si>
  <si>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</si>
  <si>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</si>
  <si>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</si>
  <si>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</si>
  <si>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</si>
  <si>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</si>
  <si>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</si>
  <si>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</si>
  <si>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</si>
  <si>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</si>
  <si>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</si>
  <si>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</si>
  <si>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</si>
  <si>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</si>
  <si>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</si>
  <si>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</si>
  <si>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</si>
  <si>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</si>
  <si>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</si>
  <si>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</si>
  <si>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</si>
  <si>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</si>
  <si>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</si>
  <si>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</si>
  <si>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</si>
  <si>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</si>
  <si>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</si>
  <si>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</si>
  <si>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</si>
  <si>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</si>
  <si>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</si>
  <si>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</si>
  <si>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</si>
  <si>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</si>
  <si>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</si>
  <si>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</si>
  <si>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</si>
  <si>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</si>
  <si>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</si>
  <si>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</si>
  <si>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</si>
  <si>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</si>
  <si>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</si>
  <si>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</si>
  <si>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</si>
  <si>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</si>
  <si>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</si>
  <si>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</si>
  <si>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</si>
  <si>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</si>
  <si>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</si>
  <si>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</si>
  <si>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</si>
  <si>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</si>
  <si>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</si>
  <si>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</si>
  <si>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</si>
  <si>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</si>
  <si>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</si>
  <si>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</si>
  <si>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</si>
  <si>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</si>
  <si>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</si>
  <si>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</si>
  <si>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</si>
  <si>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</si>
  <si>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</si>
  <si>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</si>
  <si>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</si>
  <si>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</si>
  <si>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</si>
  <si>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</si>
  <si>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</si>
  <si>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</si>
  <si>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</si>
  <si>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</si>
  <si>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</si>
  <si>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</si>
  <si>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</si>
  <si>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</si>
  <si>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</si>
  <si>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</si>
  <si>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</si>
  <si>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</si>
  <si>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</si>
  <si>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</si>
  <si>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</si>
  <si>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</si>
  <si>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</si>
  <si>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</si>
  <si>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</si>
  <si>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</si>
  <si>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</si>
  <si>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</si>
  <si>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</si>
  <si>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</si>
  <si>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</si>
  <si>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</si>
  <si>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</si>
  <si>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</si>
  <si>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</si>
  <si>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</si>
  <si>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</si>
  <si>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</si>
  <si>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</si>
  <si>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</si>
  <si>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</si>
  <si>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</si>
  <si>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</si>
  <si>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</si>
  <si>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</si>
  <si>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</si>
  <si>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</si>
  <si>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</si>
  <si>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</si>
  <si>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</si>
  <si>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</si>
  <si>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</si>
  <si>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</si>
  <si>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</si>
  <si>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</si>
  <si>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</si>
  <si>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</si>
  <si>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</si>
  <si>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</si>
  <si>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</si>
  <si>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</si>
  <si>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</si>
  <si>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</si>
  <si>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</si>
  <si>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</si>
  <si>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</si>
  <si>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</si>
  <si>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</si>
  <si>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</si>
  <si>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</si>
  <si>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</si>
  <si>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</si>
  <si>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</si>
  <si>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</si>
  <si>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</si>
  <si>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</si>
  <si>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</si>
  <si>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</si>
  <si>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</si>
  <si>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</si>
  <si>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</si>
  <si>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</si>
  <si>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</si>
  <si>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</si>
  <si>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</si>
  <si>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</si>
  <si>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</si>
  <si>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</si>
  <si>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</si>
  <si>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</si>
  <si>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</si>
  <si>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</si>
  <si>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</si>
  <si>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</si>
  <si>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</si>
  <si>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</si>
  <si>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</si>
  <si>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</si>
  <si>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</si>
  <si>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</si>
  <si>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</si>
  <si>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</si>
  <si>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</si>
  <si>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</si>
  <si>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</si>
  <si>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</si>
  <si>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</si>
  <si>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</si>
  <si>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</si>
  <si>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</si>
  <si>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</si>
  <si>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</si>
  <si>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</si>
  <si>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</si>
  <si>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</si>
  <si>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</si>
  <si>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</si>
  <si>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</si>
  <si>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</si>
  <si>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</si>
  <si>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</si>
  <si>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</si>
  <si>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</si>
  <si>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</si>
  <si>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</si>
  <si>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</si>
  <si>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</si>
  <si>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</si>
  <si>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</si>
  <si>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</si>
  <si>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</si>
  <si>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</si>
  <si>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</si>
  <si>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</si>
  <si>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</si>
  <si>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</si>
  <si>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</si>
  <si>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</si>
  <si>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</si>
  <si>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</si>
  <si>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</si>
  <si>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</si>
  <si>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</si>
  <si>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</si>
  <si>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</si>
  <si>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</si>
  <si>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</si>
  <si>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</si>
  <si>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</si>
  <si>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</si>
  <si>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</si>
  <si>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</si>
  <si>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</si>
  <si>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</si>
  <si>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</si>
  <si>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</si>
  <si>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</si>
  <si>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</si>
  <si>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</si>
  <si>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</si>
  <si>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</si>
  <si>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</si>
  <si>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</si>
  <si>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</si>
  <si>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</si>
  <si>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</si>
  <si>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</si>
  <si>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</si>
  <si>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</si>
  <si>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</si>
  <si>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</si>
  <si>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</si>
  <si>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</si>
  <si>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</si>
  <si>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</si>
  <si>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</si>
  <si>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</si>
  <si>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</si>
  <si>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</si>
  <si>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</si>
  <si>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</si>
  <si>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</si>
  <si>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</si>
  <si>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</si>
  <si>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</si>
  <si>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</si>
  <si>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</si>
  <si>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</si>
  <si>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</si>
  <si>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</si>
  <si>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</si>
  <si>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</si>
  <si>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</si>
  <si>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</si>
  <si>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</si>
  <si>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</si>
  <si>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</si>
  <si>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</si>
  <si>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</si>
  <si>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</si>
  <si>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</si>
  <si>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</si>
  <si>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</si>
  <si>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</si>
  <si>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</si>
  <si>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</si>
  <si>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</si>
  <si>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</si>
  <si>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</si>
  <si>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</si>
  <si>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</si>
  <si>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</si>
  <si>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</si>
  <si>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</si>
  <si>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</si>
  <si>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</si>
  <si>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</si>
  <si>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</si>
  <si>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</si>
  <si>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</si>
  <si>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</si>
  <si>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</si>
  <si>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</si>
  <si>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</si>
  <si>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</si>
  <si>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</si>
  <si>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</si>
  <si>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</si>
  <si>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</si>
  <si>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</si>
  <si>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</si>
  <si>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</si>
  <si>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</si>
  <si>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</si>
  <si>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</si>
  <si>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</si>
  <si>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</si>
  <si>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</si>
  <si>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</si>
  <si>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</si>
  <si>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</si>
  <si>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</si>
  <si>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</si>
  <si>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</si>
  <si>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</si>
  <si>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</si>
  <si>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</si>
  <si>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</si>
  <si>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</si>
  <si>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</si>
  <si>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</si>
  <si>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</si>
  <si>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</si>
  <si>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</si>
  <si>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</si>
  <si>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</si>
  <si>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</si>
  <si>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</si>
  <si>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</si>
  <si>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</si>
  <si>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</si>
  <si>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</si>
  <si>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</si>
  <si>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</si>
  <si>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</si>
  <si>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</si>
  <si>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</si>
  <si>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</si>
  <si>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</si>
  <si>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</si>
  <si>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</si>
  <si>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</si>
  <si>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</si>
  <si>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</si>
  <si>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</si>
  <si>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</si>
  <si>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</si>
  <si>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</si>
  <si>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</si>
  <si>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</si>
  <si>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</si>
  <si>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</si>
  <si>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</si>
  <si>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</si>
  <si>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</si>
  <si>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</si>
  <si>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</si>
  <si>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</si>
  <si>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</si>
  <si>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</si>
  <si>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</si>
  <si>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</si>
  <si>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</si>
  <si>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</si>
  <si>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</si>
  <si>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</si>
  <si>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</si>
  <si>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</si>
  <si>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</si>
  <si>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</si>
  <si>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</si>
  <si>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</si>
  <si>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</si>
  <si>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</si>
  <si>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</si>
  <si>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</si>
  <si>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</si>
  <si>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</si>
  <si>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</si>
  <si>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</si>
  <si>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</si>
  <si>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</si>
  <si>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</si>
  <si>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</si>
  <si>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</si>
  <si>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</si>
  <si>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</si>
  <si>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</si>
  <si>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</si>
  <si>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</si>
  <si>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</si>
  <si>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</si>
  <si>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</si>
  <si>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</si>
  <si>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</si>
  <si>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</si>
  <si>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</si>
  <si>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</si>
  <si>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</si>
  <si>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</si>
  <si>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</si>
  <si>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</si>
  <si>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</si>
  <si>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</si>
  <si>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</si>
  <si>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</si>
  <si>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</si>
  <si>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</si>
  <si>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</si>
  <si>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</si>
  <si>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</si>
  <si>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</si>
  <si>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</si>
  <si>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</si>
  <si>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</si>
  <si>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</si>
  <si>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</si>
  <si>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</si>
  <si>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</si>
  <si>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</si>
  <si>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</si>
  <si>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</si>
  <si>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</si>
  <si>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</si>
  <si>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</si>
  <si>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</si>
  <si>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</si>
  <si>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</si>
  <si>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</si>
  <si>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</si>
  <si>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</si>
  <si>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</si>
  <si>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</si>
  <si>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</si>
  <si>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</si>
  <si>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</si>
  <si>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</si>
  <si>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</si>
  <si>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</si>
  <si>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</si>
  <si>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</si>
  <si>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</si>
  <si>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</si>
  <si>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</si>
  <si>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</si>
  <si>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</si>
  <si>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</si>
  <si>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</si>
  <si>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</si>
  <si>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</si>
  <si>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</si>
  <si>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</si>
  <si>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</si>
  <si>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</si>
  <si>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</si>
  <si>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</si>
  <si>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</si>
  <si>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</si>
  <si>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</si>
  <si>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</si>
  <si>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</si>
  <si>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</si>
  <si>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</si>
  <si>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</si>
  <si>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</si>
  <si>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</si>
  <si>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</si>
  <si>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</si>
  <si>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</si>
  <si>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</si>
  <si>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</si>
  <si>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</si>
  <si>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</si>
  <si>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</si>
  <si>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</si>
  <si>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</si>
  <si>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</si>
  <si>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</si>
  <si>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</si>
  <si>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</si>
  <si>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</si>
  <si>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</si>
  <si>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</si>
  <si>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</si>
  <si>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</si>
  <si>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</si>
  <si>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</si>
  <si>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</si>
  <si>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</si>
  <si>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</si>
  <si>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</si>
  <si>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</si>
  <si>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</si>
  <si>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</si>
  <si>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</si>
  <si>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</si>
  <si>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</si>
  <si>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</si>
  <si>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</si>
  <si>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</si>
  <si>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</si>
  <si>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</si>
  <si>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</si>
  <si>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</si>
  <si>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</si>
  <si>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</si>
  <si>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</si>
  <si>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</si>
  <si>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</si>
  <si>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</si>
  <si>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</si>
  <si>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</si>
  <si>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</si>
  <si>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</si>
  <si>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</si>
  <si>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</si>
  <si>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</si>
  <si>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</si>
  <si>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</si>
  <si>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</si>
  <si>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</si>
  <si>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</si>
  <si>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</si>
  <si>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</si>
  <si>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</si>
  <si>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</si>
  <si>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</si>
  <si>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</si>
  <si>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</si>
  <si>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</si>
  <si>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</si>
  <si>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</si>
  <si>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</si>
  <si>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</si>
  <si>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</si>
  <si>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</si>
  <si>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</si>
  <si>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</si>
  <si>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</si>
  <si>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</si>
  <si>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</si>
  <si>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</si>
  <si>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</si>
  <si>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</si>
  <si>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</si>
  <si>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</si>
  <si>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</si>
  <si>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</si>
  <si>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</si>
  <si>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</si>
  <si>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</si>
  <si>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</si>
  <si>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</si>
  <si>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</si>
  <si>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</si>
  <si>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</si>
  <si>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</si>
  <si>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</si>
  <si>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</si>
  <si>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</si>
  <si>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</si>
  <si>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</si>
  <si>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</si>
  <si>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</si>
  <si>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</si>
  <si>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</si>
  <si>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</si>
  <si>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</si>
  <si>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</si>
  <si>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</si>
  <si>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</si>
  <si>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</si>
  <si>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</si>
  <si>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</si>
  <si>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</si>
  <si>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</si>
  <si>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</si>
  <si>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</si>
  <si>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</si>
  <si>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</si>
  <si>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</si>
  <si>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</si>
  <si>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</si>
  <si>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</si>
  <si>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</si>
  <si>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</si>
  <si>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</si>
  <si>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</si>
  <si>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</si>
  <si>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</si>
  <si>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</si>
  <si>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</si>
  <si>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</si>
  <si>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</si>
  <si>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</si>
  <si>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</si>
  <si>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</si>
  <si>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</si>
  <si>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</si>
  <si>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</si>
  <si>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</si>
  <si>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</si>
  <si>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</si>
  <si>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</si>
  <si>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</si>
  <si>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</si>
  <si>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</si>
  <si>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</si>
  <si>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</si>
  <si>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</si>
  <si>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</si>
  <si>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</si>
  <si>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</si>
  <si>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</si>
  <si>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</si>
  <si>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</si>
  <si>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</si>
  <si>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</si>
  <si>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</si>
  <si>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</si>
  <si>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</si>
  <si>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</si>
  <si>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</si>
  <si>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</si>
  <si>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</si>
  <si>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</si>
  <si>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</si>
  <si>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</si>
  <si>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</si>
  <si>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</si>
  <si>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</si>
  <si>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</si>
  <si>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</si>
  <si>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</si>
  <si>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</si>
  <si>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</si>
  <si>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</si>
  <si>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</si>
  <si>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</si>
  <si>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</si>
  <si>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</si>
  <si>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</si>
  <si>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</si>
  <si>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</si>
  <si>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</si>
  <si>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</si>
  <si>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</si>
  <si>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</si>
  <si>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</si>
  <si>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</si>
  <si>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</si>
  <si>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</si>
  <si>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</si>
  <si>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</si>
  <si>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</si>
  <si>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</si>
  <si>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</si>
  <si>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</si>
  <si>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</si>
  <si>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</si>
  <si>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</si>
  <si>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</si>
  <si>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</si>
  <si>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</si>
  <si>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</si>
  <si>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</si>
  <si>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</si>
  <si>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</si>
  <si>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</si>
  <si>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</si>
  <si>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</si>
  <si>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</si>
  <si>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</si>
  <si>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</si>
  <si>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</si>
  <si>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</si>
  <si>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</si>
  <si>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</si>
  <si>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</si>
  <si>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</si>
  <si>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</si>
  <si>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</si>
  <si>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</si>
  <si>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</si>
  <si>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</si>
  <si>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</si>
  <si>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</si>
  <si>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</si>
  <si>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</si>
  <si>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</si>
  <si>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</si>
  <si>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</si>
  <si>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</si>
  <si>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</si>
  <si>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</si>
  <si>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</si>
  <si>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</si>
  <si>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</si>
  <si>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</si>
  <si>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</si>
  <si>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</si>
  <si>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</si>
  <si>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</si>
  <si>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</si>
  <si>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</si>
  <si>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</si>
  <si>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</si>
  <si>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</si>
  <si>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</si>
  <si>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</si>
  <si>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</si>
  <si>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</si>
  <si>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</si>
  <si>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</si>
  <si>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</si>
  <si>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</si>
  <si>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</si>
  <si>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</si>
  <si>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</si>
  <si>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</si>
  <si>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</si>
  <si>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</si>
  <si>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</si>
  <si>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</si>
  <si>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</si>
  <si>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</si>
  <si>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</si>
  <si>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</si>
  <si>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</si>
  <si>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</si>
  <si>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</si>
  <si>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</si>
  <si>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</si>
  <si>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</si>
  <si>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</si>
  <si>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</si>
  <si>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</si>
  <si>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</si>
  <si>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</si>
  <si>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</si>
  <si>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</si>
  <si>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</si>
  <si>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</si>
  <si>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</si>
  <si>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</si>
  <si>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</si>
  <si>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</si>
  <si>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</si>
  <si>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</si>
  <si>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</si>
  <si>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</si>
  <si>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</si>
  <si>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</si>
  <si>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</si>
  <si>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</si>
  <si>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</si>
  <si>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</si>
  <si>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</si>
  <si>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</si>
  <si>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</si>
  <si>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</si>
  <si>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</si>
  <si>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</si>
  <si>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</si>
  <si>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</si>
  <si>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</si>
  <si>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</si>
  <si>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</si>
  <si>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</si>
  <si>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</si>
  <si>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</si>
  <si>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</si>
  <si>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</si>
  <si>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</si>
  <si>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</si>
  <si>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</si>
  <si>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</si>
  <si>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</si>
  <si>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</si>
  <si>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</si>
  <si>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</si>
  <si>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</si>
  <si>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</si>
  <si>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</si>
  <si>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</si>
  <si>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</si>
  <si>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</si>
  <si>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</si>
  <si>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</si>
  <si>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</si>
  <si>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</si>
  <si>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</si>
  <si>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</si>
  <si>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</si>
  <si>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</si>
  <si>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</si>
  <si>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</si>
  <si>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</si>
  <si>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</si>
  <si>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</si>
  <si>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</si>
  <si>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</si>
  <si>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</si>
  <si>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</si>
  <si>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</si>
  <si>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</si>
  <si>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</si>
  <si>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</si>
  <si>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</si>
  <si>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</si>
  <si>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</si>
  <si>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</si>
  <si>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</si>
  <si>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</si>
  <si>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</si>
  <si>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</si>
  <si>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</si>
  <si>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</si>
  <si>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</si>
  <si>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</si>
  <si>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</si>
  <si>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</si>
  <si>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</si>
  <si>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</si>
  <si>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</si>
  <si>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</si>
  <si>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</si>
  <si>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</si>
  <si>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</si>
  <si>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</si>
  <si>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</si>
  <si>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</si>
  <si>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</si>
  <si>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</si>
  <si>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</si>
  <si>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</si>
  <si>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</si>
  <si>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</si>
  <si>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</si>
  <si>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</si>
  <si>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</si>
  <si>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</si>
  <si>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</si>
  <si>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</si>
  <si>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</si>
  <si>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</si>
  <si>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</si>
  <si>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</si>
  <si>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</si>
  <si>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</si>
  <si>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</si>
  <si>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</si>
  <si>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</si>
  <si>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</si>
  <si>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</si>
  <si>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</si>
  <si>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</si>
  <si>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</si>
  <si>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</si>
  <si>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</si>
  <si>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</si>
  <si>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</si>
  <si>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</si>
  <si>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</si>
  <si>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</si>
  <si>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</si>
  <si>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</si>
  <si>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</si>
  <si>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</si>
  <si>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</si>
  <si>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</si>
  <si>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</si>
  <si>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</si>
  <si>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</si>
  <si>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</si>
  <si>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</si>
  <si>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</si>
  <si>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</si>
  <si>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</si>
  <si>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</si>
  <si>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</si>
  <si>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</si>
  <si>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</si>
  <si>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</si>
  <si>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</si>
  <si>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</si>
  <si>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</si>
  <si>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</si>
  <si>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</si>
  <si>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</si>
  <si>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</si>
  <si>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</si>
  <si>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</si>
  <si>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</si>
  <si>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</si>
  <si>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</si>
  <si>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</si>
  <si>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</si>
  <si>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</si>
  <si>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</si>
  <si>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</si>
  <si>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</si>
  <si>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</si>
  <si>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</si>
  <si>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</si>
  <si>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</si>
  <si>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</si>
  <si>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</si>
  <si>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</si>
  <si>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</si>
  <si>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</si>
  <si>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</si>
  <si>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</si>
  <si>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</si>
  <si>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</si>
  <si>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</si>
  <si>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</si>
  <si>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</si>
  <si>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</si>
  <si>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</si>
  <si>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</si>
  <si>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</si>
  <si>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</si>
  <si>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</si>
  <si>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</si>
  <si>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</si>
  <si>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</si>
  <si>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</si>
  <si>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</si>
  <si>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</si>
  <si>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</si>
  <si>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</si>
  <si>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</si>
  <si>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</si>
  <si>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</si>
  <si>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</si>
  <si>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</si>
  <si>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</si>
  <si>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</si>
  <si>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</si>
  <si>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</si>
  <si>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</si>
  <si>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</si>
  <si>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</si>
  <si>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</si>
  <si>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</si>
  <si>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</si>
  <si>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</si>
  <si>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</si>
  <si>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</si>
  <si>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</si>
  <si>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</si>
  <si>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</si>
  <si>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</si>
  <si>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</si>
  <si>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</si>
  <si>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</si>
  <si>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</si>
  <si>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</si>
  <si>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</si>
  <si>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</si>
  <si>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</si>
  <si>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</si>
  <si>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</si>
  <si>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</si>
  <si>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</si>
  <si>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</si>
  <si>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</si>
  <si>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</si>
  <si>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</si>
  <si>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</si>
  <si>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</si>
  <si>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</si>
  <si>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</si>
  <si>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</si>
  <si>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</si>
  <si>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</si>
  <si>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</si>
  <si>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</si>
  <si>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</si>
  <si>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</si>
  <si>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</si>
  <si>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</si>
  <si>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</si>
  <si>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</si>
  <si>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</si>
  <si>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</si>
  <si>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</si>
  <si>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</si>
  <si>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</si>
  <si>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</si>
  <si>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</si>
  <si>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</si>
  <si>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</si>
  <si>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</si>
  <si>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</si>
  <si>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</si>
  <si>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</si>
  <si>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</si>
  <si>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</si>
  <si>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</si>
  <si>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</si>
  <si>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</si>
  <si>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</si>
  <si>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</si>
  <si>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</si>
  <si>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</si>
  <si>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</si>
  <si>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</si>
  <si>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</si>
  <si>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</si>
  <si>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</si>
  <si>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</si>
  <si>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</si>
  <si>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</si>
  <si>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</si>
  <si>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</si>
  <si>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</si>
  <si>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</si>
  <si>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</si>
  <si>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</si>
  <si>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</si>
  <si>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</si>
  <si>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</si>
  <si>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</si>
  <si>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</si>
  <si>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</si>
  <si>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</si>
  <si>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</si>
  <si>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</si>
  <si>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</si>
  <si>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</si>
  <si>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</si>
  <si>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</si>
  <si>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</si>
  <si>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</si>
  <si>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</si>
  <si>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</si>
  <si>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</si>
  <si>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</si>
  <si>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</si>
  <si>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</si>
  <si>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</si>
  <si>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</si>
  <si>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</si>
  <si>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</si>
  <si>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</si>
  <si>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</si>
  <si>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</si>
  <si>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</si>
  <si>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</si>
  <si>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</si>
  <si>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</si>
  <si>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</si>
  <si>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</si>
  <si>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</si>
  <si>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</si>
  <si>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</si>
  <si>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</si>
  <si>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</si>
  <si>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</si>
  <si>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</si>
  <si>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</si>
  <si>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</si>
  <si>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</si>
  <si>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</si>
  <si>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</si>
  <si>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</si>
  <si>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</si>
  <si>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</si>
  <si>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</si>
  <si>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</si>
  <si>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</si>
  <si>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</si>
  <si>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</si>
  <si>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</si>
  <si>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</si>
  <si>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</si>
  <si>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</si>
  <si>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</si>
  <si>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</si>
  <si>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</si>
  <si>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</si>
  <si>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</si>
  <si>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</si>
  <si>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</si>
  <si>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</si>
  <si>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</si>
  <si>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</si>
  <si>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</si>
  <si>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</si>
  <si>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</si>
  <si>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</si>
  <si>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</si>
  <si>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</si>
  <si>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</si>
  <si>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</si>
  <si>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</si>
  <si>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</si>
  <si>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</si>
  <si>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</si>
  <si>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</si>
  <si>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</si>
  <si>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</si>
  <si>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</si>
  <si>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</si>
  <si>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</si>
  <si>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</si>
  <si>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</si>
  <si>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</si>
  <si>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</si>
  <si>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</si>
  <si>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</si>
  <si>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</si>
  <si>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</si>
  <si>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</si>
  <si>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</si>
  <si>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</si>
  <si>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</si>
  <si>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</si>
  <si>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</si>
  <si>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</si>
  <si>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</si>
  <si>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</si>
  <si>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</si>
  <si>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</si>
  <si>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</si>
  <si>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</si>
  <si>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</si>
  <si>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</si>
  <si>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</si>
  <si>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</si>
  <si>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</si>
  <si>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</si>
  <si>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</si>
  <si>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</si>
  <si>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</si>
  <si>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</si>
  <si>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</si>
  <si>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</si>
  <si>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</si>
  <si>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</si>
  <si>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</si>
  <si>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</si>
  <si>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</si>
  <si>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</si>
  <si>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</si>
  <si>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</si>
  <si>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</si>
  <si>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</si>
  <si>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</si>
  <si>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</si>
  <si>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</si>
  <si>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</si>
  <si>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</si>
  <si>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</si>
  <si>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</si>
  <si>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</si>
  <si>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</si>
  <si>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</si>
  <si>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</si>
  <si>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</si>
  <si>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</si>
  <si>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</si>
  <si>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</si>
  <si>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</si>
  <si>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</si>
  <si>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</si>
  <si>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</si>
  <si>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</si>
  <si>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</si>
  <si>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</si>
  <si>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</si>
  <si>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</si>
  <si>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</si>
  <si>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</si>
  <si>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</si>
  <si>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</si>
  <si>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</si>
  <si>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</si>
  <si>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</si>
  <si>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</si>
  <si>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</si>
  <si>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</si>
  <si>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</si>
  <si>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</si>
  <si>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</si>
  <si>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</si>
  <si>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</si>
  <si>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</si>
  <si>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</si>
  <si>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</si>
  <si>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</si>
  <si>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</si>
  <si>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</si>
  <si>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</si>
  <si>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</si>
  <si>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</si>
  <si>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</si>
  <si>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</si>
  <si>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</si>
  <si>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</si>
  <si>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</si>
  <si>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</si>
  <si>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</si>
  <si>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</si>
  <si>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</si>
  <si>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</si>
  <si>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</si>
  <si>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</si>
  <si>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</si>
  <si>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</si>
  <si>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</si>
  <si>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</si>
  <si>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</si>
  <si>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</si>
  <si>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</si>
  <si>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</si>
  <si>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</si>
  <si>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</si>
  <si>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</si>
  <si>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</si>
  <si>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</si>
  <si>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</si>
  <si>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</si>
  <si>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</si>
  <si>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</si>
  <si>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</si>
  <si>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</si>
  <si>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</si>
  <si>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</si>
  <si>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</si>
  <si>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</si>
  <si>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</si>
  <si>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</si>
  <si>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</si>
  <si>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</si>
  <si>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</si>
  <si>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</si>
  <si>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</si>
  <si>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</si>
  <si>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</si>
  <si>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</si>
  <si>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</si>
  <si>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</si>
  <si>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</si>
  <si>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</si>
  <si>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</si>
  <si>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</si>
  <si>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</si>
  <si>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</si>
  <si>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</si>
  <si>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</si>
  <si>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</si>
  <si>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</si>
  <si>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</si>
  <si>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</si>
  <si>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</si>
  <si>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</si>
  <si>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</si>
  <si>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</si>
  <si>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</si>
  <si>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</si>
  <si>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</si>
  <si>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</si>
  <si>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</si>
  <si>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</si>
  <si>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</si>
  <si>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</si>
  <si>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</si>
  <si>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</si>
  <si>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</si>
  <si>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</si>
  <si>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</si>
  <si>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</si>
  <si>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</si>
  <si>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</si>
  <si>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</si>
  <si>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</si>
  <si>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</si>
  <si>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</si>
  <si>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</si>
  <si>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</si>
  <si>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</si>
  <si>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</si>
  <si>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</si>
  <si>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</si>
  <si>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</si>
  <si>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</si>
  <si>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</si>
  <si>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</si>
  <si>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</si>
  <si>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</si>
  <si>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</si>
  <si>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</si>
  <si>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</si>
  <si>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</si>
  <si>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</si>
  <si>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</si>
  <si>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</si>
  <si>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</si>
  <si>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</si>
  <si>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</si>
  <si>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</si>
  <si>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</si>
  <si>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</si>
  <si>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</si>
  <si>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</si>
  <si>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</si>
  <si>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</si>
  <si>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</si>
  <si>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</si>
  <si>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</si>
  <si>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</si>
  <si>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</si>
  <si>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</si>
  <si>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</si>
  <si>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</si>
  <si>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</si>
  <si>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</si>
  <si>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</si>
  <si>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</si>
  <si>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</si>
  <si>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</si>
  <si>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</si>
  <si>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</si>
  <si>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</si>
  <si>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</si>
  <si>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</si>
  <si>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</si>
  <si>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</si>
  <si>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</si>
  <si>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</si>
  <si>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</si>
  <si>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</si>
  <si>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</si>
  <si>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</si>
  <si>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</si>
  <si>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</si>
  <si>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</si>
  <si>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</si>
  <si>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</si>
  <si>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</si>
  <si>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</si>
  <si>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</si>
  <si>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</si>
  <si>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</si>
  <si>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</si>
  <si>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</si>
  <si>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</si>
  <si>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</si>
  <si>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</si>
  <si>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</si>
  <si>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</si>
  <si>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</si>
  <si>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</si>
  <si>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</si>
  <si>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</si>
  <si>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</si>
  <si>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</si>
  <si>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</si>
  <si>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</si>
  <si>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</si>
  <si>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</si>
  <si>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</si>
  <si>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</si>
  <si>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</si>
  <si>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</si>
  <si>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</si>
  <si>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</si>
  <si>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</si>
  <si>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</si>
  <si>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</si>
  <si>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</si>
  <si>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</si>
  <si>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</si>
  <si>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</si>
  <si>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</si>
  <si>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</si>
  <si>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</si>
  <si>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</si>
  <si>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</si>
  <si>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</si>
  <si>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</si>
  <si>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</si>
  <si>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</si>
  <si>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</si>
  <si>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</si>
  <si>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</si>
  <si>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</si>
  <si>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</si>
  <si>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</si>
  <si>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</si>
  <si>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</si>
  <si>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</si>
  <si>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</si>
  <si>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</si>
  <si>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</si>
  <si>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</si>
  <si>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</si>
  <si>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</si>
  <si>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</si>
  <si>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</si>
  <si>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</si>
  <si>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</si>
  <si>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</si>
  <si>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</si>
  <si>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</si>
  <si>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</si>
  <si>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</si>
  <si>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</si>
  <si>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</si>
  <si>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</si>
  <si>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</si>
  <si>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</si>
  <si>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</si>
  <si>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</si>
  <si>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</si>
  <si>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</si>
  <si>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</si>
  <si>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</si>
  <si>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</si>
  <si>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</si>
  <si>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</si>
  <si>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</si>
  <si>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</si>
  <si>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</si>
  <si>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</si>
  <si>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</si>
  <si>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</si>
  <si>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</si>
  <si>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</si>
  <si>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</si>
  <si>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</si>
  <si>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</si>
  <si>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</si>
  <si>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</si>
  <si>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</si>
  <si>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</si>
  <si>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</si>
  <si>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</si>
  <si>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</si>
  <si>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</si>
  <si>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</si>
  <si>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</si>
  <si>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</si>
  <si>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</si>
  <si>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</si>
  <si>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</si>
  <si>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</si>
  <si>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</si>
  <si>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</si>
  <si>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</si>
  <si>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</si>
  <si>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</si>
  <si>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</si>
  <si>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</si>
  <si>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</si>
  <si>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</si>
  <si>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</si>
  <si>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</si>
  <si>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</si>
  <si>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</si>
  <si>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</si>
  <si>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</si>
  <si>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</si>
  <si>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</si>
  <si>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</si>
  <si>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</si>
  <si>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</si>
  <si>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</si>
  <si>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</si>
  <si>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</si>
  <si>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</si>
  <si>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</si>
  <si>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</si>
  <si>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</si>
  <si>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</si>
  <si>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</si>
  <si>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</si>
  <si>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</si>
  <si>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</si>
  <si>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</si>
  <si>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</si>
  <si>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</si>
  <si>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</si>
  <si>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</si>
  <si>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</si>
  <si>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</si>
  <si>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</si>
  <si>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</si>
  <si>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</si>
  <si>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</si>
  <si>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</si>
  <si>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</si>
  <si>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</si>
  <si>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</si>
  <si>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</si>
  <si>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</si>
  <si>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</si>
  <si>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</si>
  <si>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</si>
  <si>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</si>
  <si>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</si>
  <si>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</si>
  <si>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</si>
  <si>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</si>
  <si>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</si>
  <si>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</si>
  <si>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</si>
  <si>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</si>
  <si>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</si>
  <si>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</si>
  <si>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</si>
  <si>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</si>
  <si>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</si>
  <si>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</si>
  <si>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</si>
  <si>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</si>
  <si>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</si>
  <si>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</si>
  <si>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</si>
  <si>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</si>
  <si>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</si>
  <si>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</si>
  <si>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</si>
  <si>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</si>
  <si>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</si>
  <si>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</si>
  <si>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</si>
  <si>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</si>
  <si>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</si>
  <si>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</si>
  <si>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</si>
  <si>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</si>
  <si>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</si>
  <si>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</si>
  <si>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</si>
  <si>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</si>
  <si>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</si>
  <si>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</si>
  <si>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</si>
  <si>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</si>
  <si>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</si>
  <si>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</si>
  <si>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</si>
  <si>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</si>
  <si>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</si>
  <si>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</si>
  <si>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</si>
  <si>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</si>
  <si>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</si>
  <si>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</si>
  <si>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</si>
  <si>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</si>
  <si>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</si>
  <si>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</si>
  <si>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</si>
  <si>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</si>
  <si>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</si>
  <si>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</si>
  <si>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</si>
  <si>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</si>
  <si>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</si>
  <si>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</si>
  <si>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</si>
  <si>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</si>
  <si>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</si>
  <si>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</si>
  <si>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</si>
  <si>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</si>
  <si>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</si>
  <si>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</si>
  <si>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</si>
  <si>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</si>
  <si>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</si>
  <si>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</si>
  <si>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</si>
  <si>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</si>
  <si>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</si>
  <si>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</si>
  <si>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</si>
  <si>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</si>
  <si>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</si>
  <si>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</si>
  <si>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</si>
  <si>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</si>
  <si>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</si>
  <si>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</si>
  <si>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</si>
  <si>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</si>
  <si>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</si>
  <si>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</si>
  <si>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</si>
  <si>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</si>
  <si>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</si>
  <si>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</si>
  <si>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</si>
  <si>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</si>
  <si>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</si>
  <si>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</si>
  <si>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</si>
  <si>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</si>
  <si>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</si>
  <si>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</si>
  <si>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</si>
  <si>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</si>
  <si>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</si>
  <si>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</si>
  <si>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</si>
  <si>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</si>
  <si>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</si>
  <si>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</si>
  <si>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</si>
  <si>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</si>
  <si>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</si>
  <si>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Percent Funded</t>
  </si>
  <si>
    <t>(All)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</si>
  <si>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</si>
  <si>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</si>
  <si>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</si>
  <si>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</si>
  <si>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</si>
  <si>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</si>
  <si>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</si>
  <si>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</si>
  <si>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</si>
  <si>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</si>
  <si>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</si>
  <si>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</si>
  <si>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</si>
  <si>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</si>
  <si>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</si>
  <si>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</si>
  <si>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</si>
  <si>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</si>
  <si>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</si>
  <si>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Failed</t>
  </si>
  <si>
    <t>Percentage Canceled</t>
  </si>
  <si>
    <t>5000 - 9999</t>
  </si>
  <si>
    <t>10000 - 14999</t>
  </si>
  <si>
    <t>15000 - 19999</t>
  </si>
  <si>
    <t>20000 - 24999</t>
  </si>
  <si>
    <t>25000 - 29999</t>
  </si>
  <si>
    <t>30000 - 34999</t>
  </si>
  <si>
    <t>35000 - 39999</t>
  </si>
  <si>
    <t>40000 - 44999</t>
  </si>
  <si>
    <t>45000 - 49999</t>
  </si>
  <si>
    <t>&lt;1000</t>
  </si>
  <si>
    <t>1000-4999</t>
  </si>
  <si>
    <t>&gt;50000</t>
  </si>
  <si>
    <t>Percentage Successful</t>
  </si>
  <si>
    <t>median</t>
  </si>
  <si>
    <t>mean</t>
  </si>
  <si>
    <t>minimum</t>
  </si>
  <si>
    <t>maximum</t>
  </si>
  <si>
    <t>variance</t>
  </si>
  <si>
    <t>standard deviation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</si>
  <si>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</si>
  <si>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</si>
  <si>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</si>
  <si>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</si>
  <si>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</si>
  <si>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</si>
  <si>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</si>
  <si>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</si>
  <si>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</si>
  <si>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</si>
  <si>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</si>
  <si>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</si>
  <si>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</si>
  <si>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</si>
  <si>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</si>
  <si>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</si>
  <si>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</si>
  <si>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* Percent Funded</t>
  </si>
  <si>
    <t>* Average Donation</t>
  </si>
  <si>
    <t>* Date Created Conversion</t>
  </si>
  <si>
    <t>* Date Ended Conversion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</si>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</sst>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Arial"/>
      <family val="2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33" borderId="10" xfId="0" applyFill="1" applyBorder="1"/>
    <xf numFmtId="0" fontId="0" fillId="33" borderId="11" xfId="0" applyFill="1" applyBorder="1"/>
    <xf numFmtId="0" fontId="16" fillId="0" borderId="12" xfId="0" applyFont="1" applyBorder="1"/>
    <xf numFmtId="1" fontId="0" fillId="0" borderId="13" xfId="0" applyNumberFormat="1" applyBorder="1"/>
    <xf numFmtId="0" fontId="16" fillId="0" borderId="14" xfId="0" applyFont="1" applyBorder="1"/>
    <xf numFmtId="1" fontId="0" fillId="0" borderId="15" xfId="0" applyNumberFormat="1" applyBorder="1"/>
    <xf numFmtId="0" fontId="16" fillId="0" borderId="16" xfId="0" applyFont="1" applyBorder="1"/>
    <xf numFmtId="1" fontId="0" fillId="0" borderId="17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0" fontId="20" fillId="0" borderId="0" xfId="0" applyFont="1" applyAlignment="1">
      <alignment horizontal="center"/>
    </xf>
    <xf numFmtId="14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numFmt numFmtId="1" formatCode="0"/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8B99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164" formatCode="[$-409]d\-mm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118"/>
        <name val="Nunito Sans"/>
        <scheme val="none"/>
      </font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118"/>
        <name val="Nunito Sans"/>
        <scheme val="none"/>
      </font>
      <numFmt numFmtId="19" formatCode="m/d/yyyy"/>
    </dxf>
    <dxf>
      <numFmt numFmtId="2" formatCode="0.0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3B89A6D-B1D1-4460-B1B5-8A01ADCFD5CE}"/>
  </tableStyles>
  <colors>
    <mruColors>
      <color rgb="FF0066FF"/>
      <color rgb="FF008000"/>
      <color rgb="FF009900"/>
      <color rgb="FFFF8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 - 2nd submission.xlsx]Category!PivotTable4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8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9160570695631E-2"/>
          <c:y val="4.8605029788476486E-2"/>
          <c:w val="0.82536702757653424"/>
          <c:h val="0.900701893970570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Category!$B$7:$B$16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F-4101-B818-50107721EC56}"/>
            </c:ext>
          </c:extLst>
        </c:ser>
        <c:ser>
          <c:idx val="1"/>
          <c:order val="1"/>
          <c:tx>
            <c:strRef>
              <c:f>Category!$C$5:$C$6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Category!$C$7:$C$16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4F-4101-B818-50107721EC56}"/>
            </c:ext>
          </c:extLst>
        </c:ser>
        <c:ser>
          <c:idx val="2"/>
          <c:order val="2"/>
          <c:tx>
            <c:strRef>
              <c:f>Category!$D$5:$D$6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Category!$D$7:$D$16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F-4101-B818-50107721EC56}"/>
            </c:ext>
          </c:extLst>
        </c:ser>
        <c:ser>
          <c:idx val="3"/>
          <c:order val="3"/>
          <c:tx>
            <c:strRef>
              <c:f>Category!$E$5:$E$6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8000"/>
            </a:solidFill>
            <a:ln>
              <a:noFill/>
            </a:ln>
            <a:effectLst/>
          </c:spPr>
          <c:invertIfNegative val="0"/>
          <c:cat>
            <c:strRef>
              <c:f>Category!$A$7:$A$16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Category!$E$7:$E$16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4F-4101-B818-50107721E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207679"/>
        <c:axId val="780208159"/>
      </c:barChart>
      <c:catAx>
        <c:axId val="78020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08159"/>
        <c:crosses val="autoZero"/>
        <c:auto val="1"/>
        <c:lblAlgn val="ctr"/>
        <c:lblOffset val="100"/>
        <c:noMultiLvlLbl val="0"/>
      </c:catAx>
      <c:valAx>
        <c:axId val="7802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20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 - 2nd submission.xlsx]Sub-Category!PivotTable14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3-49F0-82C6-C57A3958EB88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53-49F0-82C6-C57A3958EB8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53-49F0-82C6-C57A3958EB8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53-49F0-82C6-C57A3958E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2376911"/>
        <c:axId val="782375471"/>
      </c:barChart>
      <c:catAx>
        <c:axId val="78237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5471"/>
        <c:crosses val="autoZero"/>
        <c:auto val="1"/>
        <c:lblAlgn val="ctr"/>
        <c:lblOffset val="100"/>
        <c:noMultiLvlLbl val="0"/>
      </c:catAx>
      <c:valAx>
        <c:axId val="78237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37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890400"/>
        <c:axId val="433882240"/>
      </c:lineChart>
      <c:catAx>
        <c:axId val="43389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82240"/>
        <c:crosses val="autoZero"/>
        <c:auto val="1"/>
        <c:lblAlgn val="ctr"/>
        <c:lblOffset val="100"/>
        <c:noMultiLvlLbl val="0"/>
      </c:catAx>
      <c:valAx>
        <c:axId val="43388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9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- challenge - 2nd submission.xlsx]Date Outcomes!PivotTable3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803149606299209E-2"/>
          <c:y val="2.5428331875182269E-2"/>
          <c:w val="0.7003075240594925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'Date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3-47AB-B23C-4D131A79F90E}"/>
            </c:ext>
          </c:extLst>
        </c:ser>
        <c:ser>
          <c:idx val="1"/>
          <c:order val="1"/>
          <c:tx>
            <c:strRef>
              <c:f>'Date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9-4F8A-A72B-588907A8B22F}"/>
            </c:ext>
          </c:extLst>
        </c:ser>
        <c:ser>
          <c:idx val="2"/>
          <c:order val="2"/>
          <c:tx>
            <c:strRef>
              <c:f>'Date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E9-4F8A-A72B-588907A8B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938832"/>
        <c:axId val="339939792"/>
      </c:lineChart>
      <c:catAx>
        <c:axId val="3399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39792"/>
        <c:crosses val="autoZero"/>
        <c:auto val="1"/>
        <c:lblAlgn val="ctr"/>
        <c:lblOffset val="100"/>
        <c:noMultiLvlLbl val="0"/>
      </c:catAx>
      <c:valAx>
        <c:axId val="3399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alpha val="48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38832"/>
        <c:crosses val="autoZero"/>
        <c:crossBetween val="between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Outcomes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Based on Goal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2155315288932937E-2"/>
          <c:y val="0.11863578813309353"/>
          <c:w val="0.95772837319790072"/>
          <c:h val="0.71883289195281863"/>
        </c:manualLayout>
      </c:layout>
      <c:lineChart>
        <c:grouping val="standard"/>
        <c:varyColors val="0"/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15-48F5-8273-B460C0A66BB2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15-48F5-8273-B460C0A66BB2}"/>
            </c:ext>
          </c:extLst>
        </c:ser>
        <c:ser>
          <c:idx val="7"/>
          <c:order val="7"/>
          <c:tx>
            <c:strRef>
              <c:f>'Crowdfunding Goal Analysis'!$I$1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&lt;1000</c:v>
                </c:pt>
                <c:pt idx="1">
                  <c:v>1000-4999</c:v>
                </c:pt>
                <c:pt idx="2">
                  <c:v>5000 - 9999</c:v>
                </c:pt>
                <c:pt idx="3">
                  <c:v>10000 - 14999</c:v>
                </c:pt>
                <c:pt idx="4">
                  <c:v>15000 - 19999</c:v>
                </c:pt>
                <c:pt idx="5">
                  <c:v>20000 - 24999</c:v>
                </c:pt>
                <c:pt idx="6">
                  <c:v>25000 - 29999</c:v>
                </c:pt>
                <c:pt idx="7">
                  <c:v>30000 - 34999</c:v>
                </c:pt>
                <c:pt idx="8">
                  <c:v>35000 - 39999</c:v>
                </c:pt>
                <c:pt idx="9">
                  <c:v>40000 - 44999</c:v>
                </c:pt>
                <c:pt idx="10">
                  <c:v>45000 - 49999</c:v>
                </c:pt>
                <c:pt idx="11">
                  <c:v>&gt;50000</c:v>
                </c:pt>
              </c:strCache>
            </c:strRef>
          </c:cat>
          <c:val>
            <c:numRef>
              <c:f>'Crowdfunding Goal Analysis'!$I$2:$I$13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15-48F5-8273-B460C0A6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07615"/>
        <c:axId val="3808052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Goal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12</c:v>
                      </c:pt>
                      <c:pt idx="1">
                        <c:v>234</c:v>
                      </c:pt>
                      <c:pt idx="2">
                        <c:v>435</c:v>
                      </c:pt>
                      <c:pt idx="3">
                        <c:v>245</c:v>
                      </c:pt>
                      <c:pt idx="4">
                        <c:v>238</c:v>
                      </c:pt>
                      <c:pt idx="5">
                        <c:v>230</c:v>
                      </c:pt>
                      <c:pt idx="6">
                        <c:v>214</c:v>
                      </c:pt>
                      <c:pt idx="7">
                        <c:v>225</c:v>
                      </c:pt>
                      <c:pt idx="8">
                        <c:v>226</c:v>
                      </c:pt>
                      <c:pt idx="9">
                        <c:v>224</c:v>
                      </c:pt>
                      <c:pt idx="10">
                        <c:v>219</c:v>
                      </c:pt>
                      <c:pt idx="11">
                        <c:v>639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E15-48F5-8273-B460C0A66BB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E15-48F5-8273-B460C0A66BB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E15-48F5-8273-B460C0A66B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E15-48F5-8273-B460C0A66BB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Analysis'!$F$1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&lt;1000</c:v>
                      </c:pt>
                      <c:pt idx="1">
                        <c:v>1000-4999</c:v>
                      </c:pt>
                      <c:pt idx="2">
                        <c:v>5000 - 9999</c:v>
                      </c:pt>
                      <c:pt idx="3">
                        <c:v>10000 - 14999</c:v>
                      </c:pt>
                      <c:pt idx="4">
                        <c:v>15000 - 19999</c:v>
                      </c:pt>
                      <c:pt idx="5">
                        <c:v>20000 - 24999</c:v>
                      </c:pt>
                      <c:pt idx="6">
                        <c:v>25000 - 29999</c:v>
                      </c:pt>
                      <c:pt idx="7">
                        <c:v>30000 - 34999</c:v>
                      </c:pt>
                      <c:pt idx="8">
                        <c:v>35000 - 39999</c:v>
                      </c:pt>
                      <c:pt idx="9">
                        <c:v>40000 - 44999</c:v>
                      </c:pt>
                      <c:pt idx="10">
                        <c:v>45000 - 49999</c:v>
                      </c:pt>
                      <c:pt idx="11">
                        <c:v>&gt;50000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Analysis'!$F$2:$F$13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E15-48F5-8273-B460C0A66BB2}"/>
                  </c:ext>
                </c:extLst>
              </c15:ser>
            </c15:filteredLineSeries>
          </c:ext>
        </c:extLst>
      </c:lineChart>
      <c:catAx>
        <c:axId val="38080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5215"/>
        <c:crosses val="autoZero"/>
        <c:auto val="1"/>
        <c:lblAlgn val="ctr"/>
        <c:lblOffset val="100"/>
        <c:noMultiLvlLbl val="0"/>
      </c:catAx>
      <c:valAx>
        <c:axId val="38080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076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428504</xdr:colOff>
      <xdr:row>3</xdr:row>
      <xdr:rowOff>134652</xdr:rowOff>
    </xdr:from>
    <xdr:to>
      <xdr:col>17</xdr:col>
      <xdr:colOff>203714</xdr:colOff>
      <xdr:row>26</xdr:row>
      <xdr:rowOff>154329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BBF78C-4DB2-ED12-56CE-2FF9874EB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3</xdr:row>
      <xdr:rowOff>30480</xdr:rowOff>
    </xdr:from>
    <xdr:to>
      <xdr:col>22</xdr:col>
      <xdr:colOff>152400</xdr:colOff>
      <xdr:row>28</xdr:row>
      <xdr:rowOff>60960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0B9F208D-7744-08EE-2D9F-E2B2C15BB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</xdr:row>
      <xdr:rowOff>175260</xdr:rowOff>
    </xdr:from>
    <xdr:to>
      <xdr:col>8</xdr:col>
      <xdr:colOff>1360170</xdr:colOff>
      <xdr:row>18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8BCEC-7733-0E98-25D9-B3A63FB0D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300990</xdr:colOff>
      <xdr:row>3</xdr:row>
      <xdr:rowOff>175260</xdr:rowOff>
    </xdr:from>
    <xdr:to>
      <xdr:col>8</xdr:col>
      <xdr:colOff>1741170</xdr:colOff>
      <xdr:row>17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327B53-FA80-DBFB-0546-1D367C4D9B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357585</xdr:colOff>
      <xdr:row>18</xdr:row>
      <xdr:rowOff>64273</xdr:rowOff>
    </xdr:from>
    <xdr:to>
      <xdr:col>8</xdr:col>
      <xdr:colOff>1525107</xdr:colOff>
      <xdr:row>37</xdr:row>
      <xdr:rowOff>68748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28A6BA-F840-2233-2A52-524FF3832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0.29881</cdr:y>
    </cdr:from>
    <cdr:to>
      <cdr:x>0.24394</cdr:x>
      <cdr:y>0.39467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54F128AF-31F2-AAE0-9525-F8402BF25CE0}"/>
            </a:ext>
          </a:extLst>
        </cdr:cNvPr>
        <cdr:cNvCxnSpPr/>
      </cdr:nvCxnSpPr>
      <cdr:spPr>
        <a:xfrm xmlns:a="http://schemas.openxmlformats.org/drawingml/2006/main" flipH="1" flipV="1">
          <a:off x="-229810" y="1122449"/>
          <a:ext cx="3368598" cy="3600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359630208332" createdVersion="8" refreshedVersion="8" minRefreshableVersion="3" recordCount="1000" xr:uid="{2F798035-49ED-4AE8-AAC8-C9C35980A9E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10">
        <s v="food"/>
        <s v="music"/>
        <s v="technology"/>
        <s v="theater"/>
        <s v="film &amp; video"/>
        <s v="publishing"/>
        <s v="games"/>
        <s v="photography"/>
        <s v="journalism"/>
        <s v="Formula1" f="1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calculatedItems count="1">
    <calculatedItem>
      <pivotArea cacheIndex="1" outline="0" fieldPosition="0">
        <references count="1">
          <reference field="16" count="1">
            <x v="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417043171299" createdVersion="8" refreshedVersion="8" minRefreshableVersion="3" recordCount="1000" xr:uid="{09ECB865-2116-42A0-858B-EB6B5CE90D7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Martin" refreshedDate="45374.476668518517" createdVersion="8" refreshedVersion="8" minRefreshableVersion="3" recordCount="1001" xr:uid="{970BA8BF-F2EC-4F8B-948F-2A6478B66B75}">
  <cacheSource type="worksheet">
    <worksheetSource ref="A1:R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x v="877"/>
    <b v="0"/>
    <b v="0"/>
    <s v="food/food trucks"/>
    <x v="0"/>
    <s v="food trucks"/>
  </r>
  <r>
    <m/>
    <m/>
    <m/>
    <m/>
    <m/>
    <m/>
    <x v="4"/>
    <m/>
    <m/>
    <m/>
    <m/>
    <m/>
    <x v="879"/>
    <m/>
    <x v="878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C11180-0B37-4AE3-A9A5-60F9DA05742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5:F16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dataField="1" numFmtId="1" showAll="0"/>
    <pivotField name="Campaigns"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f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24FC6C-B405-4413-8E1F-DADCA14358A6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C5510-CE8F-4C38-B1F8-70D2E44B61FC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formats count="1">
    <format dxfId="66">
      <pivotArea field="12" type="button" dataOnly="0" labelOnly="1" outline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B91E-0788-4048-A312-D75B3BBD86B2}" name="Table1" displayName="Table1" ref="A1:M1001" totalsRowShown="0" headerRowDxfId="72">
  <autoFilter ref="A1:M1001" xr:uid="{E098B91E-0788-4048-A312-D75B3BBD86B2}"/>
  <tableColumns count="13">
    <tableColumn id="1" xr3:uid="{CDA0A7D4-F437-425C-8A2F-033184E11294}" name="id"/>
    <tableColumn id="2" xr3:uid="{7CA2D4AD-A8E7-4119-8605-A8687FEBDB28}" name="name"/>
    <tableColumn id="3" xr3:uid="{75DCBE13-8245-4160-B77E-D08AAA6D0CB8}" name="blurb" dataDxfId="71"/>
    <tableColumn id="4" xr3:uid="{F76E1730-C96D-409D-BEC7-7E7BCFBCC41A}" name="goal"/>
    <tableColumn id="5" xr3:uid="{E406B74B-C1C8-44F2-9B98-F218745E5032}" name="pledged"/>
    <tableColumn id="6" xr3:uid="{D6E9926F-E2BD-4682-A773-0DF42CA9E449}" name="* Percent Funded" dataDxfId="23">
      <calculatedColumnFormula>IFERROR((E2/D2)*100,0)</calculatedColumnFormula>
    </tableColumn>
    <tableColumn id="7" xr3:uid="{47A0AEEA-E601-4FC1-8F97-CA69D1DA905D}" name="outcome"/>
    <tableColumn id="8" xr3:uid="{A80C84FF-284C-4B63-B12E-0DE344D024DA}" name="backers_count"/>
    <tableColumn id="9" xr3:uid="{D100AAC9-AFE0-4DD3-B95C-CE19E991303F}" name="* Average Donation" dataDxfId="70">
      <calculatedColumnFormula>E2/H2</calculatedColumnFormula>
    </tableColumn>
    <tableColumn id="10" xr3:uid="{F0B1EBDA-F34F-46C9-81E8-70A637D27563}" name="country"/>
    <tableColumn id="11" xr3:uid="{DF3A6FA0-5C3D-40CB-AE3E-2A73CC0841B3}" name="currency"/>
    <tableColumn id="12" xr3:uid="{BD574AD5-2E73-48EF-A199-B81980957CD1}" name="launched_at"/>
    <tableColumn id="13" xr3:uid="{D6283780-6344-4234-A3F8-F4EC1D0018B9}" name="* Date Created Conversion" dataDxfId="69">
      <calculatedColumnFormula>(((L2/60)/60)/24)+DATE(1970,1,1)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58B789-5184-4738-8B0E-52142388D471}" name="Table2" displayName="Table2" ref="N1:AJ1001" totalsRowShown="0" headerRowDxfId="68">
  <autoFilter ref="N1:AJ1001" xr:uid="{D458B789-5184-4738-8B0E-52142388D471}"/>
  <tableColumns count="23">
    <tableColumn id="1" xr3:uid="{9A7DC3A6-9A28-4E8E-B429-946C93739379}" name="deadline"/>
    <tableColumn id="2" xr3:uid="{486C0E10-8E12-4B94-A6D4-376EBDD2BE91}" name="* Date Ended Conversion" dataDxfId="67">
      <calculatedColumnFormula>(((N2/60)/60)/24)+DATE(1970,1,1)</calculatedColumnFormula>
    </tableColumn>
    <tableColumn id="3" xr3:uid="{563A2AC5-756E-4B57-8A21-9757F3F9A288}" name="staff_pick"/>
    <tableColumn id="4" xr3:uid="{9BBF0254-A003-4F99-A2DA-CBE02F91A54F}" name="spotlight"/>
    <tableColumn id="5" xr3:uid="{8FABDAC3-F1E8-409A-BE0C-F25A457A9C0A}" name="Parent Category"/>
    <tableColumn id="8" xr3:uid="{6452222D-2D56-488C-AB31-B758B116D9A7}" name="Sub-Category"/>
    <tableColumn id="9" xr3:uid="{63C14138-C76E-4D55-862A-44812C20DD1E}" name="Column2"/>
    <tableColumn id="10" xr3:uid="{43077BA4-4CDC-48F8-A947-FFBD2EA56CC9}" name="Column3"/>
    <tableColumn id="11" xr3:uid="{B4F075B9-6CF7-474D-91B0-2CE65D973E27}" name="Column4"/>
    <tableColumn id="12" xr3:uid="{31993BE6-1C61-4647-9610-9E9DAE48C1CB}" name="Column5"/>
    <tableColumn id="13" xr3:uid="{C1A3353F-DE09-455E-A2F8-59F3862A3788}" name="Column6"/>
    <tableColumn id="14" xr3:uid="{51460C07-702E-401A-8B45-5EF2B5177FD5}" name="Column7"/>
    <tableColumn id="15" xr3:uid="{C8D23DD4-C23C-4BFE-808D-33AE9BC1A122}" name="Column8"/>
    <tableColumn id="16" xr3:uid="{78BB249E-97C5-4E9A-9CB7-FC456808C200}" name="Column9"/>
    <tableColumn id="17" xr3:uid="{C8359DEE-30D1-4784-8C44-8473EE4C255B}" name="Column10"/>
    <tableColumn id="18" xr3:uid="{83AF21B0-F645-4938-9C4F-5A6867521F72}" name="Column11"/>
    <tableColumn id="19" xr3:uid="{CEDDBF8F-8FC0-48AC-8982-0AB89D6379BB}" name="Column12"/>
    <tableColumn id="20" xr3:uid="{46B90B70-58B8-4BBA-9016-B99CE95E557E}" name="Column13"/>
    <tableColumn id="21" xr3:uid="{D658746A-96CC-46A9-ABCB-F900F4CBEE65}" name="Column14"/>
    <tableColumn id="22" xr3:uid="{606FBD99-D822-49E1-93E7-E1322F8914C8}" name="Column15"/>
    <tableColumn id="23" xr3:uid="{D2290E4A-E11B-4948-AEE1-D331C282B509}" name="Column16"/>
    <tableColumn id="24" xr3:uid="{5432934F-389E-4AF5-9048-3B2A157C691B}" name="Column17"/>
    <tableColumn id="25" xr3:uid="{05C7B6A8-D15B-4CA9-9FB6-1F27F1E559CC}" name="Column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44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C000"/>
      </a:accent1>
      <a:accent2>
        <a:srgbClr val="C00000"/>
      </a:accent2>
      <a:accent3>
        <a:srgbClr val="008BEF"/>
      </a:accent3>
      <a:accent4>
        <a:srgbClr val="000000"/>
      </a:accent4>
      <a:accent5>
        <a:srgbClr val="40AFFF"/>
      </a:accent5>
      <a:accent6>
        <a:srgbClr val="BF9000"/>
      </a:accent6>
      <a:hlink>
        <a:srgbClr val="FFFF00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03"/>
  <sheetViews>
    <sheetView zoomScale="72" zoomScaleNormal="72" workbookViewId="0">
      <selection activeCell="R4" sqref="R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5.796875" style="4" customWidth="1"/>
    <col min="8" max="8" width="14.796875" customWidth="1"/>
    <col min="9" max="9" width="17.69921875" customWidth="1"/>
    <col min="12" max="12" width="13" customWidth="1"/>
    <col min="13" max="13" width="24.8984375" style="10" customWidth="1"/>
    <col min="14" max="14" width="11.19921875" bestFit="1" customWidth="1"/>
    <col min="15" max="15" width="21.8984375" style="10" customWidth="1"/>
    <col min="18" max="18" width="28" bestFit="1" customWidth="1"/>
  </cols>
  <sheetData>
    <row r="1" spans="1:36" s="1" customFormat="1" x14ac:dyDescent="0.3">
      <c r="A1" s="1" t="s">
        <v>2005</v>
      </c>
      <c r="B1" s="1" t="s">
        <v>0</v>
      </c>
      <c r="C1" s="2" t="s">
        <v>1</v>
      </c>
      <c r="D1" s="1" t="s">
        <v>2</v>
      </c>
      <c r="E1" s="1" t="s">
        <v>3</v>
      </c>
      <c r="F1" s="24" t="s">
        <v>2102</v>
      </c>
      <c r="G1" s="1" t="s">
        <v>4</v>
      </c>
      <c r="H1" s="1" t="s">
        <v>5</v>
      </c>
      <c r="I1" s="24" t="s">
        <v>2103</v>
      </c>
      <c r="J1" s="1" t="s">
        <v>6</v>
      </c>
      <c r="K1" s="1" t="s">
        <v>7</v>
      </c>
      <c r="L1" s="1" t="s">
        <v>8</v>
      </c>
      <c r="M1" s="25" t="s">
        <v>2104</v>
      </c>
      <c r="N1" s="1" t="s">
        <v>9</v>
      </c>
      <c r="O1" s="25" t="s">
        <v>2105</v>
      </c>
      <c r="P1" s="1" t="s">
        <v>10</v>
      </c>
      <c r="Q1" s="1" t="s">
        <v>11</v>
      </c>
      <c r="R1" s="1" t="s">
        <v>2006</v>
      </c>
      <c r="S1" s="1" t="s">
        <v>2106</v>
      </c>
      <c r="T1" s="1" t="s">
        <v>2085</v>
      </c>
      <c r="U1" s="1" t="s">
        <v>2086</v>
      </c>
      <c r="V1" s="1" t="s">
        <v>2087</v>
      </c>
      <c r="W1" s="1" t="s">
        <v>2088</v>
      </c>
      <c r="X1" s="1" t="s">
        <v>2089</v>
      </c>
      <c r="Y1" s="1" t="s">
        <v>2090</v>
      </c>
      <c r="Z1" s="1" t="s">
        <v>2091</v>
      </c>
      <c r="AA1" s="1" t="s">
        <v>2092</v>
      </c>
      <c r="AB1" s="1" t="s">
        <v>2093</v>
      </c>
      <c r="AC1" s="1" t="s">
        <v>2094</v>
      </c>
      <c r="AD1" s="1" t="s">
        <v>2095</v>
      </c>
      <c r="AE1" s="1" t="s">
        <v>2096</v>
      </c>
      <c r="AF1" s="1" t="s">
        <v>2097</v>
      </c>
      <c r="AG1" s="1" t="s">
        <v>2098</v>
      </c>
      <c r="AH1" s="1" t="s">
        <v>2099</v>
      </c>
      <c r="AI1" s="1" t="s">
        <v>2100</v>
      </c>
      <c r="AJ1" s="1" t="s">
        <v>2101</v>
      </c>
    </row>
    <row r="2" spans="1:36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IFERROR((E2/D2)*100,0)</f>
        <v>0</v>
      </c>
      <c r="G2" t="s">
        <v>14</v>
      </c>
      <c r="H2">
        <v>0</v>
      </c>
      <c r="I2">
        <f>IFERROR(E2/H2, 0)</f>
        <v>0</v>
      </c>
      <c r="J2" t="s">
        <v>15</v>
      </c>
      <c r="K2" t="s">
        <v>16</v>
      </c>
      <c r="L2">
        <v>1448690400</v>
      </c>
      <c r="M2" s="9">
        <f t="shared" ref="M2:M65" si="1"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2007</v>
      </c>
      <c r="S2" t="s">
        <v>2008</v>
      </c>
    </row>
    <row r="3" spans="1:36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6">
        <f>E3/H3</f>
        <v>92.151898734177209</v>
      </c>
      <c r="J3" t="s">
        <v>21</v>
      </c>
      <c r="K3" t="s">
        <v>22</v>
      </c>
      <c r="L3">
        <v>1408424400</v>
      </c>
      <c r="M3" s="9">
        <f t="shared" si="1"/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2009</v>
      </c>
      <c r="S3" t="s">
        <v>2010</v>
      </c>
    </row>
    <row r="4" spans="1:36" ht="33" x14ac:dyDescent="0.45">
      <c r="A4">
        <v>2</v>
      </c>
      <c r="B4" t="s">
        <v>23</v>
      </c>
      <c r="C4" s="3" t="s">
        <v>24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ref="I4:I67" si="3">E4/H4</f>
        <v>100.01614035087719</v>
      </c>
      <c r="J4" t="s">
        <v>25</v>
      </c>
      <c r="K4" t="s">
        <v>26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2011</v>
      </c>
      <c r="S4" t="s">
        <v>2012</v>
      </c>
    </row>
    <row r="5" spans="1:36" ht="33" x14ac:dyDescent="0.45">
      <c r="A5">
        <v>3</v>
      </c>
      <c r="B5" t="s">
        <v>27</v>
      </c>
      <c r="C5" s="3" t="s">
        <v>28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3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2009</v>
      </c>
      <c r="S5" t="s">
        <v>2010</v>
      </c>
    </row>
    <row r="6" spans="1:36" ht="17.399999999999999" x14ac:dyDescent="0.45">
      <c r="A6">
        <v>4</v>
      </c>
      <c r="B6" t="s">
        <v>29</v>
      </c>
      <c r="C6" s="3" t="s">
        <v>30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3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2013</v>
      </c>
      <c r="S6" t="s">
        <v>2014</v>
      </c>
    </row>
    <row r="7" spans="1:36" ht="17.399999999999999" x14ac:dyDescent="0.45">
      <c r="A7">
        <v>5</v>
      </c>
      <c r="B7" t="s">
        <v>31</v>
      </c>
      <c r="C7" s="3" t="s">
        <v>32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3"/>
        <v>75.833333333333329</v>
      </c>
      <c r="J7" t="s">
        <v>33</v>
      </c>
      <c r="K7" t="s">
        <v>34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2013</v>
      </c>
      <c r="S7" t="s">
        <v>2014</v>
      </c>
    </row>
    <row r="8" spans="1:36" ht="17.399999999999999" x14ac:dyDescent="0.45">
      <c r="A8">
        <v>6</v>
      </c>
      <c r="B8" t="s">
        <v>35</v>
      </c>
      <c r="C8" s="3" t="s">
        <v>36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3"/>
        <v>60.555555555555557</v>
      </c>
      <c r="J8" t="s">
        <v>37</v>
      </c>
      <c r="K8" t="s">
        <v>38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2015</v>
      </c>
      <c r="S8" t="s">
        <v>2016</v>
      </c>
    </row>
    <row r="9" spans="1:36" ht="17.399999999999999" x14ac:dyDescent="0.45">
      <c r="A9">
        <v>7</v>
      </c>
      <c r="B9" t="s">
        <v>39</v>
      </c>
      <c r="C9" s="3" t="s">
        <v>40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3"/>
        <v>64.93832599118943</v>
      </c>
      <c r="J9" t="s">
        <v>33</v>
      </c>
      <c r="K9" t="s">
        <v>34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2013</v>
      </c>
      <c r="S9" t="s">
        <v>2014</v>
      </c>
    </row>
    <row r="10" spans="1:36" ht="17.399999999999999" x14ac:dyDescent="0.45">
      <c r="A10">
        <v>8</v>
      </c>
      <c r="B10" t="s">
        <v>41</v>
      </c>
      <c r="C10" s="3" t="s">
        <v>42</v>
      </c>
      <c r="D10">
        <v>110100</v>
      </c>
      <c r="E10">
        <v>21946</v>
      </c>
      <c r="F10" s="5">
        <f t="shared" si="0"/>
        <v>19.932788374205266</v>
      </c>
      <c r="G10" t="s">
        <v>43</v>
      </c>
      <c r="H10">
        <v>708</v>
      </c>
      <c r="I10" s="6">
        <f t="shared" si="3"/>
        <v>30.997175141242938</v>
      </c>
      <c r="J10" t="s">
        <v>33</v>
      </c>
      <c r="K10" t="s">
        <v>34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2013</v>
      </c>
      <c r="S10" t="s">
        <v>2014</v>
      </c>
    </row>
    <row r="11" spans="1:36" ht="17.399999999999999" x14ac:dyDescent="0.45">
      <c r="A11">
        <v>9</v>
      </c>
      <c r="B11" t="s">
        <v>44</v>
      </c>
      <c r="C11" s="3" t="s">
        <v>45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3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2009</v>
      </c>
      <c r="S11" t="s">
        <v>2017</v>
      </c>
    </row>
    <row r="12" spans="1:36" ht="17.399999999999999" x14ac:dyDescent="0.45">
      <c r="A12">
        <v>10</v>
      </c>
      <c r="B12" t="s">
        <v>46</v>
      </c>
      <c r="C12" s="3" t="s">
        <v>47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3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2015</v>
      </c>
      <c r="S12" t="s">
        <v>2018</v>
      </c>
    </row>
    <row r="13" spans="1:36" ht="33" x14ac:dyDescent="0.45">
      <c r="A13">
        <v>11</v>
      </c>
      <c r="B13" t="s">
        <v>48</v>
      </c>
      <c r="C13" s="3" t="s">
        <v>49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3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2013</v>
      </c>
      <c r="S13" t="s">
        <v>2014</v>
      </c>
    </row>
    <row r="14" spans="1:36" ht="17.399999999999999" x14ac:dyDescent="0.45">
      <c r="A14">
        <v>12</v>
      </c>
      <c r="B14" t="s">
        <v>50</v>
      </c>
      <c r="C14" s="3" t="s">
        <v>51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3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2015</v>
      </c>
      <c r="S14" t="s">
        <v>2018</v>
      </c>
    </row>
    <row r="15" spans="1:36" ht="33" x14ac:dyDescent="0.45">
      <c r="A15">
        <v>13</v>
      </c>
      <c r="B15" t="s">
        <v>52</v>
      </c>
      <c r="C15" s="3" t="s">
        <v>53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3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2009</v>
      </c>
      <c r="S15" t="s">
        <v>2019</v>
      </c>
    </row>
    <row r="16" spans="1:36" ht="17.399999999999999" x14ac:dyDescent="0.45">
      <c r="A16">
        <v>14</v>
      </c>
      <c r="B16" t="s">
        <v>55</v>
      </c>
      <c r="C16" s="3" t="s">
        <v>56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3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2009</v>
      </c>
      <c r="S16" t="s">
        <v>2019</v>
      </c>
    </row>
    <row r="17" spans="1:19" ht="17.399999999999999" x14ac:dyDescent="0.45">
      <c r="A17">
        <v>15</v>
      </c>
      <c r="B17" t="s">
        <v>57</v>
      </c>
      <c r="C17" s="3" t="s">
        <v>58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3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2011</v>
      </c>
      <c r="S17" t="s">
        <v>2020</v>
      </c>
    </row>
    <row r="18" spans="1:19" ht="17.399999999999999" x14ac:dyDescent="0.45">
      <c r="A18">
        <v>16</v>
      </c>
      <c r="B18" t="s">
        <v>59</v>
      </c>
      <c r="C18" s="3" t="s">
        <v>60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3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2021</v>
      </c>
      <c r="S18" t="s">
        <v>2022</v>
      </c>
    </row>
    <row r="19" spans="1:19" ht="17.399999999999999" x14ac:dyDescent="0.45">
      <c r="A19">
        <v>17</v>
      </c>
      <c r="B19" t="s">
        <v>61</v>
      </c>
      <c r="C19" s="3" t="s">
        <v>62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3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2015</v>
      </c>
      <c r="S19" t="s">
        <v>2023</v>
      </c>
    </row>
    <row r="20" spans="1:19" ht="17.399999999999999" x14ac:dyDescent="0.45">
      <c r="A20">
        <v>18</v>
      </c>
      <c r="B20" t="s">
        <v>63</v>
      </c>
      <c r="C20" s="3" t="s">
        <v>64</v>
      </c>
      <c r="D20">
        <v>9100</v>
      </c>
      <c r="E20">
        <v>6089</v>
      </c>
      <c r="F20" s="5">
        <f t="shared" si="0"/>
        <v>66.912087912087912</v>
      </c>
      <c r="G20" t="s">
        <v>65</v>
      </c>
      <c r="H20">
        <v>135</v>
      </c>
      <c r="I20" s="6">
        <f t="shared" si="3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2013</v>
      </c>
      <c r="S20" t="s">
        <v>2014</v>
      </c>
    </row>
    <row r="21" spans="1:19" ht="17.399999999999999" x14ac:dyDescent="0.45">
      <c r="A21">
        <v>19</v>
      </c>
      <c r="B21" t="s">
        <v>66</v>
      </c>
      <c r="C21" s="3" t="s">
        <v>67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3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2013</v>
      </c>
      <c r="S21" t="s">
        <v>2014</v>
      </c>
    </row>
    <row r="22" spans="1:19" ht="17.399999999999999" x14ac:dyDescent="0.45">
      <c r="A22">
        <v>20</v>
      </c>
      <c r="B22" t="s">
        <v>68</v>
      </c>
      <c r="C22" s="3" t="s">
        <v>69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3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2015</v>
      </c>
      <c r="S22" t="s">
        <v>2018</v>
      </c>
    </row>
    <row r="23" spans="1:19" ht="17.399999999999999" x14ac:dyDescent="0.45">
      <c r="A23">
        <v>21</v>
      </c>
      <c r="B23" t="s">
        <v>70</v>
      </c>
      <c r="C23" s="3" t="s">
        <v>71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3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2013</v>
      </c>
      <c r="S23" t="s">
        <v>2014</v>
      </c>
    </row>
    <row r="24" spans="1:19" ht="17.399999999999999" x14ac:dyDescent="0.45">
      <c r="A24">
        <v>22</v>
      </c>
      <c r="B24" t="s">
        <v>72</v>
      </c>
      <c r="C24" s="3" t="s">
        <v>73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3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2013</v>
      </c>
      <c r="S24" t="s">
        <v>2014</v>
      </c>
    </row>
    <row r="25" spans="1:19" ht="17.399999999999999" x14ac:dyDescent="0.45">
      <c r="A25">
        <v>23</v>
      </c>
      <c r="B25" t="s">
        <v>74</v>
      </c>
      <c r="C25" s="3" t="s">
        <v>75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3"/>
        <v>105.22535211267606</v>
      </c>
      <c r="J25" t="s">
        <v>37</v>
      </c>
      <c r="K25" t="s">
        <v>38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2015</v>
      </c>
      <c r="S25" t="s">
        <v>2016</v>
      </c>
    </row>
    <row r="26" spans="1:19" ht="17.399999999999999" x14ac:dyDescent="0.45">
      <c r="A26">
        <v>24</v>
      </c>
      <c r="B26" t="s">
        <v>76</v>
      </c>
      <c r="C26" s="3" t="s">
        <v>77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3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2011</v>
      </c>
      <c r="S26" t="s">
        <v>2020</v>
      </c>
    </row>
    <row r="27" spans="1:19" ht="17.399999999999999" x14ac:dyDescent="0.45">
      <c r="A27">
        <v>25</v>
      </c>
      <c r="B27" t="s">
        <v>78</v>
      </c>
      <c r="C27" s="3" t="s">
        <v>79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3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2024</v>
      </c>
      <c r="S27" t="s">
        <v>2025</v>
      </c>
    </row>
    <row r="28" spans="1:19" ht="17.399999999999999" x14ac:dyDescent="0.45">
      <c r="A28">
        <v>26</v>
      </c>
      <c r="B28" t="s">
        <v>80</v>
      </c>
      <c r="C28" s="3" t="s">
        <v>81</v>
      </c>
      <c r="D28">
        <v>107500</v>
      </c>
      <c r="E28">
        <v>51814</v>
      </c>
      <c r="F28" s="5">
        <f t="shared" si="0"/>
        <v>48.199069767441863</v>
      </c>
      <c r="G28" t="s">
        <v>65</v>
      </c>
      <c r="H28">
        <v>1480</v>
      </c>
      <c r="I28" s="6">
        <f t="shared" si="3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2013</v>
      </c>
      <c r="S28" t="s">
        <v>2014</v>
      </c>
    </row>
    <row r="29" spans="1:19" ht="17.399999999999999" x14ac:dyDescent="0.45">
      <c r="A29">
        <v>27</v>
      </c>
      <c r="B29" t="s">
        <v>82</v>
      </c>
      <c r="C29" s="3" t="s">
        <v>83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3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2009</v>
      </c>
      <c r="S29" t="s">
        <v>2010</v>
      </c>
    </row>
    <row r="30" spans="1:19" ht="17.399999999999999" x14ac:dyDescent="0.45">
      <c r="A30">
        <v>28</v>
      </c>
      <c r="B30" t="s">
        <v>84</v>
      </c>
      <c r="C30" s="3" t="s">
        <v>85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3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2013</v>
      </c>
      <c r="S30" t="s">
        <v>2014</v>
      </c>
    </row>
    <row r="31" spans="1:19" ht="17.399999999999999" x14ac:dyDescent="0.45">
      <c r="A31">
        <v>29</v>
      </c>
      <c r="B31" t="s">
        <v>86</v>
      </c>
      <c r="C31" s="3" t="s">
        <v>87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3"/>
        <v>94.000622665006233</v>
      </c>
      <c r="J31" t="s">
        <v>88</v>
      </c>
      <c r="K31" t="s">
        <v>89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2015</v>
      </c>
      <c r="S31" t="s">
        <v>2026</v>
      </c>
    </row>
    <row r="32" spans="1:19" ht="17.399999999999999" x14ac:dyDescent="0.45">
      <c r="A32">
        <v>30</v>
      </c>
      <c r="B32" t="s">
        <v>90</v>
      </c>
      <c r="C32" s="3" t="s">
        <v>91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3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2015</v>
      </c>
      <c r="S32" t="s">
        <v>2023</v>
      </c>
    </row>
    <row r="33" spans="1:19" ht="17.399999999999999" x14ac:dyDescent="0.45">
      <c r="A33">
        <v>31</v>
      </c>
      <c r="B33" t="s">
        <v>92</v>
      </c>
      <c r="C33" s="3" t="s">
        <v>93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3"/>
        <v>48.008849557522126</v>
      </c>
      <c r="J33" t="s">
        <v>37</v>
      </c>
      <c r="K33" t="s">
        <v>38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2024</v>
      </c>
      <c r="S33" t="s">
        <v>2025</v>
      </c>
    </row>
    <row r="34" spans="1:19" ht="17.399999999999999" x14ac:dyDescent="0.45">
      <c r="A34">
        <v>32</v>
      </c>
      <c r="B34" t="s">
        <v>94</v>
      </c>
      <c r="C34" s="3" t="s">
        <v>95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3"/>
        <v>38.004334633723452</v>
      </c>
      <c r="J34" t="s">
        <v>96</v>
      </c>
      <c r="K34" t="s">
        <v>97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2015</v>
      </c>
      <c r="S34" t="s">
        <v>2016</v>
      </c>
    </row>
    <row r="35" spans="1:19" ht="17.399999999999999" x14ac:dyDescent="0.45">
      <c r="A35">
        <v>33</v>
      </c>
      <c r="B35" t="s">
        <v>98</v>
      </c>
      <c r="C35" s="3" t="s">
        <v>99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3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2013</v>
      </c>
      <c r="S35" t="s">
        <v>2014</v>
      </c>
    </row>
    <row r="36" spans="1:19" ht="33" x14ac:dyDescent="0.45">
      <c r="A36">
        <v>34</v>
      </c>
      <c r="B36" t="s">
        <v>100</v>
      </c>
      <c r="C36" s="3" t="s">
        <v>101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3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2015</v>
      </c>
      <c r="S36" t="s">
        <v>2016</v>
      </c>
    </row>
    <row r="37" spans="1:19" ht="17.399999999999999" x14ac:dyDescent="0.45">
      <c r="A37">
        <v>35</v>
      </c>
      <c r="B37" t="s">
        <v>102</v>
      </c>
      <c r="C37" s="3" t="s">
        <v>103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3"/>
        <v>95.993893129770996</v>
      </c>
      <c r="J37" t="s">
        <v>33</v>
      </c>
      <c r="K37" t="s">
        <v>34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2015</v>
      </c>
      <c r="S37" t="s">
        <v>2018</v>
      </c>
    </row>
    <row r="38" spans="1:19" ht="17.399999999999999" x14ac:dyDescent="0.45">
      <c r="A38">
        <v>36</v>
      </c>
      <c r="B38" t="s">
        <v>104</v>
      </c>
      <c r="C38" s="3" t="s">
        <v>105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3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2013</v>
      </c>
      <c r="S38" t="s">
        <v>2014</v>
      </c>
    </row>
    <row r="39" spans="1:19" ht="33" x14ac:dyDescent="0.45">
      <c r="A39">
        <v>37</v>
      </c>
      <c r="B39" t="s">
        <v>106</v>
      </c>
      <c r="C39" s="3" t="s">
        <v>107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3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2021</v>
      </c>
      <c r="S39" t="s">
        <v>2027</v>
      </c>
    </row>
    <row r="40" spans="1:19" ht="17.399999999999999" x14ac:dyDescent="0.45">
      <c r="A40">
        <v>38</v>
      </c>
      <c r="B40" t="s">
        <v>108</v>
      </c>
      <c r="C40" s="3" t="s">
        <v>109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3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2028</v>
      </c>
      <c r="S40" t="s">
        <v>2029</v>
      </c>
    </row>
    <row r="41" spans="1:19" ht="17.399999999999999" x14ac:dyDescent="0.45">
      <c r="A41">
        <v>39</v>
      </c>
      <c r="B41" t="s">
        <v>110</v>
      </c>
      <c r="C41" s="3" t="s">
        <v>111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3"/>
        <v>57.125</v>
      </c>
      <c r="J41" t="s">
        <v>33</v>
      </c>
      <c r="K41" t="s">
        <v>34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2013</v>
      </c>
      <c r="S41" t="s">
        <v>2014</v>
      </c>
    </row>
    <row r="42" spans="1:19" ht="17.399999999999999" x14ac:dyDescent="0.45">
      <c r="A42">
        <v>40</v>
      </c>
      <c r="B42" t="s">
        <v>112</v>
      </c>
      <c r="C42" s="3" t="s">
        <v>113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3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2011</v>
      </c>
      <c r="S42" t="s">
        <v>2020</v>
      </c>
    </row>
    <row r="43" spans="1:19" ht="17.399999999999999" x14ac:dyDescent="0.45">
      <c r="A43">
        <v>41</v>
      </c>
      <c r="B43" t="s">
        <v>114</v>
      </c>
      <c r="C43" s="3" t="s">
        <v>115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3"/>
        <v>107.42342342342343</v>
      </c>
      <c r="J43" t="s">
        <v>96</v>
      </c>
      <c r="K43" t="s">
        <v>97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2009</v>
      </c>
      <c r="S43" t="s">
        <v>2010</v>
      </c>
    </row>
    <row r="44" spans="1:19" ht="17.399999999999999" x14ac:dyDescent="0.45">
      <c r="A44">
        <v>42</v>
      </c>
      <c r="B44" t="s">
        <v>116</v>
      </c>
      <c r="C44" s="3" t="s">
        <v>117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3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2007</v>
      </c>
      <c r="S44" t="s">
        <v>2008</v>
      </c>
    </row>
    <row r="45" spans="1:19" ht="17.399999999999999" x14ac:dyDescent="0.45">
      <c r="A45">
        <v>43</v>
      </c>
      <c r="B45" t="s">
        <v>118</v>
      </c>
      <c r="C45" s="3" t="s">
        <v>119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3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2021</v>
      </c>
      <c r="S45" t="s">
        <v>2030</v>
      </c>
    </row>
    <row r="46" spans="1:19" ht="17.399999999999999" x14ac:dyDescent="0.45">
      <c r="A46">
        <v>44</v>
      </c>
      <c r="B46" t="s">
        <v>120</v>
      </c>
      <c r="C46" s="3" t="s">
        <v>121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3"/>
        <v>107.56122448979592</v>
      </c>
      <c r="J46" t="s">
        <v>33</v>
      </c>
      <c r="K46" t="s">
        <v>34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2021</v>
      </c>
      <c r="S46" t="s">
        <v>2027</v>
      </c>
    </row>
    <row r="47" spans="1:19" ht="33" x14ac:dyDescent="0.45">
      <c r="A47">
        <v>45</v>
      </c>
      <c r="B47" t="s">
        <v>122</v>
      </c>
      <c r="C47" s="3" t="s">
        <v>123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3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2013</v>
      </c>
      <c r="S47" t="s">
        <v>2014</v>
      </c>
    </row>
    <row r="48" spans="1:19" ht="17.399999999999999" x14ac:dyDescent="0.45">
      <c r="A48">
        <v>46</v>
      </c>
      <c r="B48" t="s">
        <v>124</v>
      </c>
      <c r="C48" s="3" t="s">
        <v>125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3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2009</v>
      </c>
      <c r="S48" t="s">
        <v>2010</v>
      </c>
    </row>
    <row r="49" spans="1:19" ht="17.399999999999999" x14ac:dyDescent="0.45">
      <c r="A49">
        <v>47</v>
      </c>
      <c r="B49" t="s">
        <v>126</v>
      </c>
      <c r="C49" s="3" t="s">
        <v>127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3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2013</v>
      </c>
      <c r="S49" t="s">
        <v>2014</v>
      </c>
    </row>
    <row r="50" spans="1:19" ht="17.399999999999999" x14ac:dyDescent="0.45">
      <c r="A50">
        <v>48</v>
      </c>
      <c r="B50" t="s">
        <v>128</v>
      </c>
      <c r="C50" s="3" t="s">
        <v>129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3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2013</v>
      </c>
      <c r="S50" t="s">
        <v>2014</v>
      </c>
    </row>
    <row r="51" spans="1:19" ht="17.399999999999999" x14ac:dyDescent="0.45">
      <c r="A51">
        <v>49</v>
      </c>
      <c r="B51" t="s">
        <v>130</v>
      </c>
      <c r="C51" s="3" t="s">
        <v>131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3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2009</v>
      </c>
      <c r="S51" t="s">
        <v>2010</v>
      </c>
    </row>
    <row r="52" spans="1:19" ht="33" x14ac:dyDescent="0.45">
      <c r="A52">
        <v>50</v>
      </c>
      <c r="B52" t="s">
        <v>132</v>
      </c>
      <c r="C52" s="3" t="s">
        <v>133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3"/>
        <v>2</v>
      </c>
      <c r="J52" t="s">
        <v>96</v>
      </c>
      <c r="K52" t="s">
        <v>97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2009</v>
      </c>
      <c r="S52" t="s">
        <v>2031</v>
      </c>
    </row>
    <row r="53" spans="1:19" ht="17.399999999999999" x14ac:dyDescent="0.45">
      <c r="A53">
        <v>51</v>
      </c>
      <c r="B53" t="s">
        <v>134</v>
      </c>
      <c r="C53" s="3" t="s">
        <v>135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3"/>
        <v>99.006816632583508</v>
      </c>
      <c r="J53" t="s">
        <v>37</v>
      </c>
      <c r="K53" t="s">
        <v>38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2011</v>
      </c>
      <c r="S53" t="s">
        <v>2020</v>
      </c>
    </row>
    <row r="54" spans="1:19" ht="17.399999999999999" x14ac:dyDescent="0.45">
      <c r="A54">
        <v>52</v>
      </c>
      <c r="B54" t="s">
        <v>136</v>
      </c>
      <c r="C54" s="3" t="s">
        <v>137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3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2013</v>
      </c>
      <c r="S54" t="s">
        <v>2014</v>
      </c>
    </row>
    <row r="55" spans="1:19" ht="17.399999999999999" x14ac:dyDescent="0.45">
      <c r="A55">
        <v>53</v>
      </c>
      <c r="B55" t="s">
        <v>138</v>
      </c>
      <c r="C55" s="3" t="s">
        <v>139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3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2015</v>
      </c>
      <c r="S55" t="s">
        <v>2018</v>
      </c>
    </row>
    <row r="56" spans="1:19" ht="33" x14ac:dyDescent="0.45">
      <c r="A56">
        <v>54</v>
      </c>
      <c r="B56" t="s">
        <v>140</v>
      </c>
      <c r="C56" s="3" t="s">
        <v>141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3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2011</v>
      </c>
      <c r="S56" t="s">
        <v>2020</v>
      </c>
    </row>
    <row r="57" spans="1:19" ht="33" x14ac:dyDescent="0.45">
      <c r="A57">
        <v>55</v>
      </c>
      <c r="B57" t="s">
        <v>142</v>
      </c>
      <c r="C57" s="3" t="s">
        <v>143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3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2009</v>
      </c>
      <c r="S57" t="s">
        <v>2032</v>
      </c>
    </row>
    <row r="58" spans="1:19" ht="33" x14ac:dyDescent="0.45">
      <c r="A58">
        <v>56</v>
      </c>
      <c r="B58" t="s">
        <v>144</v>
      </c>
      <c r="C58" s="3" t="s">
        <v>145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3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2011</v>
      </c>
      <c r="S58" t="s">
        <v>2020</v>
      </c>
    </row>
    <row r="59" spans="1:19" ht="17.399999999999999" x14ac:dyDescent="0.45">
      <c r="A59">
        <v>57</v>
      </c>
      <c r="B59" t="s">
        <v>146</v>
      </c>
      <c r="C59" s="3" t="s">
        <v>147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3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2024</v>
      </c>
      <c r="S59" t="s">
        <v>2025</v>
      </c>
    </row>
    <row r="60" spans="1:19" ht="17.399999999999999" x14ac:dyDescent="0.45">
      <c r="A60">
        <v>58</v>
      </c>
      <c r="B60" t="s">
        <v>148</v>
      </c>
      <c r="C60" s="3" t="s">
        <v>149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3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2013</v>
      </c>
      <c r="S60" t="s">
        <v>2014</v>
      </c>
    </row>
    <row r="61" spans="1:19" ht="17.399999999999999" x14ac:dyDescent="0.45">
      <c r="A61">
        <v>59</v>
      </c>
      <c r="B61" t="s">
        <v>150</v>
      </c>
      <c r="C61" s="3" t="s">
        <v>151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3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2013</v>
      </c>
      <c r="S61" t="s">
        <v>2014</v>
      </c>
    </row>
    <row r="62" spans="1:19" ht="17.399999999999999" x14ac:dyDescent="0.45">
      <c r="A62">
        <v>60</v>
      </c>
      <c r="B62" t="s">
        <v>152</v>
      </c>
      <c r="C62" s="3" t="s">
        <v>153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3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2013</v>
      </c>
      <c r="S62" t="s">
        <v>2014</v>
      </c>
    </row>
    <row r="63" spans="1:19" ht="33" x14ac:dyDescent="0.45">
      <c r="A63">
        <v>61</v>
      </c>
      <c r="B63" t="s">
        <v>154</v>
      </c>
      <c r="C63" s="3" t="s">
        <v>155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3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2013</v>
      </c>
      <c r="S63" t="s">
        <v>2014</v>
      </c>
    </row>
    <row r="64" spans="1:19" ht="33" x14ac:dyDescent="0.45">
      <c r="A64">
        <v>62</v>
      </c>
      <c r="B64" t="s">
        <v>156</v>
      </c>
      <c r="C64" s="3" t="s">
        <v>157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3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2011</v>
      </c>
      <c r="S64" t="s">
        <v>2012</v>
      </c>
    </row>
    <row r="65" spans="1:19" ht="17.399999999999999" x14ac:dyDescent="0.45">
      <c r="A65">
        <v>63</v>
      </c>
      <c r="B65" t="s">
        <v>158</v>
      </c>
      <c r="C65" s="3" t="s">
        <v>159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3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2013</v>
      </c>
      <c r="S65" t="s">
        <v>2014</v>
      </c>
    </row>
    <row r="66" spans="1:19" ht="17.399999999999999" x14ac:dyDescent="0.45">
      <c r="A66">
        <v>64</v>
      </c>
      <c r="B66" t="s">
        <v>160</v>
      </c>
      <c r="C66" s="3" t="s">
        <v>161</v>
      </c>
      <c r="D66">
        <v>2800</v>
      </c>
      <c r="E66">
        <v>2734</v>
      </c>
      <c r="F66" s="5">
        <f t="shared" ref="F66:F129" si="4">IFERROR((E66/D66)*100,0)</f>
        <v>97.642857142857139</v>
      </c>
      <c r="G66" t="s">
        <v>14</v>
      </c>
      <c r="H66">
        <v>38</v>
      </c>
      <c r="I66" s="6">
        <f t="shared" si="3"/>
        <v>71.94736842105263</v>
      </c>
      <c r="J66" t="s">
        <v>21</v>
      </c>
      <c r="K66" t="s">
        <v>22</v>
      </c>
      <c r="L66">
        <v>1530507600</v>
      </c>
      <c r="M66" s="9">
        <f t="shared" ref="M66:M129" si="5">(((L66/60)/60)/24)+DATE(1970,1,1)</f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2011</v>
      </c>
      <c r="S66" t="s">
        <v>2012</v>
      </c>
    </row>
    <row r="67" spans="1:19" ht="17.399999999999999" x14ac:dyDescent="0.45">
      <c r="A67">
        <v>65</v>
      </c>
      <c r="B67" t="s">
        <v>162</v>
      </c>
      <c r="C67" s="3" t="s">
        <v>163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6">
        <f t="shared" si="3"/>
        <v>61.038135593220339</v>
      </c>
      <c r="J67" t="s">
        <v>21</v>
      </c>
      <c r="K67" t="s">
        <v>22</v>
      </c>
      <c r="L67">
        <v>1296108000</v>
      </c>
      <c r="M67" s="9">
        <f t="shared" si="5"/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2013</v>
      </c>
      <c r="S67" t="s">
        <v>2014</v>
      </c>
    </row>
    <row r="68" spans="1:19" ht="17.399999999999999" x14ac:dyDescent="0.45">
      <c r="A68">
        <v>66</v>
      </c>
      <c r="B68" t="s">
        <v>164</v>
      </c>
      <c r="C68" s="3" t="s">
        <v>165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2013</v>
      </c>
      <c r="S68" t="s">
        <v>2014</v>
      </c>
    </row>
    <row r="69" spans="1:19" ht="33" x14ac:dyDescent="0.45">
      <c r="A69">
        <v>67</v>
      </c>
      <c r="B69" t="s">
        <v>166</v>
      </c>
      <c r="C69" s="3" t="s">
        <v>167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37</v>
      </c>
      <c r="K69" t="s">
        <v>38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2011</v>
      </c>
      <c r="S69" t="s">
        <v>2020</v>
      </c>
    </row>
    <row r="70" spans="1:19" ht="17.399999999999999" x14ac:dyDescent="0.45">
      <c r="A70">
        <v>68</v>
      </c>
      <c r="B70" t="s">
        <v>168</v>
      </c>
      <c r="C70" s="3" t="s">
        <v>169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96</v>
      </c>
      <c r="K70" t="s">
        <v>97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2013</v>
      </c>
      <c r="S70" t="s">
        <v>2014</v>
      </c>
    </row>
    <row r="71" spans="1:19" ht="33" x14ac:dyDescent="0.45">
      <c r="A71">
        <v>69</v>
      </c>
      <c r="B71" t="s">
        <v>170</v>
      </c>
      <c r="C71" s="3" t="s">
        <v>171</v>
      </c>
      <c r="D71">
        <v>7900</v>
      </c>
      <c r="E71">
        <v>1901</v>
      </c>
      <c r="F71" s="5">
        <f t="shared" si="4"/>
        <v>24.063291139240505</v>
      </c>
      <c r="G71" t="s">
        <v>65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2013</v>
      </c>
      <c r="S71" t="s">
        <v>2014</v>
      </c>
    </row>
    <row r="72" spans="1:19" ht="17.399999999999999" x14ac:dyDescent="0.45">
      <c r="A72">
        <v>70</v>
      </c>
      <c r="B72" t="s">
        <v>172</v>
      </c>
      <c r="C72" s="3" t="s">
        <v>173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96</v>
      </c>
      <c r="K72" t="s">
        <v>97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2013</v>
      </c>
      <c r="S72" t="s">
        <v>2014</v>
      </c>
    </row>
    <row r="73" spans="1:19" ht="33" x14ac:dyDescent="0.45">
      <c r="A73">
        <v>71</v>
      </c>
      <c r="B73" t="s">
        <v>174</v>
      </c>
      <c r="C73" s="3" t="s">
        <v>175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2013</v>
      </c>
      <c r="S73" t="s">
        <v>2014</v>
      </c>
    </row>
    <row r="74" spans="1:19" ht="17.399999999999999" x14ac:dyDescent="0.45">
      <c r="A74">
        <v>72</v>
      </c>
      <c r="B74" t="s">
        <v>176</v>
      </c>
      <c r="C74" s="3" t="s">
        <v>177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2015</v>
      </c>
      <c r="S74" t="s">
        <v>2023</v>
      </c>
    </row>
    <row r="75" spans="1:19" ht="17.399999999999999" x14ac:dyDescent="0.45">
      <c r="A75">
        <v>73</v>
      </c>
      <c r="B75" t="s">
        <v>178</v>
      </c>
      <c r="C75" s="3" t="s">
        <v>179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2009</v>
      </c>
      <c r="S75" t="s">
        <v>2032</v>
      </c>
    </row>
    <row r="76" spans="1:19" ht="17.399999999999999" x14ac:dyDescent="0.45">
      <c r="A76">
        <v>74</v>
      </c>
      <c r="B76" t="s">
        <v>180</v>
      </c>
      <c r="C76" s="3" t="s">
        <v>181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37</v>
      </c>
      <c r="K76" t="s">
        <v>38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2009</v>
      </c>
      <c r="S76" t="s">
        <v>2031</v>
      </c>
    </row>
    <row r="77" spans="1:19" ht="17.399999999999999" x14ac:dyDescent="0.45">
      <c r="A77">
        <v>75</v>
      </c>
      <c r="B77" t="s">
        <v>182</v>
      </c>
      <c r="C77" s="3" t="s">
        <v>183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2028</v>
      </c>
      <c r="S77" t="s">
        <v>2029</v>
      </c>
    </row>
    <row r="78" spans="1:19" ht="17.399999999999999" x14ac:dyDescent="0.45">
      <c r="A78">
        <v>76</v>
      </c>
      <c r="B78" t="s">
        <v>184</v>
      </c>
      <c r="C78" s="3" t="s">
        <v>185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2013</v>
      </c>
      <c r="S78" t="s">
        <v>2014</v>
      </c>
    </row>
    <row r="79" spans="1:19" ht="17.399999999999999" x14ac:dyDescent="0.45">
      <c r="A79">
        <v>77</v>
      </c>
      <c r="B79" t="s">
        <v>186</v>
      </c>
      <c r="C79" s="3" t="s">
        <v>187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2015</v>
      </c>
      <c r="S79" t="s">
        <v>2023</v>
      </c>
    </row>
    <row r="80" spans="1:19" ht="33" x14ac:dyDescent="0.45">
      <c r="A80">
        <v>78</v>
      </c>
      <c r="B80" t="s">
        <v>188</v>
      </c>
      <c r="C80" s="3" t="s">
        <v>189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2021</v>
      </c>
      <c r="S80" t="s">
        <v>2033</v>
      </c>
    </row>
    <row r="81" spans="1:19" ht="17.399999999999999" x14ac:dyDescent="0.45">
      <c r="A81">
        <v>79</v>
      </c>
      <c r="B81" t="s">
        <v>190</v>
      </c>
      <c r="C81" s="3" t="s">
        <v>191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2013</v>
      </c>
      <c r="S81" t="s">
        <v>2014</v>
      </c>
    </row>
    <row r="82" spans="1:19" ht="17.399999999999999" x14ac:dyDescent="0.45">
      <c r="A82">
        <v>80</v>
      </c>
      <c r="B82" t="s">
        <v>192</v>
      </c>
      <c r="C82" s="3" t="s">
        <v>193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2024</v>
      </c>
      <c r="S82" t="s">
        <v>2025</v>
      </c>
    </row>
    <row r="83" spans="1:19" ht="17.399999999999999" x14ac:dyDescent="0.45">
      <c r="A83">
        <v>81</v>
      </c>
      <c r="B83" t="s">
        <v>194</v>
      </c>
      <c r="C83" s="3" t="s">
        <v>195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2009</v>
      </c>
      <c r="S83" t="s">
        <v>2010</v>
      </c>
    </row>
    <row r="84" spans="1:19" ht="17.399999999999999" x14ac:dyDescent="0.45">
      <c r="A84">
        <v>82</v>
      </c>
      <c r="B84" t="s">
        <v>196</v>
      </c>
      <c r="C84" s="3" t="s">
        <v>197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37</v>
      </c>
      <c r="K84" t="s">
        <v>38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2024</v>
      </c>
      <c r="S84" t="s">
        <v>2025</v>
      </c>
    </row>
    <row r="85" spans="1:19" ht="17.399999999999999" x14ac:dyDescent="0.45">
      <c r="A85">
        <v>83</v>
      </c>
      <c r="B85" t="s">
        <v>198</v>
      </c>
      <c r="C85" s="3" t="s">
        <v>199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2009</v>
      </c>
      <c r="S85" t="s">
        <v>2017</v>
      </c>
    </row>
    <row r="86" spans="1:19" ht="33" x14ac:dyDescent="0.45">
      <c r="A86">
        <v>84</v>
      </c>
      <c r="B86" t="s">
        <v>200</v>
      </c>
      <c r="C86" s="3" t="s">
        <v>201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2011</v>
      </c>
      <c r="S86" t="s">
        <v>2020</v>
      </c>
    </row>
    <row r="87" spans="1:19" ht="17.399999999999999" x14ac:dyDescent="0.45">
      <c r="A87">
        <v>85</v>
      </c>
      <c r="B87" t="s">
        <v>202</v>
      </c>
      <c r="C87" s="3" t="s">
        <v>203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25</v>
      </c>
      <c r="K87" t="s">
        <v>26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2009</v>
      </c>
      <c r="S87" t="s">
        <v>2019</v>
      </c>
    </row>
    <row r="88" spans="1:19" ht="17.399999999999999" x14ac:dyDescent="0.45">
      <c r="A88">
        <v>86</v>
      </c>
      <c r="B88" t="s">
        <v>204</v>
      </c>
      <c r="C88" s="3" t="s">
        <v>205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2013</v>
      </c>
      <c r="S88" t="s">
        <v>2014</v>
      </c>
    </row>
    <row r="89" spans="1:19" ht="33" x14ac:dyDescent="0.45">
      <c r="A89">
        <v>87</v>
      </c>
      <c r="B89" t="s">
        <v>206</v>
      </c>
      <c r="C89" s="3" t="s">
        <v>207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25</v>
      </c>
      <c r="K89" t="s">
        <v>26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2009</v>
      </c>
      <c r="S89" t="s">
        <v>2010</v>
      </c>
    </row>
    <row r="90" spans="1:19" ht="17.399999999999999" x14ac:dyDescent="0.45">
      <c r="A90">
        <v>88</v>
      </c>
      <c r="B90" t="s">
        <v>208</v>
      </c>
      <c r="C90" s="3" t="s">
        <v>209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2021</v>
      </c>
      <c r="S90" t="s">
        <v>2033</v>
      </c>
    </row>
    <row r="91" spans="1:19" ht="17.399999999999999" x14ac:dyDescent="0.45">
      <c r="A91">
        <v>89</v>
      </c>
      <c r="B91" t="s">
        <v>210</v>
      </c>
      <c r="C91" s="3" t="s">
        <v>211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2013</v>
      </c>
      <c r="S91" t="s">
        <v>2014</v>
      </c>
    </row>
    <row r="92" spans="1:19" ht="17.399999999999999" x14ac:dyDescent="0.45">
      <c r="A92">
        <v>90</v>
      </c>
      <c r="B92" t="s">
        <v>212</v>
      </c>
      <c r="C92" s="3" t="s">
        <v>213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2013</v>
      </c>
      <c r="S92" t="s">
        <v>2014</v>
      </c>
    </row>
    <row r="93" spans="1:19" ht="17.399999999999999" x14ac:dyDescent="0.45">
      <c r="A93">
        <v>91</v>
      </c>
      <c r="B93" t="s">
        <v>214</v>
      </c>
      <c r="C93" s="3" t="s">
        <v>215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96</v>
      </c>
      <c r="K93" t="s">
        <v>97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2021</v>
      </c>
      <c r="S93" t="s">
        <v>2033</v>
      </c>
    </row>
    <row r="94" spans="1:19" ht="33" x14ac:dyDescent="0.45">
      <c r="A94">
        <v>92</v>
      </c>
      <c r="B94" t="s">
        <v>216</v>
      </c>
      <c r="C94" s="3" t="s">
        <v>217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7"/>
        <v>103.96586345381526</v>
      </c>
      <c r="J94" t="s">
        <v>88</v>
      </c>
      <c r="K94" t="s">
        <v>89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2024</v>
      </c>
      <c r="S94" t="s">
        <v>2025</v>
      </c>
    </row>
    <row r="95" spans="1:19" ht="17.399999999999999" x14ac:dyDescent="0.45">
      <c r="A95">
        <v>93</v>
      </c>
      <c r="B95" t="s">
        <v>218</v>
      </c>
      <c r="C95" s="3" t="s">
        <v>219</v>
      </c>
      <c r="D95">
        <v>108800</v>
      </c>
      <c r="E95">
        <v>65877</v>
      </c>
      <c r="F95" s="5">
        <f t="shared" si="4"/>
        <v>60.548713235294116</v>
      </c>
      <c r="G95" t="s">
        <v>65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2013</v>
      </c>
      <c r="S95" t="s">
        <v>2014</v>
      </c>
    </row>
    <row r="96" spans="1:19" ht="17.399999999999999" x14ac:dyDescent="0.45">
      <c r="A96">
        <v>94</v>
      </c>
      <c r="B96" t="s">
        <v>220</v>
      </c>
      <c r="C96" s="3" t="s">
        <v>221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37</v>
      </c>
      <c r="K96" t="s">
        <v>38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2011</v>
      </c>
      <c r="S96" t="s">
        <v>2012</v>
      </c>
    </row>
    <row r="97" spans="1:19" ht="33" x14ac:dyDescent="0.45">
      <c r="A97">
        <v>95</v>
      </c>
      <c r="B97" t="s">
        <v>222</v>
      </c>
      <c r="C97" s="3" t="s">
        <v>223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2015</v>
      </c>
      <c r="S97" t="s">
        <v>2016</v>
      </c>
    </row>
    <row r="98" spans="1:19" ht="17.399999999999999" x14ac:dyDescent="0.45">
      <c r="A98">
        <v>96</v>
      </c>
      <c r="B98" t="s">
        <v>224</v>
      </c>
      <c r="C98" s="3" t="s">
        <v>225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2013</v>
      </c>
      <c r="S98" t="s">
        <v>2014</v>
      </c>
    </row>
    <row r="99" spans="1:19" ht="17.399999999999999" x14ac:dyDescent="0.45">
      <c r="A99">
        <v>97</v>
      </c>
      <c r="B99" t="s">
        <v>226</v>
      </c>
      <c r="C99" s="3" t="s">
        <v>227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2007</v>
      </c>
      <c r="S99" t="s">
        <v>2008</v>
      </c>
    </row>
    <row r="100" spans="1:19" ht="17.399999999999999" x14ac:dyDescent="0.45">
      <c r="A100">
        <v>98</v>
      </c>
      <c r="B100" t="s">
        <v>228</v>
      </c>
      <c r="C100" s="3" t="s">
        <v>229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25</v>
      </c>
      <c r="K100" t="s">
        <v>26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2024</v>
      </c>
      <c r="S100" t="s">
        <v>2025</v>
      </c>
    </row>
    <row r="101" spans="1:19" ht="33" x14ac:dyDescent="0.45">
      <c r="A101">
        <v>99</v>
      </c>
      <c r="B101" t="s">
        <v>230</v>
      </c>
      <c r="C101" s="3" t="s">
        <v>231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2013</v>
      </c>
      <c r="S101" t="s">
        <v>2014</v>
      </c>
    </row>
    <row r="102" spans="1:19" ht="17.399999999999999" x14ac:dyDescent="0.45">
      <c r="A102">
        <v>100</v>
      </c>
      <c r="B102" t="s">
        <v>232</v>
      </c>
      <c r="C102" s="3" t="s">
        <v>233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2013</v>
      </c>
      <c r="S102" t="s">
        <v>2014</v>
      </c>
    </row>
    <row r="103" spans="1:19" ht="17.399999999999999" x14ac:dyDescent="0.45">
      <c r="A103">
        <v>101</v>
      </c>
      <c r="B103" t="s">
        <v>234</v>
      </c>
      <c r="C103" s="3" t="s">
        <v>235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2009</v>
      </c>
      <c r="S103" t="s">
        <v>2017</v>
      </c>
    </row>
    <row r="104" spans="1:19" ht="17.399999999999999" x14ac:dyDescent="0.45">
      <c r="A104">
        <v>102</v>
      </c>
      <c r="B104" t="s">
        <v>236</v>
      </c>
      <c r="C104" s="3" t="s">
        <v>237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2011</v>
      </c>
      <c r="S104" t="s">
        <v>2020</v>
      </c>
    </row>
    <row r="105" spans="1:19" ht="17.399999999999999" x14ac:dyDescent="0.45">
      <c r="A105">
        <v>103</v>
      </c>
      <c r="B105" t="s">
        <v>238</v>
      </c>
      <c r="C105" s="3" t="s">
        <v>239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96</v>
      </c>
      <c r="K105" t="s">
        <v>97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2009</v>
      </c>
      <c r="S105" t="s">
        <v>2017</v>
      </c>
    </row>
    <row r="106" spans="1:19" ht="17.399999999999999" x14ac:dyDescent="0.45">
      <c r="A106">
        <v>104</v>
      </c>
      <c r="B106" t="s">
        <v>240</v>
      </c>
      <c r="C106" s="3" t="s">
        <v>241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2009</v>
      </c>
      <c r="S106" t="s">
        <v>2019</v>
      </c>
    </row>
    <row r="107" spans="1:19" ht="17.399999999999999" x14ac:dyDescent="0.45">
      <c r="A107">
        <v>105</v>
      </c>
      <c r="B107" t="s">
        <v>242</v>
      </c>
      <c r="C107" s="3" t="s">
        <v>243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2011</v>
      </c>
      <c r="S107" t="s">
        <v>2012</v>
      </c>
    </row>
    <row r="108" spans="1:19" ht="17.399999999999999" x14ac:dyDescent="0.45">
      <c r="A108">
        <v>106</v>
      </c>
      <c r="B108" t="s">
        <v>244</v>
      </c>
      <c r="C108" s="3" t="s">
        <v>245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2013</v>
      </c>
      <c r="S108" t="s">
        <v>2014</v>
      </c>
    </row>
    <row r="109" spans="1:19" ht="33" x14ac:dyDescent="0.45">
      <c r="A109">
        <v>107</v>
      </c>
      <c r="B109" t="s">
        <v>246</v>
      </c>
      <c r="C109" s="3" t="s">
        <v>247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2013</v>
      </c>
      <c r="S109" t="s">
        <v>2014</v>
      </c>
    </row>
    <row r="110" spans="1:19" ht="33" x14ac:dyDescent="0.45">
      <c r="A110">
        <v>108</v>
      </c>
      <c r="B110" t="s">
        <v>248</v>
      </c>
      <c r="C110" s="3" t="s">
        <v>249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2015</v>
      </c>
      <c r="S110" t="s">
        <v>2016</v>
      </c>
    </row>
    <row r="111" spans="1:19" ht="17.399999999999999" x14ac:dyDescent="0.45">
      <c r="A111">
        <v>109</v>
      </c>
      <c r="B111" t="s">
        <v>250</v>
      </c>
      <c r="C111" s="3" t="s">
        <v>251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2015</v>
      </c>
      <c r="S111" t="s">
        <v>2034</v>
      </c>
    </row>
    <row r="112" spans="1:19" ht="33" x14ac:dyDescent="0.45">
      <c r="A112">
        <v>110</v>
      </c>
      <c r="B112" t="s">
        <v>252</v>
      </c>
      <c r="C112" s="3" t="s">
        <v>253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2007</v>
      </c>
      <c r="S112" t="s">
        <v>2008</v>
      </c>
    </row>
    <row r="113" spans="1:19" ht="17.399999999999999" x14ac:dyDescent="0.45">
      <c r="A113">
        <v>111</v>
      </c>
      <c r="B113" t="s">
        <v>254</v>
      </c>
      <c r="C113" s="3" t="s">
        <v>255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2021</v>
      </c>
      <c r="S113" t="s">
        <v>2030</v>
      </c>
    </row>
    <row r="114" spans="1:19" ht="17.399999999999999" x14ac:dyDescent="0.45">
      <c r="A114">
        <v>112</v>
      </c>
      <c r="B114" t="s">
        <v>256</v>
      </c>
      <c r="C114" s="3" t="s">
        <v>257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7"/>
        <v>35</v>
      </c>
      <c r="J114" t="s">
        <v>25</v>
      </c>
      <c r="K114" t="s">
        <v>26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2011</v>
      </c>
      <c r="S114" t="s">
        <v>2012</v>
      </c>
    </row>
    <row r="115" spans="1:19" ht="17.399999999999999" x14ac:dyDescent="0.45">
      <c r="A115">
        <v>113</v>
      </c>
      <c r="B115" t="s">
        <v>258</v>
      </c>
      <c r="C115" s="3" t="s">
        <v>259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2007</v>
      </c>
      <c r="S115" t="s">
        <v>2008</v>
      </c>
    </row>
    <row r="116" spans="1:19" ht="17.399999999999999" x14ac:dyDescent="0.45">
      <c r="A116">
        <v>114</v>
      </c>
      <c r="B116" t="s">
        <v>260</v>
      </c>
      <c r="C116" s="3" t="s">
        <v>261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2011</v>
      </c>
      <c r="S116" t="s">
        <v>2020</v>
      </c>
    </row>
    <row r="117" spans="1:19" ht="17.399999999999999" x14ac:dyDescent="0.45">
      <c r="A117">
        <v>115</v>
      </c>
      <c r="B117" t="s">
        <v>262</v>
      </c>
      <c r="C117" s="3" t="s">
        <v>263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96</v>
      </c>
      <c r="K117" t="s">
        <v>97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2021</v>
      </c>
      <c r="S117" t="s">
        <v>2027</v>
      </c>
    </row>
    <row r="118" spans="1:19" ht="33" x14ac:dyDescent="0.45">
      <c r="A118">
        <v>116</v>
      </c>
      <c r="B118" t="s">
        <v>264</v>
      </c>
      <c r="C118" s="3" t="s">
        <v>265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2013</v>
      </c>
      <c r="S118" t="s">
        <v>2014</v>
      </c>
    </row>
    <row r="119" spans="1:19" ht="17.399999999999999" x14ac:dyDescent="0.45">
      <c r="A119">
        <v>117</v>
      </c>
      <c r="B119" t="s">
        <v>266</v>
      </c>
      <c r="C119" s="3" t="s">
        <v>267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2015</v>
      </c>
      <c r="S119" t="s">
        <v>2034</v>
      </c>
    </row>
    <row r="120" spans="1:19" ht="17.399999999999999" x14ac:dyDescent="0.45">
      <c r="A120">
        <v>118</v>
      </c>
      <c r="B120" t="s">
        <v>268</v>
      </c>
      <c r="C120" s="3" t="s">
        <v>269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2028</v>
      </c>
      <c r="S120" t="s">
        <v>2029</v>
      </c>
    </row>
    <row r="121" spans="1:19" ht="33" x14ac:dyDescent="0.45">
      <c r="A121">
        <v>119</v>
      </c>
      <c r="B121" t="s">
        <v>270</v>
      </c>
      <c r="C121" s="3" t="s">
        <v>271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2015</v>
      </c>
      <c r="S121" t="s">
        <v>2016</v>
      </c>
    </row>
    <row r="122" spans="1:19" ht="17.399999999999999" x14ac:dyDescent="0.45">
      <c r="A122">
        <v>120</v>
      </c>
      <c r="B122" t="s">
        <v>272</v>
      </c>
      <c r="C122" s="3" t="s">
        <v>273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2024</v>
      </c>
      <c r="S122" t="s">
        <v>2035</v>
      </c>
    </row>
    <row r="123" spans="1:19" ht="17.399999999999999" x14ac:dyDescent="0.45">
      <c r="A123">
        <v>121</v>
      </c>
      <c r="B123" t="s">
        <v>274</v>
      </c>
      <c r="C123" s="3" t="s">
        <v>275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2024</v>
      </c>
      <c r="S123" t="s">
        <v>2025</v>
      </c>
    </row>
    <row r="124" spans="1:19" ht="17.399999999999999" x14ac:dyDescent="0.45">
      <c r="A124">
        <v>122</v>
      </c>
      <c r="B124" t="s">
        <v>276</v>
      </c>
      <c r="C124" s="3" t="s">
        <v>277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2021</v>
      </c>
      <c r="S124" t="s">
        <v>2027</v>
      </c>
    </row>
    <row r="125" spans="1:19" ht="17.399999999999999" x14ac:dyDescent="0.45">
      <c r="A125">
        <v>123</v>
      </c>
      <c r="B125" t="s">
        <v>278</v>
      </c>
      <c r="C125" s="3" t="s">
        <v>279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2013</v>
      </c>
      <c r="S125" t="s">
        <v>2014</v>
      </c>
    </row>
    <row r="126" spans="1:19" ht="17.399999999999999" x14ac:dyDescent="0.45">
      <c r="A126">
        <v>124</v>
      </c>
      <c r="B126" t="s">
        <v>280</v>
      </c>
      <c r="C126" s="3" t="s">
        <v>281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96</v>
      </c>
      <c r="K126" t="s">
        <v>97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2028</v>
      </c>
      <c r="S126" t="s">
        <v>2029</v>
      </c>
    </row>
    <row r="127" spans="1:19" ht="17.399999999999999" x14ac:dyDescent="0.45">
      <c r="A127">
        <v>125</v>
      </c>
      <c r="B127" t="s">
        <v>282</v>
      </c>
      <c r="C127" s="3" t="s">
        <v>283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2013</v>
      </c>
      <c r="S127" t="s">
        <v>2014</v>
      </c>
    </row>
    <row r="128" spans="1:19" ht="17.399999999999999" x14ac:dyDescent="0.45">
      <c r="A128">
        <v>126</v>
      </c>
      <c r="B128" t="s">
        <v>284</v>
      </c>
      <c r="C128" s="3" t="s">
        <v>285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2013</v>
      </c>
      <c r="S128" t="s">
        <v>2014</v>
      </c>
    </row>
    <row r="129" spans="1:19" ht="17.399999999999999" x14ac:dyDescent="0.45">
      <c r="A129">
        <v>127</v>
      </c>
      <c r="B129" t="s">
        <v>286</v>
      </c>
      <c r="C129" s="3" t="s">
        <v>287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2013</v>
      </c>
      <c r="S129" t="s">
        <v>2014</v>
      </c>
    </row>
    <row r="130" spans="1:19" ht="17.399999999999999" x14ac:dyDescent="0.45">
      <c r="A130">
        <v>128</v>
      </c>
      <c r="B130" t="s">
        <v>288</v>
      </c>
      <c r="C130" s="3" t="s">
        <v>289</v>
      </c>
      <c r="D130">
        <v>70600</v>
      </c>
      <c r="E130">
        <v>42596</v>
      </c>
      <c r="F130" s="5">
        <f t="shared" ref="F130:F193" si="8">IFERROR((E130/D130)*100,0)</f>
        <v>60.334277620396605</v>
      </c>
      <c r="G130" t="s">
        <v>65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9">
        <f t="shared" ref="M130:M193" si="9">(((L130/60)/60)/24)+DATE(1970,1,1)</f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2009</v>
      </c>
      <c r="S130" t="s">
        <v>2010</v>
      </c>
    </row>
    <row r="131" spans="1:19" ht="17.399999999999999" x14ac:dyDescent="0.45">
      <c r="A131">
        <v>129</v>
      </c>
      <c r="B131" t="s">
        <v>290</v>
      </c>
      <c r="C131" s="3" t="s">
        <v>291</v>
      </c>
      <c r="D131">
        <v>148500</v>
      </c>
      <c r="E131">
        <v>4756</v>
      </c>
      <c r="F131" s="5">
        <f t="shared" si="8"/>
        <v>3.202693602693603</v>
      </c>
      <c r="G131" t="s">
        <v>65</v>
      </c>
      <c r="H131">
        <v>55</v>
      </c>
      <c r="I131" s="6">
        <f t="shared" si="7"/>
        <v>86.472727272727269</v>
      </c>
      <c r="J131" t="s">
        <v>25</v>
      </c>
      <c r="K131" t="s">
        <v>26</v>
      </c>
      <c r="L131">
        <v>1422943200</v>
      </c>
      <c r="M131" s="9">
        <f t="shared" si="9"/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2007</v>
      </c>
      <c r="S131" t="s">
        <v>2008</v>
      </c>
    </row>
    <row r="132" spans="1:19" ht="17.399999999999999" x14ac:dyDescent="0.45">
      <c r="A132">
        <v>130</v>
      </c>
      <c r="B132" t="s">
        <v>292</v>
      </c>
      <c r="C132" s="3" t="s">
        <v>293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ref="I132:I195" si="11">E132/H132</f>
        <v>28.001876172607879</v>
      </c>
      <c r="J132" t="s">
        <v>33</v>
      </c>
      <c r="K132" t="s">
        <v>34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2015</v>
      </c>
      <c r="S132" t="s">
        <v>2018</v>
      </c>
    </row>
    <row r="133" spans="1:19" ht="33" x14ac:dyDescent="0.45">
      <c r="A133">
        <v>131</v>
      </c>
      <c r="B133" t="s">
        <v>294</v>
      </c>
      <c r="C133" s="3" t="s">
        <v>295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11"/>
        <v>67.996725337699544</v>
      </c>
      <c r="J133" t="s">
        <v>37</v>
      </c>
      <c r="K133" t="s">
        <v>38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2011</v>
      </c>
      <c r="S133" t="s">
        <v>2012</v>
      </c>
    </row>
    <row r="134" spans="1:19" ht="17.399999999999999" x14ac:dyDescent="0.45">
      <c r="A134">
        <v>132</v>
      </c>
      <c r="B134" t="s">
        <v>296</v>
      </c>
      <c r="C134" s="3" t="s">
        <v>297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2013</v>
      </c>
      <c r="S134" t="s">
        <v>2014</v>
      </c>
    </row>
    <row r="135" spans="1:19" ht="17.399999999999999" x14ac:dyDescent="0.45">
      <c r="A135">
        <v>133</v>
      </c>
      <c r="B135" t="s">
        <v>298</v>
      </c>
      <c r="C135" s="3" t="s">
        <v>299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2009</v>
      </c>
      <c r="S135" t="s">
        <v>2036</v>
      </c>
    </row>
    <row r="136" spans="1:19" ht="17.399999999999999" x14ac:dyDescent="0.45">
      <c r="A136">
        <v>134</v>
      </c>
      <c r="B136" t="s">
        <v>300</v>
      </c>
      <c r="C136" s="3" t="s">
        <v>301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11"/>
        <v>94.987234042553197</v>
      </c>
      <c r="J136" t="s">
        <v>88</v>
      </c>
      <c r="K136" t="s">
        <v>89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2015</v>
      </c>
      <c r="S136" t="s">
        <v>2016</v>
      </c>
    </row>
    <row r="137" spans="1:19" ht="17.399999999999999" x14ac:dyDescent="0.45">
      <c r="A137">
        <v>135</v>
      </c>
      <c r="B137" t="s">
        <v>302</v>
      </c>
      <c r="C137" s="3" t="s">
        <v>303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2013</v>
      </c>
      <c r="S137" t="s">
        <v>2014</v>
      </c>
    </row>
    <row r="138" spans="1:19" ht="33" x14ac:dyDescent="0.45">
      <c r="A138">
        <v>136</v>
      </c>
      <c r="B138" t="s">
        <v>304</v>
      </c>
      <c r="C138" s="3" t="s">
        <v>305</v>
      </c>
      <c r="D138">
        <v>82800</v>
      </c>
      <c r="E138">
        <v>2721</v>
      </c>
      <c r="F138" s="5">
        <f t="shared" si="8"/>
        <v>3.2862318840579712</v>
      </c>
      <c r="G138" t="s">
        <v>65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2015</v>
      </c>
      <c r="S138" t="s">
        <v>2018</v>
      </c>
    </row>
    <row r="139" spans="1:19" ht="17.399999999999999" x14ac:dyDescent="0.45">
      <c r="A139">
        <v>137</v>
      </c>
      <c r="B139" t="s">
        <v>306</v>
      </c>
      <c r="C139" s="3" t="s">
        <v>307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2021</v>
      </c>
      <c r="S139" t="s">
        <v>2022</v>
      </c>
    </row>
    <row r="140" spans="1:19" ht="33" x14ac:dyDescent="0.45">
      <c r="A140">
        <v>138</v>
      </c>
      <c r="B140" t="s">
        <v>308</v>
      </c>
      <c r="C140" s="3" t="s">
        <v>309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2024</v>
      </c>
      <c r="S140" t="s">
        <v>2035</v>
      </c>
    </row>
    <row r="141" spans="1:19" ht="17.399999999999999" x14ac:dyDescent="0.45">
      <c r="A141">
        <v>139</v>
      </c>
      <c r="B141" t="s">
        <v>310</v>
      </c>
      <c r="C141" s="3" t="s">
        <v>311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2011</v>
      </c>
      <c r="S141" t="s">
        <v>2020</v>
      </c>
    </row>
    <row r="142" spans="1:19" ht="33" x14ac:dyDescent="0.45">
      <c r="A142">
        <v>140</v>
      </c>
      <c r="B142" t="s">
        <v>312</v>
      </c>
      <c r="C142" s="3" t="s">
        <v>313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2015</v>
      </c>
      <c r="S142" t="s">
        <v>2016</v>
      </c>
    </row>
    <row r="143" spans="1:19" ht="17.399999999999999" x14ac:dyDescent="0.45">
      <c r="A143">
        <v>141</v>
      </c>
      <c r="B143" t="s">
        <v>314</v>
      </c>
      <c r="C143" s="3" t="s">
        <v>315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2011</v>
      </c>
      <c r="S143" t="s">
        <v>2012</v>
      </c>
    </row>
    <row r="144" spans="1:19" ht="33" x14ac:dyDescent="0.45">
      <c r="A144">
        <v>142</v>
      </c>
      <c r="B144" t="s">
        <v>316</v>
      </c>
      <c r="C144" s="3" t="s">
        <v>317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2011</v>
      </c>
      <c r="S144" t="s">
        <v>2012</v>
      </c>
    </row>
    <row r="145" spans="1:19" ht="17.399999999999999" x14ac:dyDescent="0.45">
      <c r="A145">
        <v>143</v>
      </c>
      <c r="B145" t="s">
        <v>318</v>
      </c>
      <c r="C145" s="3" t="s">
        <v>319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2009</v>
      </c>
      <c r="S145" t="s">
        <v>2019</v>
      </c>
    </row>
    <row r="146" spans="1:19" ht="17.399999999999999" x14ac:dyDescent="0.45">
      <c r="A146">
        <v>144</v>
      </c>
      <c r="B146" t="s">
        <v>320</v>
      </c>
      <c r="C146" s="3" t="s">
        <v>321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2013</v>
      </c>
      <c r="S146" t="s">
        <v>2014</v>
      </c>
    </row>
    <row r="147" spans="1:19" ht="17.399999999999999" x14ac:dyDescent="0.45">
      <c r="A147">
        <v>145</v>
      </c>
      <c r="B147" t="s">
        <v>322</v>
      </c>
      <c r="C147" s="3" t="s">
        <v>323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11"/>
        <v>76.989583333333329</v>
      </c>
      <c r="J147" t="s">
        <v>88</v>
      </c>
      <c r="K147" t="s">
        <v>89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2011</v>
      </c>
      <c r="S147" t="s">
        <v>2020</v>
      </c>
    </row>
    <row r="148" spans="1:19" ht="33" x14ac:dyDescent="0.45">
      <c r="A148">
        <v>146</v>
      </c>
      <c r="B148" t="s">
        <v>324</v>
      </c>
      <c r="C148" s="3" t="s">
        <v>325</v>
      </c>
      <c r="D148">
        <v>8800</v>
      </c>
      <c r="E148">
        <v>1518</v>
      </c>
      <c r="F148" s="5">
        <f t="shared" si="8"/>
        <v>17.25</v>
      </c>
      <c r="G148" t="s">
        <v>65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2013</v>
      </c>
      <c r="S148" t="s">
        <v>2014</v>
      </c>
    </row>
    <row r="149" spans="1:19" ht="33" x14ac:dyDescent="0.45">
      <c r="A149">
        <v>147</v>
      </c>
      <c r="B149" t="s">
        <v>326</v>
      </c>
      <c r="C149" s="3" t="s">
        <v>327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2013</v>
      </c>
      <c r="S149" t="s">
        <v>2014</v>
      </c>
    </row>
    <row r="150" spans="1:19" ht="17.399999999999999" x14ac:dyDescent="0.45">
      <c r="A150">
        <v>148</v>
      </c>
      <c r="B150" t="s">
        <v>328</v>
      </c>
      <c r="C150" s="3" t="s">
        <v>329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2011</v>
      </c>
      <c r="S150" t="s">
        <v>2020</v>
      </c>
    </row>
    <row r="151" spans="1:19" ht="17.399999999999999" x14ac:dyDescent="0.45">
      <c r="A151">
        <v>149</v>
      </c>
      <c r="B151" t="s">
        <v>330</v>
      </c>
      <c r="C151" s="3" t="s">
        <v>331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2009</v>
      </c>
      <c r="S151" t="s">
        <v>2019</v>
      </c>
    </row>
    <row r="152" spans="1:19" ht="17.399999999999999" x14ac:dyDescent="0.45">
      <c r="A152">
        <v>150</v>
      </c>
      <c r="B152" t="s">
        <v>332</v>
      </c>
      <c r="C152" s="3" t="s">
        <v>333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2009</v>
      </c>
      <c r="S152" t="s">
        <v>2010</v>
      </c>
    </row>
    <row r="153" spans="1:19" ht="17.399999999999999" x14ac:dyDescent="0.45">
      <c r="A153">
        <v>151</v>
      </c>
      <c r="B153" t="s">
        <v>334</v>
      </c>
      <c r="C153" s="3" t="s">
        <v>335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2009</v>
      </c>
      <c r="S153" t="s">
        <v>2017</v>
      </c>
    </row>
    <row r="154" spans="1:19" ht="17.399999999999999" x14ac:dyDescent="0.45">
      <c r="A154">
        <v>152</v>
      </c>
      <c r="B154" t="s">
        <v>336</v>
      </c>
      <c r="C154" s="3" t="s">
        <v>337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2009</v>
      </c>
      <c r="S154" t="s">
        <v>2019</v>
      </c>
    </row>
    <row r="155" spans="1:19" ht="17.399999999999999" x14ac:dyDescent="0.45">
      <c r="A155">
        <v>153</v>
      </c>
      <c r="B155" t="s">
        <v>338</v>
      </c>
      <c r="C155" s="3" t="s">
        <v>339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2013</v>
      </c>
      <c r="S155" t="s">
        <v>2014</v>
      </c>
    </row>
    <row r="156" spans="1:19" ht="17.399999999999999" x14ac:dyDescent="0.45">
      <c r="A156">
        <v>154</v>
      </c>
      <c r="B156" t="s">
        <v>340</v>
      </c>
      <c r="C156" s="3" t="s">
        <v>341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2009</v>
      </c>
      <c r="S156" t="s">
        <v>2019</v>
      </c>
    </row>
    <row r="157" spans="1:19" ht="17.399999999999999" x14ac:dyDescent="0.45">
      <c r="A157">
        <v>155</v>
      </c>
      <c r="B157" t="s">
        <v>342</v>
      </c>
      <c r="C157" s="3" t="s">
        <v>343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2013</v>
      </c>
      <c r="S157" t="s">
        <v>2014</v>
      </c>
    </row>
    <row r="158" spans="1:19" ht="17.399999999999999" x14ac:dyDescent="0.45">
      <c r="A158">
        <v>156</v>
      </c>
      <c r="B158" t="s">
        <v>344</v>
      </c>
      <c r="C158" s="3" t="s">
        <v>345</v>
      </c>
      <c r="D158">
        <v>36400</v>
      </c>
      <c r="E158">
        <v>26914</v>
      </c>
      <c r="F158" s="5">
        <f t="shared" si="8"/>
        <v>73.939560439560438</v>
      </c>
      <c r="G158" t="s">
        <v>65</v>
      </c>
      <c r="H158">
        <v>379</v>
      </c>
      <c r="I158" s="6">
        <f t="shared" si="11"/>
        <v>71.013192612137203</v>
      </c>
      <c r="J158" t="s">
        <v>25</v>
      </c>
      <c r="K158" t="s">
        <v>26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2009</v>
      </c>
      <c r="S158" t="s">
        <v>2010</v>
      </c>
    </row>
    <row r="159" spans="1:19" ht="17.399999999999999" x14ac:dyDescent="0.45">
      <c r="A159">
        <v>157</v>
      </c>
      <c r="B159" t="s">
        <v>346</v>
      </c>
      <c r="C159" s="3" t="s">
        <v>347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11"/>
        <v>73.733333333333334</v>
      </c>
      <c r="J159" t="s">
        <v>25</v>
      </c>
      <c r="K159" t="s">
        <v>26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2028</v>
      </c>
      <c r="S159" t="s">
        <v>2029</v>
      </c>
    </row>
    <row r="160" spans="1:19" ht="17.399999999999999" x14ac:dyDescent="0.45">
      <c r="A160">
        <v>158</v>
      </c>
      <c r="B160" t="s">
        <v>348</v>
      </c>
      <c r="C160" s="3" t="s">
        <v>349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2009</v>
      </c>
      <c r="S160" t="s">
        <v>2010</v>
      </c>
    </row>
    <row r="161" spans="1:19" ht="17.399999999999999" x14ac:dyDescent="0.45">
      <c r="A161">
        <v>159</v>
      </c>
      <c r="B161" t="s">
        <v>350</v>
      </c>
      <c r="C161" s="3" t="s">
        <v>351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2013</v>
      </c>
      <c r="S161" t="s">
        <v>2014</v>
      </c>
    </row>
    <row r="162" spans="1:19" ht="17.399999999999999" x14ac:dyDescent="0.45">
      <c r="A162">
        <v>160</v>
      </c>
      <c r="B162" t="s">
        <v>352</v>
      </c>
      <c r="C162" s="3" t="s">
        <v>353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2011</v>
      </c>
      <c r="S162" t="s">
        <v>2020</v>
      </c>
    </row>
    <row r="163" spans="1:19" ht="33" x14ac:dyDescent="0.45">
      <c r="A163">
        <v>161</v>
      </c>
      <c r="B163" t="s">
        <v>354</v>
      </c>
      <c r="C163" s="3" t="s">
        <v>355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2011</v>
      </c>
      <c r="S163" t="s">
        <v>2012</v>
      </c>
    </row>
    <row r="164" spans="1:19" ht="33" x14ac:dyDescent="0.45">
      <c r="A164">
        <v>162</v>
      </c>
      <c r="B164" t="s">
        <v>356</v>
      </c>
      <c r="C164" s="3" t="s">
        <v>357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11"/>
        <v>58.178343949044589</v>
      </c>
      <c r="J164" t="s">
        <v>88</v>
      </c>
      <c r="K164" t="s">
        <v>89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2009</v>
      </c>
      <c r="S164" t="s">
        <v>2010</v>
      </c>
    </row>
    <row r="165" spans="1:19" ht="17.399999999999999" x14ac:dyDescent="0.45">
      <c r="A165">
        <v>163</v>
      </c>
      <c r="B165" t="s">
        <v>358</v>
      </c>
      <c r="C165" s="3" t="s">
        <v>359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2028</v>
      </c>
      <c r="S165" t="s">
        <v>2029</v>
      </c>
    </row>
    <row r="166" spans="1:19" ht="17.399999999999999" x14ac:dyDescent="0.45">
      <c r="A166">
        <v>164</v>
      </c>
      <c r="B166" t="s">
        <v>360</v>
      </c>
      <c r="C166" s="3" t="s">
        <v>361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2013</v>
      </c>
      <c r="S166" t="s">
        <v>2014</v>
      </c>
    </row>
    <row r="167" spans="1:19" ht="17.399999999999999" x14ac:dyDescent="0.45">
      <c r="A167">
        <v>165</v>
      </c>
      <c r="B167" t="s">
        <v>362</v>
      </c>
      <c r="C167" s="3" t="s">
        <v>363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2011</v>
      </c>
      <c r="S167" t="s">
        <v>2012</v>
      </c>
    </row>
    <row r="168" spans="1:19" ht="17.399999999999999" x14ac:dyDescent="0.45">
      <c r="A168">
        <v>166</v>
      </c>
      <c r="B168" t="s">
        <v>364</v>
      </c>
      <c r="C168" s="3" t="s">
        <v>365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2028</v>
      </c>
      <c r="S168" t="s">
        <v>2029</v>
      </c>
    </row>
    <row r="169" spans="1:19" ht="17.399999999999999" x14ac:dyDescent="0.45">
      <c r="A169">
        <v>167</v>
      </c>
      <c r="B169" t="s">
        <v>366</v>
      </c>
      <c r="C169" s="3" t="s">
        <v>367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11"/>
        <v>74</v>
      </c>
      <c r="J169" t="s">
        <v>25</v>
      </c>
      <c r="K169" t="s">
        <v>26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2013</v>
      </c>
      <c r="S169" t="s">
        <v>2014</v>
      </c>
    </row>
    <row r="170" spans="1:19" ht="17.399999999999999" x14ac:dyDescent="0.45">
      <c r="A170">
        <v>168</v>
      </c>
      <c r="B170" t="s">
        <v>368</v>
      </c>
      <c r="C170" s="3" t="s">
        <v>369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11"/>
        <v>41.996858638743454</v>
      </c>
      <c r="J170" t="s">
        <v>33</v>
      </c>
      <c r="K170" t="s">
        <v>34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2009</v>
      </c>
      <c r="S170" t="s">
        <v>2019</v>
      </c>
    </row>
    <row r="171" spans="1:19" ht="17.399999999999999" x14ac:dyDescent="0.45">
      <c r="A171">
        <v>169</v>
      </c>
      <c r="B171" t="s">
        <v>370</v>
      </c>
      <c r="C171" s="3" t="s">
        <v>371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2015</v>
      </c>
      <c r="S171" t="s">
        <v>2026</v>
      </c>
    </row>
    <row r="172" spans="1:19" ht="17.399999999999999" x14ac:dyDescent="0.45">
      <c r="A172">
        <v>170</v>
      </c>
      <c r="B172" t="s">
        <v>372</v>
      </c>
      <c r="C172" s="3" t="s">
        <v>373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2009</v>
      </c>
      <c r="S172" t="s">
        <v>2019</v>
      </c>
    </row>
    <row r="173" spans="1:19" ht="33" x14ac:dyDescent="0.45">
      <c r="A173">
        <v>171</v>
      </c>
      <c r="B173" t="s">
        <v>374</v>
      </c>
      <c r="C173" s="3" t="s">
        <v>375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2021</v>
      </c>
      <c r="S173" t="s">
        <v>2033</v>
      </c>
    </row>
    <row r="174" spans="1:19" ht="17.399999999999999" x14ac:dyDescent="0.45">
      <c r="A174">
        <v>172</v>
      </c>
      <c r="B174" t="s">
        <v>376</v>
      </c>
      <c r="C174" s="3" t="s">
        <v>377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2015</v>
      </c>
      <c r="S174" t="s">
        <v>2016</v>
      </c>
    </row>
    <row r="175" spans="1:19" ht="33" x14ac:dyDescent="0.45">
      <c r="A175">
        <v>173</v>
      </c>
      <c r="B175" t="s">
        <v>378</v>
      </c>
      <c r="C175" s="3" t="s">
        <v>379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2013</v>
      </c>
      <c r="S175" t="s">
        <v>2014</v>
      </c>
    </row>
    <row r="176" spans="1:19" ht="17.399999999999999" x14ac:dyDescent="0.45">
      <c r="A176">
        <v>174</v>
      </c>
      <c r="B176" t="s">
        <v>380</v>
      </c>
      <c r="C176" s="3" t="s">
        <v>381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2011</v>
      </c>
      <c r="S176" t="s">
        <v>2020</v>
      </c>
    </row>
    <row r="177" spans="1:19" ht="17.399999999999999" x14ac:dyDescent="0.45">
      <c r="A177">
        <v>175</v>
      </c>
      <c r="B177" t="s">
        <v>382</v>
      </c>
      <c r="C177" s="3" t="s">
        <v>383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2013</v>
      </c>
      <c r="S177" t="s">
        <v>2014</v>
      </c>
    </row>
    <row r="178" spans="1:19" ht="33" x14ac:dyDescent="0.45">
      <c r="A178">
        <v>176</v>
      </c>
      <c r="B178" t="s">
        <v>384</v>
      </c>
      <c r="C178" s="3" t="s">
        <v>385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2013</v>
      </c>
      <c r="S178" t="s">
        <v>2014</v>
      </c>
    </row>
    <row r="179" spans="1:19" ht="17.399999999999999" x14ac:dyDescent="0.45">
      <c r="A179">
        <v>177</v>
      </c>
      <c r="B179" t="s">
        <v>386</v>
      </c>
      <c r="C179" s="3" t="s">
        <v>387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2013</v>
      </c>
      <c r="S179" t="s">
        <v>2014</v>
      </c>
    </row>
    <row r="180" spans="1:19" ht="17.399999999999999" x14ac:dyDescent="0.45">
      <c r="A180">
        <v>178</v>
      </c>
      <c r="B180" t="s">
        <v>388</v>
      </c>
      <c r="C180" s="3" t="s">
        <v>389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2007</v>
      </c>
      <c r="S180" t="s">
        <v>2008</v>
      </c>
    </row>
    <row r="181" spans="1:19" ht="33" x14ac:dyDescent="0.45">
      <c r="A181">
        <v>179</v>
      </c>
      <c r="B181" t="s">
        <v>390</v>
      </c>
      <c r="C181" s="3" t="s">
        <v>391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2013</v>
      </c>
      <c r="S181" t="s">
        <v>2014</v>
      </c>
    </row>
    <row r="182" spans="1:19" ht="17.399999999999999" x14ac:dyDescent="0.45">
      <c r="A182">
        <v>180</v>
      </c>
      <c r="B182" t="s">
        <v>392</v>
      </c>
      <c r="C182" s="3" t="s">
        <v>393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11"/>
        <v>81.98196487897485</v>
      </c>
      <c r="J182" t="s">
        <v>25</v>
      </c>
      <c r="K182" t="s">
        <v>26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2011</v>
      </c>
      <c r="S182" t="s">
        <v>2020</v>
      </c>
    </row>
    <row r="183" spans="1:19" ht="17.399999999999999" x14ac:dyDescent="0.45">
      <c r="A183">
        <v>181</v>
      </c>
      <c r="B183" t="s">
        <v>394</v>
      </c>
      <c r="C183" s="3" t="s">
        <v>395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2011</v>
      </c>
      <c r="S183" t="s">
        <v>2012</v>
      </c>
    </row>
    <row r="184" spans="1:19" ht="33" x14ac:dyDescent="0.45">
      <c r="A184">
        <v>182</v>
      </c>
      <c r="B184" t="s">
        <v>396</v>
      </c>
      <c r="C184" s="3" t="s">
        <v>397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11"/>
        <v>58.996383363471971</v>
      </c>
      <c r="J184" t="s">
        <v>33</v>
      </c>
      <c r="K184" t="s">
        <v>34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2013</v>
      </c>
      <c r="S184" t="s">
        <v>2014</v>
      </c>
    </row>
    <row r="185" spans="1:19" ht="33" x14ac:dyDescent="0.45">
      <c r="A185">
        <v>183</v>
      </c>
      <c r="B185" t="s">
        <v>398</v>
      </c>
      <c r="C185" s="3" t="s">
        <v>399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2009</v>
      </c>
      <c r="S185" t="s">
        <v>2010</v>
      </c>
    </row>
    <row r="186" spans="1:19" ht="17.399999999999999" x14ac:dyDescent="0.45">
      <c r="A186">
        <v>184</v>
      </c>
      <c r="B186" t="s">
        <v>400</v>
      </c>
      <c r="C186" s="3" t="s">
        <v>401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2013</v>
      </c>
      <c r="S186" t="s">
        <v>2014</v>
      </c>
    </row>
    <row r="187" spans="1:19" ht="17.399999999999999" x14ac:dyDescent="0.45">
      <c r="A187">
        <v>185</v>
      </c>
      <c r="B187" t="s">
        <v>402</v>
      </c>
      <c r="C187" s="3" t="s">
        <v>403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2015</v>
      </c>
      <c r="S187" t="s">
        <v>2034</v>
      </c>
    </row>
    <row r="188" spans="1:19" ht="17.399999999999999" x14ac:dyDescent="0.45">
      <c r="A188">
        <v>186</v>
      </c>
      <c r="B188" t="s">
        <v>404</v>
      </c>
      <c r="C188" s="3" t="s">
        <v>405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2013</v>
      </c>
      <c r="S188" t="s">
        <v>2014</v>
      </c>
    </row>
    <row r="189" spans="1:19" ht="17.399999999999999" x14ac:dyDescent="0.45">
      <c r="A189">
        <v>187</v>
      </c>
      <c r="B189" t="s">
        <v>406</v>
      </c>
      <c r="C189" s="3" t="s">
        <v>407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2015</v>
      </c>
      <c r="S189" t="s">
        <v>2026</v>
      </c>
    </row>
    <row r="190" spans="1:19" ht="17.399999999999999" x14ac:dyDescent="0.45">
      <c r="A190">
        <v>188</v>
      </c>
      <c r="B190" t="s">
        <v>408</v>
      </c>
      <c r="C190" s="3" t="s">
        <v>409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11"/>
        <v>75</v>
      </c>
      <c r="J190" t="s">
        <v>96</v>
      </c>
      <c r="K190" t="s">
        <v>97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2013</v>
      </c>
      <c r="S190" t="s">
        <v>2014</v>
      </c>
    </row>
    <row r="191" spans="1:19" ht="17.399999999999999" x14ac:dyDescent="0.45">
      <c r="A191">
        <v>189</v>
      </c>
      <c r="B191" t="s">
        <v>410</v>
      </c>
      <c r="C191" s="3" t="s">
        <v>411</v>
      </c>
      <c r="D191">
        <v>191300</v>
      </c>
      <c r="E191">
        <v>45004</v>
      </c>
      <c r="F191" s="5">
        <f t="shared" si="8"/>
        <v>23.525352848928385</v>
      </c>
      <c r="G191" t="s">
        <v>65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2013</v>
      </c>
      <c r="S191" t="s">
        <v>2014</v>
      </c>
    </row>
    <row r="192" spans="1:19" ht="17.399999999999999" x14ac:dyDescent="0.45">
      <c r="A192">
        <v>190</v>
      </c>
      <c r="B192" t="s">
        <v>412</v>
      </c>
      <c r="C192" s="3" t="s">
        <v>413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2013</v>
      </c>
      <c r="S192" t="s">
        <v>2014</v>
      </c>
    </row>
    <row r="193" spans="1:19" ht="17.399999999999999" x14ac:dyDescent="0.45">
      <c r="A193">
        <v>191</v>
      </c>
      <c r="B193" t="s">
        <v>414</v>
      </c>
      <c r="C193" s="3" t="s">
        <v>415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11"/>
        <v>37.069767441860463</v>
      </c>
      <c r="J193" t="s">
        <v>96</v>
      </c>
      <c r="K193" t="s">
        <v>97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2013</v>
      </c>
      <c r="S193" t="s">
        <v>2014</v>
      </c>
    </row>
    <row r="194" spans="1:19" ht="33" x14ac:dyDescent="0.45">
      <c r="A194">
        <v>192</v>
      </c>
      <c r="B194" t="s">
        <v>416</v>
      </c>
      <c r="C194" s="3" t="s">
        <v>417</v>
      </c>
      <c r="D194">
        <v>42600</v>
      </c>
      <c r="E194">
        <v>8517</v>
      </c>
      <c r="F194" s="5">
        <f t="shared" ref="F194:F257" si="12">IFERROR((E194/D194)*100,0)</f>
        <v>19.992957746478872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 s="9">
        <f t="shared" ref="M194:M257" si="13">(((L194/60)/60)/24)+DATE(1970,1,1)</f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2009</v>
      </c>
      <c r="S194" t="s">
        <v>2010</v>
      </c>
    </row>
    <row r="195" spans="1:19" ht="17.399999999999999" x14ac:dyDescent="0.45">
      <c r="A195">
        <v>193</v>
      </c>
      <c r="B195" t="s">
        <v>418</v>
      </c>
      <c r="C195" s="3" t="s">
        <v>419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6">
        <f t="shared" si="11"/>
        <v>46.338461538461537</v>
      </c>
      <c r="J195" t="s">
        <v>21</v>
      </c>
      <c r="K195" t="s">
        <v>22</v>
      </c>
      <c r="L195">
        <v>1523163600</v>
      </c>
      <c r="M195" s="9">
        <f t="shared" si="13"/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2009</v>
      </c>
      <c r="S195" t="s">
        <v>2019</v>
      </c>
    </row>
    <row r="196" spans="1:19" ht="17.399999999999999" x14ac:dyDescent="0.45">
      <c r="A196">
        <v>194</v>
      </c>
      <c r="B196" t="s">
        <v>420</v>
      </c>
      <c r="C196" s="3" t="s">
        <v>421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2009</v>
      </c>
      <c r="S196" t="s">
        <v>2031</v>
      </c>
    </row>
    <row r="197" spans="1:19" ht="17.399999999999999" x14ac:dyDescent="0.45">
      <c r="A197">
        <v>195</v>
      </c>
      <c r="B197" t="s">
        <v>422</v>
      </c>
      <c r="C197" s="3" t="s">
        <v>423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2009</v>
      </c>
      <c r="S197" t="s">
        <v>2017</v>
      </c>
    </row>
    <row r="198" spans="1:19" ht="17.399999999999999" x14ac:dyDescent="0.45">
      <c r="A198">
        <v>196</v>
      </c>
      <c r="B198" t="s">
        <v>424</v>
      </c>
      <c r="C198" s="3" t="s">
        <v>425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5"/>
        <v>51.78</v>
      </c>
      <c r="J198" t="s">
        <v>33</v>
      </c>
      <c r="K198" t="s">
        <v>34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2011</v>
      </c>
      <c r="S198" t="s">
        <v>2020</v>
      </c>
    </row>
    <row r="199" spans="1:19" ht="17.399999999999999" x14ac:dyDescent="0.45">
      <c r="A199">
        <v>197</v>
      </c>
      <c r="B199" t="s">
        <v>426</v>
      </c>
      <c r="C199" s="3" t="s">
        <v>427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2015</v>
      </c>
      <c r="S199" t="s">
        <v>2018</v>
      </c>
    </row>
    <row r="200" spans="1:19" ht="17.399999999999999" x14ac:dyDescent="0.45">
      <c r="A200">
        <v>198</v>
      </c>
      <c r="B200" t="s">
        <v>428</v>
      </c>
      <c r="C200" s="3" t="s">
        <v>429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2009</v>
      </c>
      <c r="S200" t="s">
        <v>2017</v>
      </c>
    </row>
    <row r="201" spans="1:19" ht="17.399999999999999" x14ac:dyDescent="0.45">
      <c r="A201">
        <v>199</v>
      </c>
      <c r="B201" t="s">
        <v>430</v>
      </c>
      <c r="C201" s="3" t="s">
        <v>431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2009</v>
      </c>
      <c r="S201" t="s">
        <v>2010</v>
      </c>
    </row>
    <row r="202" spans="1:19" ht="17.399999999999999" x14ac:dyDescent="0.45">
      <c r="A202">
        <v>200</v>
      </c>
      <c r="B202" t="s">
        <v>432</v>
      </c>
      <c r="C202" s="3" t="s">
        <v>433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2013</v>
      </c>
      <c r="S202" t="s">
        <v>2014</v>
      </c>
    </row>
    <row r="203" spans="1:19" ht="33" x14ac:dyDescent="0.45">
      <c r="A203">
        <v>201</v>
      </c>
      <c r="B203" t="s">
        <v>434</v>
      </c>
      <c r="C203" s="3" t="s">
        <v>435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2011</v>
      </c>
      <c r="S203" t="s">
        <v>2012</v>
      </c>
    </row>
    <row r="204" spans="1:19" ht="17.399999999999999" x14ac:dyDescent="0.45">
      <c r="A204">
        <v>202</v>
      </c>
      <c r="B204" t="s">
        <v>436</v>
      </c>
      <c r="C204" s="3" t="s">
        <v>437</v>
      </c>
      <c r="D204">
        <v>8300</v>
      </c>
      <c r="E204">
        <v>6543</v>
      </c>
      <c r="F204" s="5">
        <f t="shared" si="12"/>
        <v>78.831325301204828</v>
      </c>
      <c r="G204" t="s">
        <v>65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2007</v>
      </c>
      <c r="S204" t="s">
        <v>2008</v>
      </c>
    </row>
    <row r="205" spans="1:19" ht="33" x14ac:dyDescent="0.45">
      <c r="A205">
        <v>203</v>
      </c>
      <c r="B205" t="s">
        <v>438</v>
      </c>
      <c r="C205" s="3" t="s">
        <v>439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5"/>
        <v>42.999777678968428</v>
      </c>
      <c r="J205" t="s">
        <v>25</v>
      </c>
      <c r="K205" t="s">
        <v>26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2013</v>
      </c>
      <c r="S205" t="s">
        <v>2014</v>
      </c>
    </row>
    <row r="206" spans="1:19" ht="17.399999999999999" x14ac:dyDescent="0.45">
      <c r="A206">
        <v>204</v>
      </c>
      <c r="B206" t="s">
        <v>440</v>
      </c>
      <c r="C206" s="3" t="s">
        <v>441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2009</v>
      </c>
      <c r="S206" t="s">
        <v>2032</v>
      </c>
    </row>
    <row r="207" spans="1:19" ht="17.399999999999999" x14ac:dyDescent="0.45">
      <c r="A207">
        <v>205</v>
      </c>
      <c r="B207" t="s">
        <v>442</v>
      </c>
      <c r="C207" s="3" t="s">
        <v>443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2013</v>
      </c>
      <c r="S207" t="s">
        <v>2014</v>
      </c>
    </row>
    <row r="208" spans="1:19" ht="17.399999999999999" x14ac:dyDescent="0.45">
      <c r="A208">
        <v>206</v>
      </c>
      <c r="B208" t="s">
        <v>444</v>
      </c>
      <c r="C208" s="3" t="s">
        <v>445</v>
      </c>
      <c r="D208">
        <v>9000</v>
      </c>
      <c r="E208">
        <v>3496</v>
      </c>
      <c r="F208" s="5">
        <f t="shared" si="12"/>
        <v>38.844444444444441</v>
      </c>
      <c r="G208" t="s">
        <v>65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2021</v>
      </c>
      <c r="S208" t="s">
        <v>2027</v>
      </c>
    </row>
    <row r="209" spans="1:19" ht="33" x14ac:dyDescent="0.45">
      <c r="A209">
        <v>207</v>
      </c>
      <c r="B209" t="s">
        <v>446</v>
      </c>
      <c r="C209" s="3" t="s">
        <v>447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2009</v>
      </c>
      <c r="S209" t="s">
        <v>2010</v>
      </c>
    </row>
    <row r="210" spans="1:19" ht="17.399999999999999" x14ac:dyDescent="0.45">
      <c r="A210">
        <v>208</v>
      </c>
      <c r="B210" t="s">
        <v>448</v>
      </c>
      <c r="C210" s="3" t="s">
        <v>449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2015</v>
      </c>
      <c r="S210" t="s">
        <v>2016</v>
      </c>
    </row>
    <row r="211" spans="1:19" ht="33" x14ac:dyDescent="0.45">
      <c r="A211">
        <v>209</v>
      </c>
      <c r="B211" t="s">
        <v>450</v>
      </c>
      <c r="C211" s="3" t="s">
        <v>451</v>
      </c>
      <c r="D211">
        <v>194500</v>
      </c>
      <c r="E211">
        <v>41212</v>
      </c>
      <c r="F211" s="5">
        <f t="shared" si="12"/>
        <v>21.188688946015425</v>
      </c>
      <c r="G211" t="s">
        <v>43</v>
      </c>
      <c r="H211">
        <v>808</v>
      </c>
      <c r="I211" s="6">
        <f t="shared" si="15"/>
        <v>51.004950495049506</v>
      </c>
      <c r="J211" t="s">
        <v>25</v>
      </c>
      <c r="K211" t="s">
        <v>26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2015</v>
      </c>
      <c r="S211" t="s">
        <v>2016</v>
      </c>
    </row>
    <row r="212" spans="1:19" ht="17.399999999999999" x14ac:dyDescent="0.45">
      <c r="A212">
        <v>210</v>
      </c>
      <c r="B212" t="s">
        <v>452</v>
      </c>
      <c r="C212" s="3" t="s">
        <v>453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5"/>
        <v>28.044247787610619</v>
      </c>
      <c r="J212" t="s">
        <v>33</v>
      </c>
      <c r="K212" t="s">
        <v>34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2015</v>
      </c>
      <c r="S212" t="s">
        <v>2037</v>
      </c>
    </row>
    <row r="213" spans="1:19" ht="33" x14ac:dyDescent="0.45">
      <c r="A213">
        <v>211</v>
      </c>
      <c r="B213" t="s">
        <v>454</v>
      </c>
      <c r="C213" s="3" t="s">
        <v>455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2013</v>
      </c>
      <c r="S213" t="s">
        <v>2014</v>
      </c>
    </row>
    <row r="214" spans="1:19" ht="33" x14ac:dyDescent="0.45">
      <c r="A214">
        <v>212</v>
      </c>
      <c r="B214" t="s">
        <v>456</v>
      </c>
      <c r="C214" s="3" t="s">
        <v>457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2013</v>
      </c>
      <c r="S214" t="s">
        <v>2014</v>
      </c>
    </row>
    <row r="215" spans="1:19" ht="33" x14ac:dyDescent="0.45">
      <c r="A215">
        <v>213</v>
      </c>
      <c r="B215" t="s">
        <v>458</v>
      </c>
      <c r="C215" s="3" t="s">
        <v>459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2009</v>
      </c>
      <c r="S215" t="s">
        <v>2019</v>
      </c>
    </row>
    <row r="216" spans="1:19" ht="17.399999999999999" x14ac:dyDescent="0.45">
      <c r="A216">
        <v>214</v>
      </c>
      <c r="B216" t="s">
        <v>460</v>
      </c>
      <c r="C216" s="3" t="s">
        <v>461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2009</v>
      </c>
      <c r="S216" t="s">
        <v>2010</v>
      </c>
    </row>
    <row r="217" spans="1:19" ht="17.399999999999999" x14ac:dyDescent="0.45">
      <c r="A217">
        <v>215</v>
      </c>
      <c r="B217" t="s">
        <v>462</v>
      </c>
      <c r="C217" s="3" t="s">
        <v>463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2013</v>
      </c>
      <c r="S217" t="s">
        <v>2014</v>
      </c>
    </row>
    <row r="218" spans="1:19" ht="17.399999999999999" x14ac:dyDescent="0.45">
      <c r="A218">
        <v>216</v>
      </c>
      <c r="B218" t="s">
        <v>464</v>
      </c>
      <c r="C218" s="3" t="s">
        <v>465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2013</v>
      </c>
      <c r="S218" t="s">
        <v>2014</v>
      </c>
    </row>
    <row r="219" spans="1:19" ht="17.399999999999999" x14ac:dyDescent="0.45">
      <c r="A219">
        <v>217</v>
      </c>
      <c r="B219" t="s">
        <v>466</v>
      </c>
      <c r="C219" s="3" t="s">
        <v>467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2015</v>
      </c>
      <c r="S219" t="s">
        <v>2037</v>
      </c>
    </row>
    <row r="220" spans="1:19" ht="17.399999999999999" x14ac:dyDescent="0.45">
      <c r="A220">
        <v>218</v>
      </c>
      <c r="B220" t="s">
        <v>468</v>
      </c>
      <c r="C220" s="3" t="s">
        <v>469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5"/>
        <v>31.005037783375315</v>
      </c>
      <c r="J220" t="s">
        <v>37</v>
      </c>
      <c r="K220" t="s">
        <v>38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2015</v>
      </c>
      <c r="S220" t="s">
        <v>2026</v>
      </c>
    </row>
    <row r="221" spans="1:19" ht="17.399999999999999" x14ac:dyDescent="0.45">
      <c r="A221">
        <v>219</v>
      </c>
      <c r="B221" t="s">
        <v>470</v>
      </c>
      <c r="C221" s="3" t="s">
        <v>471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2015</v>
      </c>
      <c r="S221" t="s">
        <v>2023</v>
      </c>
    </row>
    <row r="222" spans="1:19" ht="17.399999999999999" x14ac:dyDescent="0.45">
      <c r="A222">
        <v>220</v>
      </c>
      <c r="B222" t="s">
        <v>472</v>
      </c>
      <c r="C222" s="3" t="s">
        <v>473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2013</v>
      </c>
      <c r="S222" t="s">
        <v>2014</v>
      </c>
    </row>
    <row r="223" spans="1:19" ht="33" x14ac:dyDescent="0.45">
      <c r="A223">
        <v>221</v>
      </c>
      <c r="B223" t="s">
        <v>474</v>
      </c>
      <c r="C223" s="3" t="s">
        <v>475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2007</v>
      </c>
      <c r="S223" t="s">
        <v>2008</v>
      </c>
    </row>
    <row r="224" spans="1:19" ht="17.399999999999999" x14ac:dyDescent="0.45">
      <c r="A224">
        <v>222</v>
      </c>
      <c r="B224" t="s">
        <v>476</v>
      </c>
      <c r="C224" s="3" t="s">
        <v>477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2028</v>
      </c>
      <c r="S224" t="s">
        <v>2029</v>
      </c>
    </row>
    <row r="225" spans="1:19" ht="17.399999999999999" x14ac:dyDescent="0.45">
      <c r="A225">
        <v>223</v>
      </c>
      <c r="B225" t="s">
        <v>478</v>
      </c>
      <c r="C225" s="3" t="s">
        <v>479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2013</v>
      </c>
      <c r="S225" t="s">
        <v>2014</v>
      </c>
    </row>
    <row r="226" spans="1:19" ht="17.399999999999999" x14ac:dyDescent="0.45">
      <c r="A226">
        <v>224</v>
      </c>
      <c r="B226" t="s">
        <v>480</v>
      </c>
      <c r="C226" s="3" t="s">
        <v>481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2015</v>
      </c>
      <c r="S226" t="s">
        <v>2037</v>
      </c>
    </row>
    <row r="227" spans="1:19" ht="17.399999999999999" x14ac:dyDescent="0.45">
      <c r="A227">
        <v>225</v>
      </c>
      <c r="B227" t="s">
        <v>482</v>
      </c>
      <c r="C227" s="3" t="s">
        <v>483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2009</v>
      </c>
      <c r="S227" t="s">
        <v>2010</v>
      </c>
    </row>
    <row r="228" spans="1:19" ht="17.399999999999999" x14ac:dyDescent="0.45">
      <c r="A228">
        <v>226</v>
      </c>
      <c r="B228" t="s">
        <v>236</v>
      </c>
      <c r="C228" s="3" t="s">
        <v>484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2028</v>
      </c>
      <c r="S228" t="s">
        <v>2029</v>
      </c>
    </row>
    <row r="229" spans="1:19" ht="33" x14ac:dyDescent="0.45">
      <c r="A229">
        <v>227</v>
      </c>
      <c r="B229" t="s">
        <v>485</v>
      </c>
      <c r="C229" s="3" t="s">
        <v>486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2024</v>
      </c>
      <c r="S229" t="s">
        <v>2035</v>
      </c>
    </row>
    <row r="230" spans="1:19" ht="17.399999999999999" x14ac:dyDescent="0.45">
      <c r="A230">
        <v>228</v>
      </c>
      <c r="B230" t="s">
        <v>487</v>
      </c>
      <c r="C230" s="3" t="s">
        <v>488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2015</v>
      </c>
      <c r="S230" t="s">
        <v>2023</v>
      </c>
    </row>
    <row r="231" spans="1:19" ht="17.399999999999999" x14ac:dyDescent="0.45">
      <c r="A231">
        <v>229</v>
      </c>
      <c r="B231" t="s">
        <v>489</v>
      </c>
      <c r="C231" s="3" t="s">
        <v>490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2024</v>
      </c>
      <c r="S231" t="s">
        <v>2035</v>
      </c>
    </row>
    <row r="232" spans="1:19" ht="17.399999999999999" x14ac:dyDescent="0.45">
      <c r="A232">
        <v>230</v>
      </c>
      <c r="B232" t="s">
        <v>491</v>
      </c>
      <c r="C232" s="3" t="s">
        <v>492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2024</v>
      </c>
      <c r="S232" t="s">
        <v>2025</v>
      </c>
    </row>
    <row r="233" spans="1:19" ht="17.399999999999999" x14ac:dyDescent="0.45">
      <c r="A233">
        <v>231</v>
      </c>
      <c r="B233" t="s">
        <v>493</v>
      </c>
      <c r="C233" s="3" t="s">
        <v>494</v>
      </c>
      <c r="D233">
        <v>7200</v>
      </c>
      <c r="E233">
        <v>5523</v>
      </c>
      <c r="F233" s="5">
        <f t="shared" si="12"/>
        <v>76.708333333333329</v>
      </c>
      <c r="G233" t="s">
        <v>65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2013</v>
      </c>
      <c r="S233" t="s">
        <v>2014</v>
      </c>
    </row>
    <row r="234" spans="1:19" ht="17.399999999999999" x14ac:dyDescent="0.45">
      <c r="A234">
        <v>232</v>
      </c>
      <c r="B234" t="s">
        <v>495</v>
      </c>
      <c r="C234" s="3" t="s">
        <v>496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2013</v>
      </c>
      <c r="S234" t="s">
        <v>2014</v>
      </c>
    </row>
    <row r="235" spans="1:19" ht="17.399999999999999" x14ac:dyDescent="0.45">
      <c r="A235">
        <v>233</v>
      </c>
      <c r="B235" t="s">
        <v>497</v>
      </c>
      <c r="C235" s="3" t="s">
        <v>498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2015</v>
      </c>
      <c r="S235" t="s">
        <v>2023</v>
      </c>
    </row>
    <row r="236" spans="1:19" ht="17.399999999999999" x14ac:dyDescent="0.45">
      <c r="A236">
        <v>234</v>
      </c>
      <c r="B236" t="s">
        <v>499</v>
      </c>
      <c r="C236" s="3" t="s">
        <v>500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5"/>
        <v>54.906040268456373</v>
      </c>
      <c r="J236" t="s">
        <v>96</v>
      </c>
      <c r="K236" t="s">
        <v>97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2024</v>
      </c>
      <c r="S236" t="s">
        <v>2025</v>
      </c>
    </row>
    <row r="237" spans="1:19" ht="33" x14ac:dyDescent="0.45">
      <c r="A237">
        <v>235</v>
      </c>
      <c r="B237" t="s">
        <v>501</v>
      </c>
      <c r="C237" s="3" t="s">
        <v>502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2015</v>
      </c>
      <c r="S237" t="s">
        <v>2023</v>
      </c>
    </row>
    <row r="238" spans="1:19" ht="17.399999999999999" x14ac:dyDescent="0.45">
      <c r="A238">
        <v>236</v>
      </c>
      <c r="B238" t="s">
        <v>503</v>
      </c>
      <c r="C238" s="3" t="s">
        <v>504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5"/>
        <v>75.84210526315789</v>
      </c>
      <c r="J238" t="s">
        <v>25</v>
      </c>
      <c r="K238" t="s">
        <v>26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2009</v>
      </c>
      <c r="S238" t="s">
        <v>2010</v>
      </c>
    </row>
    <row r="239" spans="1:19" ht="33" x14ac:dyDescent="0.45">
      <c r="A239">
        <v>237</v>
      </c>
      <c r="B239" t="s">
        <v>505</v>
      </c>
      <c r="C239" s="3" t="s">
        <v>506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2015</v>
      </c>
      <c r="S239" t="s">
        <v>2023</v>
      </c>
    </row>
    <row r="240" spans="1:19" ht="17.399999999999999" x14ac:dyDescent="0.45">
      <c r="A240">
        <v>238</v>
      </c>
      <c r="B240" t="s">
        <v>507</v>
      </c>
      <c r="C240" s="3" t="s">
        <v>508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5"/>
        <v>104.51546391752578</v>
      </c>
      <c r="J240" t="s">
        <v>33</v>
      </c>
      <c r="K240" t="s">
        <v>34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2013</v>
      </c>
      <c r="S240" t="s">
        <v>2014</v>
      </c>
    </row>
    <row r="241" spans="1:19" ht="33" x14ac:dyDescent="0.45">
      <c r="A241">
        <v>239</v>
      </c>
      <c r="B241" t="s">
        <v>509</v>
      </c>
      <c r="C241" s="3" t="s">
        <v>510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2011</v>
      </c>
      <c r="S241" t="s">
        <v>2020</v>
      </c>
    </row>
    <row r="242" spans="1:19" ht="17.399999999999999" x14ac:dyDescent="0.45">
      <c r="A242">
        <v>240</v>
      </c>
      <c r="B242" t="s">
        <v>511</v>
      </c>
      <c r="C242" s="3" t="s">
        <v>512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2013</v>
      </c>
      <c r="S242" t="s">
        <v>2014</v>
      </c>
    </row>
    <row r="243" spans="1:19" ht="33" x14ac:dyDescent="0.45">
      <c r="A243">
        <v>241</v>
      </c>
      <c r="B243" t="s">
        <v>513</v>
      </c>
      <c r="C243" s="3" t="s">
        <v>514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5"/>
        <v>101.97684085510689</v>
      </c>
      <c r="J243" t="s">
        <v>25</v>
      </c>
      <c r="K243" t="s">
        <v>26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2021</v>
      </c>
      <c r="S243" t="s">
        <v>2022</v>
      </c>
    </row>
    <row r="244" spans="1:19" ht="17.399999999999999" x14ac:dyDescent="0.45">
      <c r="A244">
        <v>242</v>
      </c>
      <c r="B244" t="s">
        <v>515</v>
      </c>
      <c r="C244" s="3" t="s">
        <v>516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2009</v>
      </c>
      <c r="S244" t="s">
        <v>2010</v>
      </c>
    </row>
    <row r="245" spans="1:19" ht="33" x14ac:dyDescent="0.45">
      <c r="A245">
        <v>243</v>
      </c>
      <c r="B245" t="s">
        <v>517</v>
      </c>
      <c r="C245" s="3" t="s">
        <v>518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2013</v>
      </c>
      <c r="S245" t="s">
        <v>2014</v>
      </c>
    </row>
    <row r="246" spans="1:19" ht="33" x14ac:dyDescent="0.45">
      <c r="A246">
        <v>244</v>
      </c>
      <c r="B246" t="s">
        <v>519</v>
      </c>
      <c r="C246" s="3" t="s">
        <v>520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2013</v>
      </c>
      <c r="S246" t="s">
        <v>2014</v>
      </c>
    </row>
    <row r="247" spans="1:19" ht="17.399999999999999" x14ac:dyDescent="0.45">
      <c r="A247">
        <v>245</v>
      </c>
      <c r="B247" t="s">
        <v>521</v>
      </c>
      <c r="C247" s="3" t="s">
        <v>522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2013</v>
      </c>
      <c r="S247" t="s">
        <v>2014</v>
      </c>
    </row>
    <row r="248" spans="1:19" ht="33" x14ac:dyDescent="0.45">
      <c r="A248">
        <v>246</v>
      </c>
      <c r="B248" t="s">
        <v>523</v>
      </c>
      <c r="C248" s="3" t="s">
        <v>524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2011</v>
      </c>
      <c r="S248" t="s">
        <v>2012</v>
      </c>
    </row>
    <row r="249" spans="1:19" ht="17.399999999999999" x14ac:dyDescent="0.45">
      <c r="A249">
        <v>247</v>
      </c>
      <c r="B249" t="s">
        <v>525</v>
      </c>
      <c r="C249" s="3" t="s">
        <v>526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2021</v>
      </c>
      <c r="S249" t="s">
        <v>2027</v>
      </c>
    </row>
    <row r="250" spans="1:19" ht="17.399999999999999" x14ac:dyDescent="0.45">
      <c r="A250">
        <v>248</v>
      </c>
      <c r="B250" t="s">
        <v>527</v>
      </c>
      <c r="C250" s="3" t="s">
        <v>528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5"/>
        <v>60.105504587155963</v>
      </c>
      <c r="J250" t="s">
        <v>25</v>
      </c>
      <c r="K250" t="s">
        <v>26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2024</v>
      </c>
      <c r="S250" t="s">
        <v>2035</v>
      </c>
    </row>
    <row r="251" spans="1:19" ht="17.399999999999999" x14ac:dyDescent="0.45">
      <c r="A251">
        <v>249</v>
      </c>
      <c r="B251" t="s">
        <v>529</v>
      </c>
      <c r="C251" s="3" t="s">
        <v>530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2021</v>
      </c>
      <c r="S251" t="s">
        <v>2033</v>
      </c>
    </row>
    <row r="252" spans="1:19" ht="17.399999999999999" x14ac:dyDescent="0.45">
      <c r="A252">
        <v>250</v>
      </c>
      <c r="B252" t="s">
        <v>531</v>
      </c>
      <c r="C252" s="3" t="s">
        <v>532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2009</v>
      </c>
      <c r="S252" t="s">
        <v>2010</v>
      </c>
    </row>
    <row r="253" spans="1:19" ht="17.399999999999999" x14ac:dyDescent="0.45">
      <c r="A253">
        <v>251</v>
      </c>
      <c r="B253" t="s">
        <v>533</v>
      </c>
      <c r="C253" s="3" t="s">
        <v>534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2013</v>
      </c>
      <c r="S253" t="s">
        <v>2014</v>
      </c>
    </row>
    <row r="254" spans="1:19" ht="33" x14ac:dyDescent="0.45">
      <c r="A254">
        <v>252</v>
      </c>
      <c r="B254" t="s">
        <v>535</v>
      </c>
      <c r="C254" s="3" t="s">
        <v>536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2013</v>
      </c>
      <c r="S254" t="s">
        <v>2014</v>
      </c>
    </row>
    <row r="255" spans="1:19" ht="17.399999999999999" x14ac:dyDescent="0.45">
      <c r="A255">
        <v>253</v>
      </c>
      <c r="B255" t="s">
        <v>537</v>
      </c>
      <c r="C255" s="3" t="s">
        <v>538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2015</v>
      </c>
      <c r="S255" t="s">
        <v>2018</v>
      </c>
    </row>
    <row r="256" spans="1:19" ht="33" x14ac:dyDescent="0.45">
      <c r="A256">
        <v>254</v>
      </c>
      <c r="B256" t="s">
        <v>539</v>
      </c>
      <c r="C256" s="3" t="s">
        <v>540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2021</v>
      </c>
      <c r="S256" t="s">
        <v>2022</v>
      </c>
    </row>
    <row r="257" spans="1:19" ht="33" x14ac:dyDescent="0.45">
      <c r="A257">
        <v>255</v>
      </c>
      <c r="B257" t="s">
        <v>541</v>
      </c>
      <c r="C257" s="3" t="s">
        <v>542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2009</v>
      </c>
      <c r="S257" t="s">
        <v>2010</v>
      </c>
    </row>
    <row r="258" spans="1:19" ht="17.399999999999999" x14ac:dyDescent="0.45">
      <c r="A258">
        <v>256</v>
      </c>
      <c r="B258" t="s">
        <v>543</v>
      </c>
      <c r="C258" s="3" t="s">
        <v>544</v>
      </c>
      <c r="D258">
        <v>4100</v>
      </c>
      <c r="E258">
        <v>959</v>
      </c>
      <c r="F258" s="5">
        <f t="shared" ref="F258:F321" si="16">IFERROR((E258/D258)*100,0)</f>
        <v>23.390243902439025</v>
      </c>
      <c r="G258" t="s">
        <v>14</v>
      </c>
      <c r="H258">
        <v>15</v>
      </c>
      <c r="I258" s="6">
        <f t="shared" si="15"/>
        <v>63.93333333333333</v>
      </c>
      <c r="J258" t="s">
        <v>37</v>
      </c>
      <c r="K258" t="s">
        <v>38</v>
      </c>
      <c r="L258">
        <v>1453615200</v>
      </c>
      <c r="M258" s="9">
        <f t="shared" ref="M258:M321" si="17">(((L258/60)/60)/24)+DATE(1970,1,1)</f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2009</v>
      </c>
      <c r="S258" t="s">
        <v>2010</v>
      </c>
    </row>
    <row r="259" spans="1:19" ht="17.399999999999999" x14ac:dyDescent="0.45">
      <c r="A259">
        <v>257</v>
      </c>
      <c r="B259" t="s">
        <v>545</v>
      </c>
      <c r="C259" s="3" t="s">
        <v>546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6">
        <f t="shared" si="15"/>
        <v>90.456521739130437</v>
      </c>
      <c r="J259" t="s">
        <v>21</v>
      </c>
      <c r="K259" t="s">
        <v>22</v>
      </c>
      <c r="L259">
        <v>1362463200</v>
      </c>
      <c r="M259" s="9">
        <f t="shared" si="17"/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2013</v>
      </c>
      <c r="S259" t="s">
        <v>2014</v>
      </c>
    </row>
    <row r="260" spans="1:19" ht="17.399999999999999" x14ac:dyDescent="0.45">
      <c r="A260">
        <v>258</v>
      </c>
      <c r="B260" t="s">
        <v>547</v>
      </c>
      <c r="C260" s="3" t="s">
        <v>548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2013</v>
      </c>
      <c r="S260" t="s">
        <v>2014</v>
      </c>
    </row>
    <row r="261" spans="1:19" ht="33" x14ac:dyDescent="0.45">
      <c r="A261">
        <v>259</v>
      </c>
      <c r="B261" t="s">
        <v>549</v>
      </c>
      <c r="C261" s="3" t="s">
        <v>550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2028</v>
      </c>
      <c r="S261" t="s">
        <v>2029</v>
      </c>
    </row>
    <row r="262" spans="1:19" ht="17.399999999999999" x14ac:dyDescent="0.45">
      <c r="A262">
        <v>260</v>
      </c>
      <c r="B262" t="s">
        <v>551</v>
      </c>
      <c r="C262" s="3" t="s">
        <v>552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2009</v>
      </c>
      <c r="S262" t="s">
        <v>2010</v>
      </c>
    </row>
    <row r="263" spans="1:19" ht="33" x14ac:dyDescent="0.45">
      <c r="A263">
        <v>261</v>
      </c>
      <c r="B263" t="s">
        <v>553</v>
      </c>
      <c r="C263" s="3" t="s">
        <v>554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2009</v>
      </c>
      <c r="S263" t="s">
        <v>2010</v>
      </c>
    </row>
    <row r="264" spans="1:19" ht="17.399999999999999" x14ac:dyDescent="0.45">
      <c r="A264">
        <v>262</v>
      </c>
      <c r="B264" t="s">
        <v>555</v>
      </c>
      <c r="C264" s="3" t="s">
        <v>556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2009</v>
      </c>
      <c r="S264" t="s">
        <v>2019</v>
      </c>
    </row>
    <row r="265" spans="1:19" ht="17.399999999999999" x14ac:dyDescent="0.45">
      <c r="A265">
        <v>263</v>
      </c>
      <c r="B265" t="s">
        <v>557</v>
      </c>
      <c r="C265" s="3" t="s">
        <v>558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2028</v>
      </c>
      <c r="S265" t="s">
        <v>2029</v>
      </c>
    </row>
    <row r="266" spans="1:19" ht="17.399999999999999" x14ac:dyDescent="0.45">
      <c r="A266">
        <v>264</v>
      </c>
      <c r="B266" t="s">
        <v>559</v>
      </c>
      <c r="C266" s="3" t="s">
        <v>560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2013</v>
      </c>
      <c r="S266" t="s">
        <v>2014</v>
      </c>
    </row>
    <row r="267" spans="1:19" ht="17.399999999999999" x14ac:dyDescent="0.45">
      <c r="A267">
        <v>265</v>
      </c>
      <c r="B267" t="s">
        <v>561</v>
      </c>
      <c r="C267" s="3" t="s">
        <v>562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2013</v>
      </c>
      <c r="S267" t="s">
        <v>2014</v>
      </c>
    </row>
    <row r="268" spans="1:19" ht="17.399999999999999" x14ac:dyDescent="0.45">
      <c r="A268">
        <v>266</v>
      </c>
      <c r="B268" t="s">
        <v>563</v>
      </c>
      <c r="C268" s="3" t="s">
        <v>564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9"/>
        <v>26.996228786926462</v>
      </c>
      <c r="J268" t="s">
        <v>96</v>
      </c>
      <c r="K268" t="s">
        <v>97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2009</v>
      </c>
      <c r="S268" t="s">
        <v>2032</v>
      </c>
    </row>
    <row r="269" spans="1:19" ht="17.399999999999999" x14ac:dyDescent="0.45">
      <c r="A269">
        <v>267</v>
      </c>
      <c r="B269" t="s">
        <v>565</v>
      </c>
      <c r="C269" s="3" t="s">
        <v>566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9"/>
        <v>51.990606936416185</v>
      </c>
      <c r="J269" t="s">
        <v>25</v>
      </c>
      <c r="K269" t="s">
        <v>26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2013</v>
      </c>
      <c r="S269" t="s">
        <v>2014</v>
      </c>
    </row>
    <row r="270" spans="1:19" ht="17.399999999999999" x14ac:dyDescent="0.45">
      <c r="A270">
        <v>268</v>
      </c>
      <c r="B270" t="s">
        <v>567</v>
      </c>
      <c r="C270" s="3" t="s">
        <v>568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2015</v>
      </c>
      <c r="S270" t="s">
        <v>2016</v>
      </c>
    </row>
    <row r="271" spans="1:19" ht="17.399999999999999" x14ac:dyDescent="0.45">
      <c r="A271">
        <v>269</v>
      </c>
      <c r="B271" t="s">
        <v>569</v>
      </c>
      <c r="C271" s="3" t="s">
        <v>570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2015</v>
      </c>
      <c r="S271" t="s">
        <v>2034</v>
      </c>
    </row>
    <row r="272" spans="1:19" ht="17.399999999999999" x14ac:dyDescent="0.45">
      <c r="A272">
        <v>270</v>
      </c>
      <c r="B272" t="s">
        <v>571</v>
      </c>
      <c r="C272" s="3" t="s">
        <v>572</v>
      </c>
      <c r="D272">
        <v>173900</v>
      </c>
      <c r="E272">
        <v>47260</v>
      </c>
      <c r="F272" s="5">
        <f t="shared" si="16"/>
        <v>27.176538240368025</v>
      </c>
      <c r="G272" t="s">
        <v>65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2024</v>
      </c>
      <c r="S272" t="s">
        <v>2025</v>
      </c>
    </row>
    <row r="273" spans="1:19" ht="33" x14ac:dyDescent="0.45">
      <c r="A273">
        <v>271</v>
      </c>
      <c r="B273" t="s">
        <v>573</v>
      </c>
      <c r="C273" s="3" t="s">
        <v>574</v>
      </c>
      <c r="D273">
        <v>153700</v>
      </c>
      <c r="E273">
        <v>1953</v>
      </c>
      <c r="F273" s="5">
        <f t="shared" si="16"/>
        <v>1.2706571242680547</v>
      </c>
      <c r="G273" t="s">
        <v>43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2028</v>
      </c>
      <c r="S273" t="s">
        <v>2029</v>
      </c>
    </row>
    <row r="274" spans="1:19" ht="17.399999999999999" x14ac:dyDescent="0.45">
      <c r="A274">
        <v>272</v>
      </c>
      <c r="B274" t="s">
        <v>575</v>
      </c>
      <c r="C274" s="3" t="s">
        <v>576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2013</v>
      </c>
      <c r="S274" t="s">
        <v>2014</v>
      </c>
    </row>
    <row r="275" spans="1:19" ht="17.399999999999999" x14ac:dyDescent="0.45">
      <c r="A275">
        <v>273</v>
      </c>
      <c r="B275" t="s">
        <v>577</v>
      </c>
      <c r="C275" s="3" t="s">
        <v>578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2013</v>
      </c>
      <c r="S275" t="s">
        <v>2014</v>
      </c>
    </row>
    <row r="276" spans="1:19" ht="33" x14ac:dyDescent="0.45">
      <c r="A276">
        <v>274</v>
      </c>
      <c r="B276" t="s">
        <v>579</v>
      </c>
      <c r="C276" s="3" t="s">
        <v>580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2013</v>
      </c>
      <c r="S276" t="s">
        <v>2014</v>
      </c>
    </row>
    <row r="277" spans="1:19" ht="33" x14ac:dyDescent="0.45">
      <c r="A277">
        <v>275</v>
      </c>
      <c r="B277" t="s">
        <v>581</v>
      </c>
      <c r="C277" s="3" t="s">
        <v>582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2021</v>
      </c>
      <c r="S277" t="s">
        <v>2033</v>
      </c>
    </row>
    <row r="278" spans="1:19" ht="17.399999999999999" x14ac:dyDescent="0.45">
      <c r="A278">
        <v>276</v>
      </c>
      <c r="B278" t="s">
        <v>583</v>
      </c>
      <c r="C278" s="3" t="s">
        <v>584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2024</v>
      </c>
      <c r="S278" t="s">
        <v>2025</v>
      </c>
    </row>
    <row r="279" spans="1:19" ht="33" x14ac:dyDescent="0.45">
      <c r="A279">
        <v>277</v>
      </c>
      <c r="B279" t="s">
        <v>585</v>
      </c>
      <c r="C279" s="3" t="s">
        <v>586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2013</v>
      </c>
      <c r="S279" t="s">
        <v>2014</v>
      </c>
    </row>
    <row r="280" spans="1:19" ht="17.399999999999999" x14ac:dyDescent="0.45">
      <c r="A280">
        <v>278</v>
      </c>
      <c r="B280" t="s">
        <v>587</v>
      </c>
      <c r="C280" s="3" t="s">
        <v>588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2011</v>
      </c>
      <c r="S280" t="s">
        <v>2012</v>
      </c>
    </row>
    <row r="281" spans="1:19" ht="33" x14ac:dyDescent="0.45">
      <c r="A281">
        <v>279</v>
      </c>
      <c r="B281" t="s">
        <v>589</v>
      </c>
      <c r="C281" s="3" t="s">
        <v>590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2013</v>
      </c>
      <c r="S281" t="s">
        <v>2014</v>
      </c>
    </row>
    <row r="282" spans="1:19" ht="33" x14ac:dyDescent="0.45">
      <c r="A282">
        <v>280</v>
      </c>
      <c r="B282" t="s">
        <v>591</v>
      </c>
      <c r="C282" s="3" t="s">
        <v>592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2015</v>
      </c>
      <c r="S282" t="s">
        <v>2023</v>
      </c>
    </row>
    <row r="283" spans="1:19" ht="17.399999999999999" x14ac:dyDescent="0.45">
      <c r="A283">
        <v>281</v>
      </c>
      <c r="B283" t="s">
        <v>593</v>
      </c>
      <c r="C283" s="3" t="s">
        <v>594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2013</v>
      </c>
      <c r="S283" t="s">
        <v>2014</v>
      </c>
    </row>
    <row r="284" spans="1:19" ht="17.399999999999999" x14ac:dyDescent="0.45">
      <c r="A284">
        <v>282</v>
      </c>
      <c r="B284" t="s">
        <v>595</v>
      </c>
      <c r="C284" s="3" t="s">
        <v>596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2015</v>
      </c>
      <c r="S284" t="s">
        <v>2034</v>
      </c>
    </row>
    <row r="285" spans="1:19" ht="33" x14ac:dyDescent="0.45">
      <c r="A285">
        <v>283</v>
      </c>
      <c r="B285" t="s">
        <v>597</v>
      </c>
      <c r="C285" s="3" t="s">
        <v>598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9"/>
        <v>52.310344827586206</v>
      </c>
      <c r="J285" t="s">
        <v>33</v>
      </c>
      <c r="K285" t="s">
        <v>34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2009</v>
      </c>
      <c r="S285" t="s">
        <v>2010</v>
      </c>
    </row>
    <row r="286" spans="1:19" ht="17.399999999999999" x14ac:dyDescent="0.45">
      <c r="A286">
        <v>284</v>
      </c>
      <c r="B286" t="s">
        <v>599</v>
      </c>
      <c r="C286" s="3" t="s">
        <v>600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2011</v>
      </c>
      <c r="S286" t="s">
        <v>2012</v>
      </c>
    </row>
    <row r="287" spans="1:19" ht="17.399999999999999" x14ac:dyDescent="0.45">
      <c r="A287">
        <v>285</v>
      </c>
      <c r="B287" t="s">
        <v>601</v>
      </c>
      <c r="C287" s="3" t="s">
        <v>602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2013</v>
      </c>
      <c r="S287" t="s">
        <v>2014</v>
      </c>
    </row>
    <row r="288" spans="1:19" ht="17.399999999999999" x14ac:dyDescent="0.45">
      <c r="A288">
        <v>286</v>
      </c>
      <c r="B288" t="s">
        <v>603</v>
      </c>
      <c r="C288" s="3" t="s">
        <v>604</v>
      </c>
      <c r="D288">
        <v>112100</v>
      </c>
      <c r="E288">
        <v>19557</v>
      </c>
      <c r="F288" s="5">
        <f t="shared" si="16"/>
        <v>17.446030330062445</v>
      </c>
      <c r="G288" t="s">
        <v>65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2013</v>
      </c>
      <c r="S288" t="s">
        <v>2014</v>
      </c>
    </row>
    <row r="289" spans="1:19" ht="17.399999999999999" x14ac:dyDescent="0.45">
      <c r="A289">
        <v>287</v>
      </c>
      <c r="B289" t="s">
        <v>605</v>
      </c>
      <c r="C289" s="3" t="s">
        <v>606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2009</v>
      </c>
      <c r="S289" t="s">
        <v>2017</v>
      </c>
    </row>
    <row r="290" spans="1:19" ht="17.399999999999999" x14ac:dyDescent="0.45">
      <c r="A290">
        <v>288</v>
      </c>
      <c r="B290" t="s">
        <v>607</v>
      </c>
      <c r="C290" s="3" t="s">
        <v>608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9"/>
        <v>39.970802919708028</v>
      </c>
      <c r="J290" t="s">
        <v>33</v>
      </c>
      <c r="K290" t="s">
        <v>34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2009</v>
      </c>
      <c r="S290" t="s">
        <v>2031</v>
      </c>
    </row>
    <row r="291" spans="1:19" ht="17.399999999999999" x14ac:dyDescent="0.45">
      <c r="A291">
        <v>289</v>
      </c>
      <c r="B291" t="s">
        <v>609</v>
      </c>
      <c r="C291" s="3" t="s">
        <v>610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2013</v>
      </c>
      <c r="S291" t="s">
        <v>2014</v>
      </c>
    </row>
    <row r="292" spans="1:19" ht="17.399999999999999" x14ac:dyDescent="0.45">
      <c r="A292">
        <v>290</v>
      </c>
      <c r="B292" t="s">
        <v>611</v>
      </c>
      <c r="C292" s="3" t="s">
        <v>612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2015</v>
      </c>
      <c r="S292" t="s">
        <v>2016</v>
      </c>
    </row>
    <row r="293" spans="1:19" ht="17.399999999999999" x14ac:dyDescent="0.45">
      <c r="A293">
        <v>291</v>
      </c>
      <c r="B293" t="s">
        <v>613</v>
      </c>
      <c r="C293" s="3" t="s">
        <v>614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2011</v>
      </c>
      <c r="S293" t="s">
        <v>2012</v>
      </c>
    </row>
    <row r="294" spans="1:19" ht="17.399999999999999" x14ac:dyDescent="0.45">
      <c r="A294">
        <v>292</v>
      </c>
      <c r="B294" t="s">
        <v>615</v>
      </c>
      <c r="C294" s="3" t="s">
        <v>616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2007</v>
      </c>
      <c r="S294" t="s">
        <v>2008</v>
      </c>
    </row>
    <row r="295" spans="1:19" ht="17.399999999999999" x14ac:dyDescent="0.45">
      <c r="A295">
        <v>293</v>
      </c>
      <c r="B295" t="s">
        <v>617</v>
      </c>
      <c r="C295" s="3" t="s">
        <v>618</v>
      </c>
      <c r="D295">
        <v>6500</v>
      </c>
      <c r="E295">
        <v>1065</v>
      </c>
      <c r="F295" s="5">
        <f t="shared" si="16"/>
        <v>16.384615384615383</v>
      </c>
      <c r="G295" t="s">
        <v>65</v>
      </c>
      <c r="H295">
        <v>32</v>
      </c>
      <c r="I295" s="6">
        <f t="shared" si="19"/>
        <v>33.28125</v>
      </c>
      <c r="J295" t="s">
        <v>96</v>
      </c>
      <c r="K295" t="s">
        <v>97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2013</v>
      </c>
      <c r="S295" t="s">
        <v>2014</v>
      </c>
    </row>
    <row r="296" spans="1:19" ht="17.399999999999999" x14ac:dyDescent="0.45">
      <c r="A296">
        <v>294</v>
      </c>
      <c r="B296" t="s">
        <v>619</v>
      </c>
      <c r="C296" s="3" t="s">
        <v>620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2013</v>
      </c>
      <c r="S296" t="s">
        <v>2014</v>
      </c>
    </row>
    <row r="297" spans="1:19" ht="33" x14ac:dyDescent="0.45">
      <c r="A297">
        <v>295</v>
      </c>
      <c r="B297" t="s">
        <v>621</v>
      </c>
      <c r="C297" s="3" t="s">
        <v>622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9"/>
        <v>36.004712041884815</v>
      </c>
      <c r="J297" t="s">
        <v>88</v>
      </c>
      <c r="K297" t="s">
        <v>89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2013</v>
      </c>
      <c r="S297" t="s">
        <v>2014</v>
      </c>
    </row>
    <row r="298" spans="1:19" ht="33" x14ac:dyDescent="0.45">
      <c r="A298">
        <v>296</v>
      </c>
      <c r="B298" t="s">
        <v>623</v>
      </c>
      <c r="C298" s="3" t="s">
        <v>624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9"/>
        <v>88.21052631578948</v>
      </c>
      <c r="J298" t="s">
        <v>25</v>
      </c>
      <c r="K298" t="s">
        <v>26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2013</v>
      </c>
      <c r="S298" t="s">
        <v>2014</v>
      </c>
    </row>
    <row r="299" spans="1:19" ht="17.399999999999999" x14ac:dyDescent="0.45">
      <c r="A299">
        <v>297</v>
      </c>
      <c r="B299" t="s">
        <v>625</v>
      </c>
      <c r="C299" s="3" t="s">
        <v>626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9"/>
        <v>65.240384615384613</v>
      </c>
      <c r="J299" t="s">
        <v>25</v>
      </c>
      <c r="K299" t="s">
        <v>26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2013</v>
      </c>
      <c r="S299" t="s">
        <v>2014</v>
      </c>
    </row>
    <row r="300" spans="1:19" ht="17.399999999999999" x14ac:dyDescent="0.45">
      <c r="A300">
        <v>298</v>
      </c>
      <c r="B300" t="s">
        <v>627</v>
      </c>
      <c r="C300" s="3" t="s">
        <v>628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2009</v>
      </c>
      <c r="S300" t="s">
        <v>2010</v>
      </c>
    </row>
    <row r="301" spans="1:19" ht="33" x14ac:dyDescent="0.45">
      <c r="A301">
        <v>299</v>
      </c>
      <c r="B301" t="s">
        <v>629</v>
      </c>
      <c r="C301" s="3" t="s">
        <v>630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2007</v>
      </c>
      <c r="S301" t="s">
        <v>2008</v>
      </c>
    </row>
    <row r="302" spans="1:19" ht="17.399999999999999" x14ac:dyDescent="0.45">
      <c r="A302">
        <v>300</v>
      </c>
      <c r="B302" t="s">
        <v>631</v>
      </c>
      <c r="C302" s="3" t="s">
        <v>632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9"/>
        <v>5</v>
      </c>
      <c r="J302" t="s">
        <v>33</v>
      </c>
      <c r="K302" t="s">
        <v>34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2021</v>
      </c>
      <c r="S302" t="s">
        <v>2022</v>
      </c>
    </row>
    <row r="303" spans="1:19" ht="33" x14ac:dyDescent="0.45">
      <c r="A303">
        <v>301</v>
      </c>
      <c r="B303" t="s">
        <v>633</v>
      </c>
      <c r="C303" s="3" t="s">
        <v>634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2015</v>
      </c>
      <c r="S303" t="s">
        <v>2016</v>
      </c>
    </row>
    <row r="304" spans="1:19" ht="17.399999999999999" x14ac:dyDescent="0.45">
      <c r="A304">
        <v>302</v>
      </c>
      <c r="B304" t="s">
        <v>635</v>
      </c>
      <c r="C304" s="3" t="s">
        <v>636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2013</v>
      </c>
      <c r="S304" t="s">
        <v>2014</v>
      </c>
    </row>
    <row r="305" spans="1:19" ht="17.399999999999999" x14ac:dyDescent="0.45">
      <c r="A305">
        <v>303</v>
      </c>
      <c r="B305" t="s">
        <v>637</v>
      </c>
      <c r="C305" s="3" t="s">
        <v>638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2009</v>
      </c>
      <c r="S305" t="s">
        <v>2019</v>
      </c>
    </row>
    <row r="306" spans="1:19" ht="17.399999999999999" x14ac:dyDescent="0.45">
      <c r="A306">
        <v>304</v>
      </c>
      <c r="B306" t="s">
        <v>639</v>
      </c>
      <c r="C306" s="3" t="s">
        <v>640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2015</v>
      </c>
      <c r="S306" t="s">
        <v>2016</v>
      </c>
    </row>
    <row r="307" spans="1:19" ht="17.399999999999999" x14ac:dyDescent="0.45">
      <c r="A307">
        <v>305</v>
      </c>
      <c r="B307" t="s">
        <v>641</v>
      </c>
      <c r="C307" s="3" t="s">
        <v>642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2013</v>
      </c>
      <c r="S307" t="s">
        <v>2014</v>
      </c>
    </row>
    <row r="308" spans="1:19" ht="33" x14ac:dyDescent="0.45">
      <c r="A308">
        <v>306</v>
      </c>
      <c r="B308" t="s">
        <v>643</v>
      </c>
      <c r="C308" s="3" t="s">
        <v>644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2013</v>
      </c>
      <c r="S308" t="s">
        <v>2014</v>
      </c>
    </row>
    <row r="309" spans="1:19" ht="33" x14ac:dyDescent="0.45">
      <c r="A309">
        <v>307</v>
      </c>
      <c r="B309" t="s">
        <v>645</v>
      </c>
      <c r="C309" s="3" t="s">
        <v>646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9"/>
        <v>65.968133535660087</v>
      </c>
      <c r="J309" t="s">
        <v>33</v>
      </c>
      <c r="K309" t="s">
        <v>34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2021</v>
      </c>
      <c r="S309" t="s">
        <v>2027</v>
      </c>
    </row>
    <row r="310" spans="1:19" ht="17.399999999999999" x14ac:dyDescent="0.45">
      <c r="A310">
        <v>308</v>
      </c>
      <c r="B310" t="s">
        <v>647</v>
      </c>
      <c r="C310" s="3" t="s">
        <v>648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2013</v>
      </c>
      <c r="S310" t="s">
        <v>2014</v>
      </c>
    </row>
    <row r="311" spans="1:19" ht="17.399999999999999" x14ac:dyDescent="0.45">
      <c r="A311">
        <v>309</v>
      </c>
      <c r="B311" t="s">
        <v>649</v>
      </c>
      <c r="C311" s="3" t="s">
        <v>650</v>
      </c>
      <c r="D311">
        <v>4100</v>
      </c>
      <c r="E311">
        <v>3087</v>
      </c>
      <c r="F311" s="5">
        <f t="shared" si="16"/>
        <v>75.292682926829272</v>
      </c>
      <c r="G311" t="s">
        <v>65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2009</v>
      </c>
      <c r="S311" t="s">
        <v>2019</v>
      </c>
    </row>
    <row r="312" spans="1:19" ht="17.399999999999999" x14ac:dyDescent="0.45">
      <c r="A312">
        <v>310</v>
      </c>
      <c r="B312" t="s">
        <v>651</v>
      </c>
      <c r="C312" s="3" t="s">
        <v>652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2024</v>
      </c>
      <c r="S312" t="s">
        <v>2025</v>
      </c>
    </row>
    <row r="313" spans="1:19" ht="17.399999999999999" x14ac:dyDescent="0.45">
      <c r="A313">
        <v>311</v>
      </c>
      <c r="B313" t="s">
        <v>653</v>
      </c>
      <c r="C313" s="3" t="s">
        <v>654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2013</v>
      </c>
      <c r="S313" t="s">
        <v>2014</v>
      </c>
    </row>
    <row r="314" spans="1:19" ht="17.399999999999999" x14ac:dyDescent="0.45">
      <c r="A314">
        <v>312</v>
      </c>
      <c r="B314" t="s">
        <v>655</v>
      </c>
      <c r="C314" s="3" t="s">
        <v>656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2013</v>
      </c>
      <c r="S314" t="s">
        <v>2014</v>
      </c>
    </row>
    <row r="315" spans="1:19" ht="17.399999999999999" x14ac:dyDescent="0.45">
      <c r="A315">
        <v>313</v>
      </c>
      <c r="B315" t="s">
        <v>657</v>
      </c>
      <c r="C315" s="3" t="s">
        <v>658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2009</v>
      </c>
      <c r="S315" t="s">
        <v>2010</v>
      </c>
    </row>
    <row r="316" spans="1:19" ht="17.399999999999999" x14ac:dyDescent="0.45">
      <c r="A316">
        <v>314</v>
      </c>
      <c r="B316" t="s">
        <v>659</v>
      </c>
      <c r="C316" s="3" t="s">
        <v>660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2015</v>
      </c>
      <c r="S316" t="s">
        <v>2016</v>
      </c>
    </row>
    <row r="317" spans="1:19" ht="33" x14ac:dyDescent="0.45">
      <c r="A317">
        <v>315</v>
      </c>
      <c r="B317" t="s">
        <v>661</v>
      </c>
      <c r="C317" s="3" t="s">
        <v>662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2013</v>
      </c>
      <c r="S317" t="s">
        <v>2014</v>
      </c>
    </row>
    <row r="318" spans="1:19" ht="17.399999999999999" x14ac:dyDescent="0.45">
      <c r="A318">
        <v>316</v>
      </c>
      <c r="B318" t="s">
        <v>663</v>
      </c>
      <c r="C318" s="3" t="s">
        <v>664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9"/>
        <v>59.268518518518519</v>
      </c>
      <c r="J318" t="s">
        <v>96</v>
      </c>
      <c r="K318" t="s">
        <v>97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2007</v>
      </c>
      <c r="S318" t="s">
        <v>2008</v>
      </c>
    </row>
    <row r="319" spans="1:19" ht="17.399999999999999" x14ac:dyDescent="0.45">
      <c r="A319">
        <v>317</v>
      </c>
      <c r="B319" t="s">
        <v>665</v>
      </c>
      <c r="C319" s="3" t="s">
        <v>666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2013</v>
      </c>
      <c r="S319" t="s">
        <v>2014</v>
      </c>
    </row>
    <row r="320" spans="1:19" ht="33" x14ac:dyDescent="0.45">
      <c r="A320">
        <v>318</v>
      </c>
      <c r="B320" t="s">
        <v>667</v>
      </c>
      <c r="C320" s="3" t="s">
        <v>668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2009</v>
      </c>
      <c r="S320" t="s">
        <v>2010</v>
      </c>
    </row>
    <row r="321" spans="1:19" ht="17.399999999999999" x14ac:dyDescent="0.45">
      <c r="A321">
        <v>319</v>
      </c>
      <c r="B321" t="s">
        <v>669</v>
      </c>
      <c r="C321" s="3" t="s">
        <v>670</v>
      </c>
      <c r="D321">
        <v>8400</v>
      </c>
      <c r="E321">
        <v>3251</v>
      </c>
      <c r="F321" s="5">
        <f t="shared" si="16"/>
        <v>38.702380952380956</v>
      </c>
      <c r="G321" t="s">
        <v>65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2011</v>
      </c>
      <c r="S321" t="s">
        <v>2012</v>
      </c>
    </row>
    <row r="322" spans="1:19" ht="17.399999999999999" x14ac:dyDescent="0.45">
      <c r="A322">
        <v>320</v>
      </c>
      <c r="B322" t="s">
        <v>671</v>
      </c>
      <c r="C322" s="3" t="s">
        <v>672</v>
      </c>
      <c r="D322">
        <v>84400</v>
      </c>
      <c r="E322">
        <v>8092</v>
      </c>
      <c r="F322" s="5">
        <f t="shared" ref="F322:F385" si="20">IFERROR((E322/D322)*100,0)</f>
        <v>9.5876777251184837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 s="9">
        <f t="shared" ref="M322:M385" si="21">(((L322/60)/60)/24)+DATE(1970,1,1)</f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2021</v>
      </c>
      <c r="S322" t="s">
        <v>2027</v>
      </c>
    </row>
    <row r="323" spans="1:19" ht="33" x14ac:dyDescent="0.45">
      <c r="A323">
        <v>321</v>
      </c>
      <c r="B323" t="s">
        <v>673</v>
      </c>
      <c r="C323" s="3" t="s">
        <v>674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6">
        <f t="shared" si="19"/>
        <v>65.000810372771468</v>
      </c>
      <c r="J323" t="s">
        <v>21</v>
      </c>
      <c r="K323" t="s">
        <v>22</v>
      </c>
      <c r="L323">
        <v>1301634000</v>
      </c>
      <c r="M323" s="9">
        <f t="shared" si="21"/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2015</v>
      </c>
      <c r="S323" t="s">
        <v>2026</v>
      </c>
    </row>
    <row r="324" spans="1:19" ht="33" x14ac:dyDescent="0.45">
      <c r="A324">
        <v>322</v>
      </c>
      <c r="B324" t="s">
        <v>675</v>
      </c>
      <c r="C324" s="3" t="s">
        <v>676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2013</v>
      </c>
      <c r="S324" t="s">
        <v>2014</v>
      </c>
    </row>
    <row r="325" spans="1:19" ht="17.399999999999999" x14ac:dyDescent="0.45">
      <c r="A325">
        <v>323</v>
      </c>
      <c r="B325" t="s">
        <v>677</v>
      </c>
      <c r="C325" s="3" t="s">
        <v>678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3"/>
        <v>82.615384615384613</v>
      </c>
      <c r="J325" t="s">
        <v>37</v>
      </c>
      <c r="K325" t="s">
        <v>38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2015</v>
      </c>
      <c r="S325" t="s">
        <v>2016</v>
      </c>
    </row>
    <row r="326" spans="1:19" ht="17.399999999999999" x14ac:dyDescent="0.45">
      <c r="A326">
        <v>324</v>
      </c>
      <c r="B326" t="s">
        <v>679</v>
      </c>
      <c r="C326" s="3" t="s">
        <v>680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2013</v>
      </c>
      <c r="S326" t="s">
        <v>2014</v>
      </c>
    </row>
    <row r="327" spans="1:19" ht="33" x14ac:dyDescent="0.45">
      <c r="A327">
        <v>325</v>
      </c>
      <c r="B327" t="s">
        <v>681</v>
      </c>
      <c r="C327" s="3" t="s">
        <v>682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2013</v>
      </c>
      <c r="S327" t="s">
        <v>2014</v>
      </c>
    </row>
    <row r="328" spans="1:19" ht="33" x14ac:dyDescent="0.45">
      <c r="A328">
        <v>326</v>
      </c>
      <c r="B328" t="s">
        <v>683</v>
      </c>
      <c r="C328" s="3" t="s">
        <v>684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2015</v>
      </c>
      <c r="S328" t="s">
        <v>2023</v>
      </c>
    </row>
    <row r="329" spans="1:19" ht="17.399999999999999" x14ac:dyDescent="0.45">
      <c r="A329">
        <v>327</v>
      </c>
      <c r="B329" t="s">
        <v>685</v>
      </c>
      <c r="C329" s="3" t="s">
        <v>686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2013</v>
      </c>
      <c r="S329" t="s">
        <v>2014</v>
      </c>
    </row>
    <row r="330" spans="1:19" ht="33" x14ac:dyDescent="0.45">
      <c r="A330">
        <v>328</v>
      </c>
      <c r="B330" t="s">
        <v>687</v>
      </c>
      <c r="C330" s="3" t="s">
        <v>688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2009</v>
      </c>
      <c r="S330" t="s">
        <v>2010</v>
      </c>
    </row>
    <row r="331" spans="1:19" ht="17.399999999999999" x14ac:dyDescent="0.45">
      <c r="A331">
        <v>329</v>
      </c>
      <c r="B331" t="s">
        <v>689</v>
      </c>
      <c r="C331" s="3" t="s">
        <v>690</v>
      </c>
      <c r="D331">
        <v>93800</v>
      </c>
      <c r="E331">
        <v>21477</v>
      </c>
      <c r="F331" s="5">
        <f t="shared" si="20"/>
        <v>22.896588486140725</v>
      </c>
      <c r="G331" t="s">
        <v>43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2024</v>
      </c>
      <c r="S331" t="s">
        <v>2025</v>
      </c>
    </row>
    <row r="332" spans="1:19" ht="33" x14ac:dyDescent="0.45">
      <c r="A332">
        <v>330</v>
      </c>
      <c r="B332" t="s">
        <v>691</v>
      </c>
      <c r="C332" s="3" t="s">
        <v>692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3"/>
        <v>45.003610108303249</v>
      </c>
      <c r="J332" t="s">
        <v>37</v>
      </c>
      <c r="K332" t="s">
        <v>38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2015</v>
      </c>
      <c r="S332" t="s">
        <v>2016</v>
      </c>
    </row>
    <row r="333" spans="1:19" ht="17.399999999999999" x14ac:dyDescent="0.45">
      <c r="A333">
        <v>331</v>
      </c>
      <c r="B333" t="s">
        <v>693</v>
      </c>
      <c r="C333" s="3" t="s">
        <v>694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2007</v>
      </c>
      <c r="S333" t="s">
        <v>2008</v>
      </c>
    </row>
    <row r="334" spans="1:19" ht="33" x14ac:dyDescent="0.45">
      <c r="A334">
        <v>332</v>
      </c>
      <c r="B334" t="s">
        <v>695</v>
      </c>
      <c r="C334" s="3" t="s">
        <v>696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2011</v>
      </c>
      <c r="S334" t="s">
        <v>2020</v>
      </c>
    </row>
    <row r="335" spans="1:19" ht="17.399999999999999" x14ac:dyDescent="0.45">
      <c r="A335">
        <v>333</v>
      </c>
      <c r="B335" t="s">
        <v>697</v>
      </c>
      <c r="C335" s="3" t="s">
        <v>698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2013</v>
      </c>
      <c r="S335" t="s">
        <v>2014</v>
      </c>
    </row>
    <row r="336" spans="1:19" ht="17.399999999999999" x14ac:dyDescent="0.45">
      <c r="A336">
        <v>334</v>
      </c>
      <c r="B336" t="s">
        <v>699</v>
      </c>
      <c r="C336" s="3" t="s">
        <v>700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2009</v>
      </c>
      <c r="S336" t="s">
        <v>2010</v>
      </c>
    </row>
    <row r="337" spans="1:19" ht="17.399999999999999" x14ac:dyDescent="0.45">
      <c r="A337">
        <v>335</v>
      </c>
      <c r="B337" t="s">
        <v>701</v>
      </c>
      <c r="C337" s="3" t="s">
        <v>702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2009</v>
      </c>
      <c r="S337" t="s">
        <v>2010</v>
      </c>
    </row>
    <row r="338" spans="1:19" ht="17.399999999999999" x14ac:dyDescent="0.45">
      <c r="A338">
        <v>336</v>
      </c>
      <c r="B338" t="s">
        <v>703</v>
      </c>
      <c r="C338" s="3" t="s">
        <v>704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2009</v>
      </c>
      <c r="S338" t="s">
        <v>2010</v>
      </c>
    </row>
    <row r="339" spans="1:19" ht="17.399999999999999" x14ac:dyDescent="0.45">
      <c r="A339">
        <v>337</v>
      </c>
      <c r="B339" t="s">
        <v>705</v>
      </c>
      <c r="C339" s="3" t="s">
        <v>706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2013</v>
      </c>
      <c r="S339" t="s">
        <v>2014</v>
      </c>
    </row>
    <row r="340" spans="1:19" ht="17.399999999999999" x14ac:dyDescent="0.45">
      <c r="A340">
        <v>338</v>
      </c>
      <c r="B340" t="s">
        <v>707</v>
      </c>
      <c r="C340" s="3" t="s">
        <v>708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2013</v>
      </c>
      <c r="S340" t="s">
        <v>2014</v>
      </c>
    </row>
    <row r="341" spans="1:19" ht="17.399999999999999" x14ac:dyDescent="0.45">
      <c r="A341">
        <v>339</v>
      </c>
      <c r="B341" t="s">
        <v>709</v>
      </c>
      <c r="C341" s="3" t="s">
        <v>710</v>
      </c>
      <c r="D341">
        <v>136300</v>
      </c>
      <c r="E341">
        <v>108974</v>
      </c>
      <c r="F341" s="5">
        <f t="shared" si="20"/>
        <v>79.951577402787962</v>
      </c>
      <c r="G341" t="s">
        <v>65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2013</v>
      </c>
      <c r="S341" t="s">
        <v>2014</v>
      </c>
    </row>
    <row r="342" spans="1:19" ht="17.399999999999999" x14ac:dyDescent="0.45">
      <c r="A342">
        <v>340</v>
      </c>
      <c r="B342" t="s">
        <v>711</v>
      </c>
      <c r="C342" s="3" t="s">
        <v>712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2028</v>
      </c>
      <c r="S342" t="s">
        <v>2029</v>
      </c>
    </row>
    <row r="343" spans="1:19" ht="33" x14ac:dyDescent="0.45">
      <c r="A343">
        <v>341</v>
      </c>
      <c r="B343" t="s">
        <v>713</v>
      </c>
      <c r="C343" s="3" t="s">
        <v>714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2009</v>
      </c>
      <c r="S343" t="s">
        <v>2019</v>
      </c>
    </row>
    <row r="344" spans="1:19" ht="17.399999999999999" x14ac:dyDescent="0.45">
      <c r="A344">
        <v>342</v>
      </c>
      <c r="B344" t="s">
        <v>715</v>
      </c>
      <c r="C344" s="3" t="s">
        <v>716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2013</v>
      </c>
      <c r="S344" t="s">
        <v>2014</v>
      </c>
    </row>
    <row r="345" spans="1:19" ht="17.399999999999999" x14ac:dyDescent="0.45">
      <c r="A345">
        <v>343</v>
      </c>
      <c r="B345" t="s">
        <v>717</v>
      </c>
      <c r="C345" s="3" t="s">
        <v>718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2013</v>
      </c>
      <c r="S345" t="s">
        <v>2014</v>
      </c>
    </row>
    <row r="346" spans="1:19" ht="17.399999999999999" x14ac:dyDescent="0.45">
      <c r="A346">
        <v>344</v>
      </c>
      <c r="B346" t="s">
        <v>719</v>
      </c>
      <c r="C346" s="3" t="s">
        <v>720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2024</v>
      </c>
      <c r="S346" t="s">
        <v>2025</v>
      </c>
    </row>
    <row r="347" spans="1:19" ht="17.399999999999999" x14ac:dyDescent="0.45">
      <c r="A347">
        <v>345</v>
      </c>
      <c r="B347" t="s">
        <v>721</v>
      </c>
      <c r="C347" s="3" t="s">
        <v>722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3"/>
        <v>69.966767371601208</v>
      </c>
      <c r="J347" t="s">
        <v>37</v>
      </c>
      <c r="K347" t="s">
        <v>38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2015</v>
      </c>
      <c r="S347" t="s">
        <v>2018</v>
      </c>
    </row>
    <row r="348" spans="1:19" ht="17.399999999999999" x14ac:dyDescent="0.45">
      <c r="A348">
        <v>346</v>
      </c>
      <c r="B348" t="s">
        <v>723</v>
      </c>
      <c r="C348" s="3" t="s">
        <v>724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2009</v>
      </c>
      <c r="S348" t="s">
        <v>2019</v>
      </c>
    </row>
    <row r="349" spans="1:19" ht="17.399999999999999" x14ac:dyDescent="0.45">
      <c r="A349">
        <v>347</v>
      </c>
      <c r="B349" t="s">
        <v>725</v>
      </c>
      <c r="C349" s="3" t="s">
        <v>726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2011</v>
      </c>
      <c r="S349" t="s">
        <v>2012</v>
      </c>
    </row>
    <row r="350" spans="1:19" ht="17.399999999999999" x14ac:dyDescent="0.45">
      <c r="A350">
        <v>348</v>
      </c>
      <c r="B350" t="s">
        <v>727</v>
      </c>
      <c r="C350" s="3" t="s">
        <v>728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2007</v>
      </c>
      <c r="S350" t="s">
        <v>2008</v>
      </c>
    </row>
    <row r="351" spans="1:19" ht="17.399999999999999" x14ac:dyDescent="0.45">
      <c r="A351">
        <v>349</v>
      </c>
      <c r="B351" t="s">
        <v>729</v>
      </c>
      <c r="C351" s="3" t="s">
        <v>730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2013</v>
      </c>
      <c r="S351" t="s">
        <v>2014</v>
      </c>
    </row>
    <row r="352" spans="1:19" ht="17.399999999999999" x14ac:dyDescent="0.45">
      <c r="A352">
        <v>350</v>
      </c>
      <c r="B352" t="s">
        <v>731</v>
      </c>
      <c r="C352" s="3" t="s">
        <v>732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2009</v>
      </c>
      <c r="S352" t="s">
        <v>2032</v>
      </c>
    </row>
    <row r="353" spans="1:19" ht="17.399999999999999" x14ac:dyDescent="0.45">
      <c r="A353">
        <v>351</v>
      </c>
      <c r="B353" t="s">
        <v>733</v>
      </c>
      <c r="C353" s="3" t="s">
        <v>734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2009</v>
      </c>
      <c r="S353" t="s">
        <v>2010</v>
      </c>
    </row>
    <row r="354" spans="1:19" ht="17.399999999999999" x14ac:dyDescent="0.45">
      <c r="A354">
        <v>352</v>
      </c>
      <c r="B354" t="s">
        <v>735</v>
      </c>
      <c r="C354" s="3" t="s">
        <v>736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2013</v>
      </c>
      <c r="S354" t="s">
        <v>2014</v>
      </c>
    </row>
    <row r="355" spans="1:19" ht="17.399999999999999" x14ac:dyDescent="0.45">
      <c r="A355">
        <v>353</v>
      </c>
      <c r="B355" t="s">
        <v>737</v>
      </c>
      <c r="C355" s="3" t="s">
        <v>738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2013</v>
      </c>
      <c r="S355" t="s">
        <v>2014</v>
      </c>
    </row>
    <row r="356" spans="1:19" ht="17.399999999999999" x14ac:dyDescent="0.45">
      <c r="A356">
        <v>354</v>
      </c>
      <c r="B356" t="s">
        <v>739</v>
      </c>
      <c r="C356" s="3" t="s">
        <v>740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3"/>
        <v>94.35</v>
      </c>
      <c r="J356" t="s">
        <v>33</v>
      </c>
      <c r="K356" t="s">
        <v>34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2015</v>
      </c>
      <c r="S356" t="s">
        <v>2016</v>
      </c>
    </row>
    <row r="357" spans="1:19" ht="17.399999999999999" x14ac:dyDescent="0.45">
      <c r="A357">
        <v>355</v>
      </c>
      <c r="B357" t="s">
        <v>741</v>
      </c>
      <c r="C357" s="3" t="s">
        <v>742</v>
      </c>
      <c r="D357">
        <v>3800</v>
      </c>
      <c r="E357">
        <v>2241</v>
      </c>
      <c r="F357" s="5">
        <f t="shared" si="20"/>
        <v>58.973684210526315</v>
      </c>
      <c r="G357" t="s">
        <v>43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2011</v>
      </c>
      <c r="S357" t="s">
        <v>2020</v>
      </c>
    </row>
    <row r="358" spans="1:19" ht="17.399999999999999" x14ac:dyDescent="0.45">
      <c r="A358">
        <v>356</v>
      </c>
      <c r="B358" t="s">
        <v>743</v>
      </c>
      <c r="C358" s="3" t="s">
        <v>744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3"/>
        <v>85.775000000000006</v>
      </c>
      <c r="J358" t="s">
        <v>96</v>
      </c>
      <c r="K358" t="s">
        <v>97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2013</v>
      </c>
      <c r="S358" t="s">
        <v>2014</v>
      </c>
    </row>
    <row r="359" spans="1:19" ht="17.399999999999999" x14ac:dyDescent="0.45">
      <c r="A359">
        <v>357</v>
      </c>
      <c r="B359" t="s">
        <v>745</v>
      </c>
      <c r="C359" s="3" t="s">
        <v>746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2024</v>
      </c>
      <c r="S359" t="s">
        <v>2025</v>
      </c>
    </row>
    <row r="360" spans="1:19" ht="17.399999999999999" x14ac:dyDescent="0.45">
      <c r="A360">
        <v>358</v>
      </c>
      <c r="B360" t="s">
        <v>747</v>
      </c>
      <c r="C360" s="3" t="s">
        <v>748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2028</v>
      </c>
      <c r="S360" t="s">
        <v>2029</v>
      </c>
    </row>
    <row r="361" spans="1:19" ht="17.399999999999999" x14ac:dyDescent="0.45">
      <c r="A361">
        <v>359</v>
      </c>
      <c r="B361" t="s">
        <v>749</v>
      </c>
      <c r="C361" s="3" t="s">
        <v>750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2015</v>
      </c>
      <c r="S361" t="s">
        <v>2023</v>
      </c>
    </row>
    <row r="362" spans="1:19" ht="17.399999999999999" x14ac:dyDescent="0.45">
      <c r="A362">
        <v>360</v>
      </c>
      <c r="B362" t="s">
        <v>751</v>
      </c>
      <c r="C362" s="3" t="s">
        <v>752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3"/>
        <v>47.002434782608695</v>
      </c>
      <c r="J362" t="s">
        <v>37</v>
      </c>
      <c r="K362" t="s">
        <v>38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2013</v>
      </c>
      <c r="S362" t="s">
        <v>2014</v>
      </c>
    </row>
    <row r="363" spans="1:19" ht="17.399999999999999" x14ac:dyDescent="0.45">
      <c r="A363">
        <v>361</v>
      </c>
      <c r="B363" t="s">
        <v>753</v>
      </c>
      <c r="C363" s="3" t="s">
        <v>754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2013</v>
      </c>
      <c r="S363" t="s">
        <v>2014</v>
      </c>
    </row>
    <row r="364" spans="1:19" ht="17.399999999999999" x14ac:dyDescent="0.45">
      <c r="A364">
        <v>362</v>
      </c>
      <c r="B364" t="s">
        <v>755</v>
      </c>
      <c r="C364" s="3" t="s">
        <v>756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2009</v>
      </c>
      <c r="S364" t="s">
        <v>2010</v>
      </c>
    </row>
    <row r="365" spans="1:19" ht="17.399999999999999" x14ac:dyDescent="0.45">
      <c r="A365">
        <v>363</v>
      </c>
      <c r="B365" t="s">
        <v>757</v>
      </c>
      <c r="C365" s="3" t="s">
        <v>758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2009</v>
      </c>
      <c r="S365" t="s">
        <v>2010</v>
      </c>
    </row>
    <row r="366" spans="1:19" ht="17.399999999999999" x14ac:dyDescent="0.45">
      <c r="A366">
        <v>364</v>
      </c>
      <c r="B366" t="s">
        <v>759</v>
      </c>
      <c r="C366" s="3" t="s">
        <v>760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2009</v>
      </c>
      <c r="S366" t="s">
        <v>2019</v>
      </c>
    </row>
    <row r="367" spans="1:19" ht="17.399999999999999" x14ac:dyDescent="0.45">
      <c r="A367">
        <v>365</v>
      </c>
      <c r="B367" t="s">
        <v>761</v>
      </c>
      <c r="C367" s="3" t="s">
        <v>762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3"/>
        <v>104.77678571428571</v>
      </c>
      <c r="J367" t="s">
        <v>25</v>
      </c>
      <c r="K367" t="s">
        <v>26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2013</v>
      </c>
      <c r="S367" t="s">
        <v>2014</v>
      </c>
    </row>
    <row r="368" spans="1:19" ht="17.399999999999999" x14ac:dyDescent="0.45">
      <c r="A368">
        <v>366</v>
      </c>
      <c r="B368" t="s">
        <v>763</v>
      </c>
      <c r="C368" s="3" t="s">
        <v>764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2013</v>
      </c>
      <c r="S368" t="s">
        <v>2014</v>
      </c>
    </row>
    <row r="369" spans="1:19" ht="17.399999999999999" x14ac:dyDescent="0.45">
      <c r="A369">
        <v>367</v>
      </c>
      <c r="B369" t="s">
        <v>765</v>
      </c>
      <c r="C369" s="3" t="s">
        <v>766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2013</v>
      </c>
      <c r="S369" t="s">
        <v>2014</v>
      </c>
    </row>
    <row r="370" spans="1:19" ht="17.399999999999999" x14ac:dyDescent="0.45">
      <c r="A370">
        <v>368</v>
      </c>
      <c r="B370" t="s">
        <v>767</v>
      </c>
      <c r="C370" s="3" t="s">
        <v>768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3"/>
        <v>69.873786407766985</v>
      </c>
      <c r="J370" t="s">
        <v>37</v>
      </c>
      <c r="K370" t="s">
        <v>38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2015</v>
      </c>
      <c r="S370" t="s">
        <v>2016</v>
      </c>
    </row>
    <row r="371" spans="1:19" ht="17.399999999999999" x14ac:dyDescent="0.45">
      <c r="A371">
        <v>369</v>
      </c>
      <c r="B371" t="s">
        <v>769</v>
      </c>
      <c r="C371" s="3" t="s">
        <v>770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2015</v>
      </c>
      <c r="S371" t="s">
        <v>2034</v>
      </c>
    </row>
    <row r="372" spans="1:19" ht="17.399999999999999" x14ac:dyDescent="0.45">
      <c r="A372">
        <v>370</v>
      </c>
      <c r="B372" t="s">
        <v>771</v>
      </c>
      <c r="C372" s="3" t="s">
        <v>772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2013</v>
      </c>
      <c r="S372" t="s">
        <v>2014</v>
      </c>
    </row>
    <row r="373" spans="1:19" ht="17.399999999999999" x14ac:dyDescent="0.45">
      <c r="A373">
        <v>371</v>
      </c>
      <c r="B373" t="s">
        <v>773</v>
      </c>
      <c r="C373" s="3" t="s">
        <v>774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2013</v>
      </c>
      <c r="S373" t="s">
        <v>2014</v>
      </c>
    </row>
    <row r="374" spans="1:19" ht="33" x14ac:dyDescent="0.45">
      <c r="A374">
        <v>372</v>
      </c>
      <c r="B374" t="s">
        <v>775</v>
      </c>
      <c r="C374" s="3" t="s">
        <v>776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2015</v>
      </c>
      <c r="S374" t="s">
        <v>2016</v>
      </c>
    </row>
    <row r="375" spans="1:19" ht="17.399999999999999" x14ac:dyDescent="0.45">
      <c r="A375">
        <v>373</v>
      </c>
      <c r="B375" t="s">
        <v>777</v>
      </c>
      <c r="C375" s="3" t="s">
        <v>778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2013</v>
      </c>
      <c r="S375" t="s">
        <v>2014</v>
      </c>
    </row>
    <row r="376" spans="1:19" ht="33" x14ac:dyDescent="0.45">
      <c r="A376">
        <v>374</v>
      </c>
      <c r="B376" t="s">
        <v>779</v>
      </c>
      <c r="C376" s="3" t="s">
        <v>780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2015</v>
      </c>
      <c r="S376" t="s">
        <v>2016</v>
      </c>
    </row>
    <row r="377" spans="1:19" ht="33" x14ac:dyDescent="0.45">
      <c r="A377">
        <v>375</v>
      </c>
      <c r="B377" t="s">
        <v>781</v>
      </c>
      <c r="C377" s="3" t="s">
        <v>782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2009</v>
      </c>
      <c r="S377" t="s">
        <v>2019</v>
      </c>
    </row>
    <row r="378" spans="1:19" ht="17.399999999999999" x14ac:dyDescent="0.45">
      <c r="A378">
        <v>376</v>
      </c>
      <c r="B378" t="s">
        <v>783</v>
      </c>
      <c r="C378" s="3" t="s">
        <v>784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2009</v>
      </c>
      <c r="S378" t="s">
        <v>2010</v>
      </c>
    </row>
    <row r="379" spans="1:19" ht="17.399999999999999" x14ac:dyDescent="0.45">
      <c r="A379">
        <v>377</v>
      </c>
      <c r="B379" t="s">
        <v>785</v>
      </c>
      <c r="C379" s="3" t="s">
        <v>786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2013</v>
      </c>
      <c r="S379" t="s">
        <v>2014</v>
      </c>
    </row>
    <row r="380" spans="1:19" ht="17.399999999999999" x14ac:dyDescent="0.45">
      <c r="A380">
        <v>378</v>
      </c>
      <c r="B380" t="s">
        <v>787</v>
      </c>
      <c r="C380" s="3" t="s">
        <v>788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2015</v>
      </c>
      <c r="S380" t="s">
        <v>2016</v>
      </c>
    </row>
    <row r="381" spans="1:19" ht="17.399999999999999" x14ac:dyDescent="0.45">
      <c r="A381">
        <v>379</v>
      </c>
      <c r="B381" t="s">
        <v>789</v>
      </c>
      <c r="C381" s="3" t="s">
        <v>790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3"/>
        <v>66.181818181818187</v>
      </c>
      <c r="J381" t="s">
        <v>37</v>
      </c>
      <c r="K381" t="s">
        <v>38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2013</v>
      </c>
      <c r="S381" t="s">
        <v>2014</v>
      </c>
    </row>
    <row r="382" spans="1:19" ht="33" x14ac:dyDescent="0.45">
      <c r="A382">
        <v>380</v>
      </c>
      <c r="B382" t="s">
        <v>791</v>
      </c>
      <c r="C382" s="3" t="s">
        <v>792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2013</v>
      </c>
      <c r="S382" t="s">
        <v>2014</v>
      </c>
    </row>
    <row r="383" spans="1:19" ht="17.399999999999999" x14ac:dyDescent="0.45">
      <c r="A383">
        <v>381</v>
      </c>
      <c r="B383" t="s">
        <v>793</v>
      </c>
      <c r="C383" s="3" t="s">
        <v>794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2013</v>
      </c>
      <c r="S383" t="s">
        <v>2014</v>
      </c>
    </row>
    <row r="384" spans="1:19" ht="33" x14ac:dyDescent="0.45">
      <c r="A384">
        <v>382</v>
      </c>
      <c r="B384" t="s">
        <v>795</v>
      </c>
      <c r="C384" s="3" t="s">
        <v>796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2028</v>
      </c>
      <c r="S384" t="s">
        <v>2029</v>
      </c>
    </row>
    <row r="385" spans="1:19" ht="17.399999999999999" x14ac:dyDescent="0.45">
      <c r="A385">
        <v>383</v>
      </c>
      <c r="B385" t="s">
        <v>797</v>
      </c>
      <c r="C385" s="3" t="s">
        <v>798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2007</v>
      </c>
      <c r="S385" t="s">
        <v>2008</v>
      </c>
    </row>
    <row r="386" spans="1:19" ht="17.399999999999999" x14ac:dyDescent="0.45">
      <c r="A386">
        <v>384</v>
      </c>
      <c r="B386" t="s">
        <v>799</v>
      </c>
      <c r="C386" s="3" t="s">
        <v>800</v>
      </c>
      <c r="D386">
        <v>114400</v>
      </c>
      <c r="E386">
        <v>196779</v>
      </c>
      <c r="F386" s="5">
        <f t="shared" ref="F386:F449" si="24">IFERROR((E386/D386)*100,0)</f>
        <v>172.00961538461539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 s="9">
        <f t="shared" ref="M386:M449" si="25">(((L386/60)/60)/24)+DATE(1970,1,1)</f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2015</v>
      </c>
      <c r="S386" t="s">
        <v>2016</v>
      </c>
    </row>
    <row r="387" spans="1:19" ht="33" x14ac:dyDescent="0.45">
      <c r="A387">
        <v>385</v>
      </c>
      <c r="B387" t="s">
        <v>801</v>
      </c>
      <c r="C387" s="3" t="s">
        <v>802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6">
        <f t="shared" si="23"/>
        <v>50.007915567282325</v>
      </c>
      <c r="J387" t="s">
        <v>21</v>
      </c>
      <c r="K387" t="s">
        <v>22</v>
      </c>
      <c r="L387">
        <v>1553835600</v>
      </c>
      <c r="M387" s="9">
        <f t="shared" si="25"/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2021</v>
      </c>
      <c r="S387" t="s">
        <v>2022</v>
      </c>
    </row>
    <row r="388" spans="1:19" ht="33" x14ac:dyDescent="0.45">
      <c r="A388">
        <v>386</v>
      </c>
      <c r="B388" t="s">
        <v>803</v>
      </c>
      <c r="C388" s="3" t="s">
        <v>804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2013</v>
      </c>
      <c r="S388" t="s">
        <v>2014</v>
      </c>
    </row>
    <row r="389" spans="1:19" ht="17.399999999999999" x14ac:dyDescent="0.45">
      <c r="A389">
        <v>387</v>
      </c>
      <c r="B389" t="s">
        <v>805</v>
      </c>
      <c r="C389" s="3" t="s">
        <v>806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2011</v>
      </c>
      <c r="S389" t="s">
        <v>2020</v>
      </c>
    </row>
    <row r="390" spans="1:19" ht="17.399999999999999" x14ac:dyDescent="0.45">
      <c r="A390">
        <v>388</v>
      </c>
      <c r="B390" t="s">
        <v>807</v>
      </c>
      <c r="C390" s="3" t="s">
        <v>808</v>
      </c>
      <c r="D390">
        <v>114800</v>
      </c>
      <c r="E390">
        <v>12938</v>
      </c>
      <c r="F390" s="5">
        <f t="shared" si="24"/>
        <v>11.270034843205574</v>
      </c>
      <c r="G390" t="s">
        <v>65</v>
      </c>
      <c r="H390">
        <v>145</v>
      </c>
      <c r="I390" s="6">
        <f t="shared" si="27"/>
        <v>89.227586206896547</v>
      </c>
      <c r="J390" t="s">
        <v>88</v>
      </c>
      <c r="K390" t="s">
        <v>89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2009</v>
      </c>
      <c r="S390" t="s">
        <v>2019</v>
      </c>
    </row>
    <row r="391" spans="1:19" ht="17.399999999999999" x14ac:dyDescent="0.45">
      <c r="A391">
        <v>389</v>
      </c>
      <c r="B391" t="s">
        <v>809</v>
      </c>
      <c r="C391" s="3" t="s">
        <v>810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2013</v>
      </c>
      <c r="S391" t="s">
        <v>2014</v>
      </c>
    </row>
    <row r="392" spans="1:19" ht="17.399999999999999" x14ac:dyDescent="0.45">
      <c r="A392">
        <v>390</v>
      </c>
      <c r="B392" t="s">
        <v>811</v>
      </c>
      <c r="C392" s="3" t="s">
        <v>812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2028</v>
      </c>
      <c r="S392" t="s">
        <v>2029</v>
      </c>
    </row>
    <row r="393" spans="1:19" ht="17.399999999999999" x14ac:dyDescent="0.45">
      <c r="A393">
        <v>391</v>
      </c>
      <c r="B393" t="s">
        <v>813</v>
      </c>
      <c r="C393" s="3" t="s">
        <v>814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2021</v>
      </c>
      <c r="S393" t="s">
        <v>2022</v>
      </c>
    </row>
    <row r="394" spans="1:19" ht="33" x14ac:dyDescent="0.45">
      <c r="A394">
        <v>392</v>
      </c>
      <c r="B394" t="s">
        <v>815</v>
      </c>
      <c r="C394" s="3" t="s">
        <v>816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2011</v>
      </c>
      <c r="S394" t="s">
        <v>2020</v>
      </c>
    </row>
    <row r="395" spans="1:19" ht="17.399999999999999" x14ac:dyDescent="0.45">
      <c r="A395">
        <v>393</v>
      </c>
      <c r="B395" t="s">
        <v>817</v>
      </c>
      <c r="C395" s="3" t="s">
        <v>818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2009</v>
      </c>
      <c r="S395" t="s">
        <v>2032</v>
      </c>
    </row>
    <row r="396" spans="1:19" ht="17.399999999999999" x14ac:dyDescent="0.45">
      <c r="A396">
        <v>394</v>
      </c>
      <c r="B396" t="s">
        <v>819</v>
      </c>
      <c r="C396" s="3" t="s">
        <v>820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2015</v>
      </c>
      <c r="S396" t="s">
        <v>2016</v>
      </c>
    </row>
    <row r="397" spans="1:19" ht="33" x14ac:dyDescent="0.45">
      <c r="A397">
        <v>395</v>
      </c>
      <c r="B397" t="s">
        <v>276</v>
      </c>
      <c r="C397" s="3" t="s">
        <v>821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2013</v>
      </c>
      <c r="S397" t="s">
        <v>2014</v>
      </c>
    </row>
    <row r="398" spans="1:19" ht="17.399999999999999" x14ac:dyDescent="0.45">
      <c r="A398">
        <v>396</v>
      </c>
      <c r="B398" t="s">
        <v>822</v>
      </c>
      <c r="C398" s="3" t="s">
        <v>823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7"/>
        <v>48.012468827930178</v>
      </c>
      <c r="J398" t="s">
        <v>25</v>
      </c>
      <c r="K398" t="s">
        <v>26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2015</v>
      </c>
      <c r="S398" t="s">
        <v>2018</v>
      </c>
    </row>
    <row r="399" spans="1:19" ht="17.399999999999999" x14ac:dyDescent="0.45">
      <c r="A399">
        <v>397</v>
      </c>
      <c r="B399" t="s">
        <v>824</v>
      </c>
      <c r="C399" s="3" t="s">
        <v>825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2009</v>
      </c>
      <c r="S399" t="s">
        <v>2010</v>
      </c>
    </row>
    <row r="400" spans="1:19" ht="33" x14ac:dyDescent="0.45">
      <c r="A400">
        <v>398</v>
      </c>
      <c r="B400" t="s">
        <v>826</v>
      </c>
      <c r="C400" s="3" t="s">
        <v>827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7"/>
        <v>99.203252032520325</v>
      </c>
      <c r="J400" t="s">
        <v>96</v>
      </c>
      <c r="K400" t="s">
        <v>97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2015</v>
      </c>
      <c r="S400" t="s">
        <v>2023</v>
      </c>
    </row>
    <row r="401" spans="1:19" ht="17.399999999999999" x14ac:dyDescent="0.45">
      <c r="A401">
        <v>399</v>
      </c>
      <c r="B401" t="s">
        <v>828</v>
      </c>
      <c r="C401" s="3" t="s">
        <v>829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2009</v>
      </c>
      <c r="S401" t="s">
        <v>2019</v>
      </c>
    </row>
    <row r="402" spans="1:19" ht="33" x14ac:dyDescent="0.45">
      <c r="A402">
        <v>400</v>
      </c>
      <c r="B402" t="s">
        <v>830</v>
      </c>
      <c r="C402" s="3" t="s">
        <v>831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2028</v>
      </c>
      <c r="S402" t="s">
        <v>2029</v>
      </c>
    </row>
    <row r="403" spans="1:19" ht="17.399999999999999" x14ac:dyDescent="0.45">
      <c r="A403">
        <v>401</v>
      </c>
      <c r="B403" t="s">
        <v>832</v>
      </c>
      <c r="C403" s="3" t="s">
        <v>833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2013</v>
      </c>
      <c r="S403" t="s">
        <v>2014</v>
      </c>
    </row>
    <row r="404" spans="1:19" ht="17.399999999999999" x14ac:dyDescent="0.45">
      <c r="A404">
        <v>402</v>
      </c>
      <c r="B404" t="s">
        <v>834</v>
      </c>
      <c r="C404" s="3" t="s">
        <v>835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2015</v>
      </c>
      <c r="S404" t="s">
        <v>2026</v>
      </c>
    </row>
    <row r="405" spans="1:19" ht="17.399999999999999" x14ac:dyDescent="0.45">
      <c r="A405">
        <v>403</v>
      </c>
      <c r="B405" t="s">
        <v>836</v>
      </c>
      <c r="C405" s="3" t="s">
        <v>837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2013</v>
      </c>
      <c r="S405" t="s">
        <v>2014</v>
      </c>
    </row>
    <row r="406" spans="1:19" ht="17.399999999999999" x14ac:dyDescent="0.45">
      <c r="A406">
        <v>404</v>
      </c>
      <c r="B406" t="s">
        <v>838</v>
      </c>
      <c r="C406" s="3" t="s">
        <v>839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2013</v>
      </c>
      <c r="S406" t="s">
        <v>2014</v>
      </c>
    </row>
    <row r="407" spans="1:19" ht="17.399999999999999" x14ac:dyDescent="0.45">
      <c r="A407">
        <v>405</v>
      </c>
      <c r="B407" t="s">
        <v>840</v>
      </c>
      <c r="C407" s="3" t="s">
        <v>841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2013</v>
      </c>
      <c r="S407" t="s">
        <v>2014</v>
      </c>
    </row>
    <row r="408" spans="1:19" ht="33" x14ac:dyDescent="0.45">
      <c r="A408">
        <v>406</v>
      </c>
      <c r="B408" t="s">
        <v>842</v>
      </c>
      <c r="C408" s="3" t="s">
        <v>843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2015</v>
      </c>
      <c r="S408" t="s">
        <v>2016</v>
      </c>
    </row>
    <row r="409" spans="1:19" ht="17.399999999999999" x14ac:dyDescent="0.45">
      <c r="A409">
        <v>407</v>
      </c>
      <c r="B409" t="s">
        <v>844</v>
      </c>
      <c r="C409" s="3" t="s">
        <v>845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7"/>
        <v>25</v>
      </c>
      <c r="J409" t="s">
        <v>33</v>
      </c>
      <c r="K409" t="s">
        <v>34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2013</v>
      </c>
      <c r="S409" t="s">
        <v>2014</v>
      </c>
    </row>
    <row r="410" spans="1:19" ht="17.399999999999999" x14ac:dyDescent="0.45">
      <c r="A410">
        <v>408</v>
      </c>
      <c r="B410" t="s">
        <v>846</v>
      </c>
      <c r="C410" s="3" t="s">
        <v>847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2015</v>
      </c>
      <c r="S410" t="s">
        <v>2016</v>
      </c>
    </row>
    <row r="411" spans="1:19" ht="17.399999999999999" x14ac:dyDescent="0.45">
      <c r="A411">
        <v>409</v>
      </c>
      <c r="B411" t="s">
        <v>226</v>
      </c>
      <c r="C411" s="3" t="s">
        <v>848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2009</v>
      </c>
      <c r="S411" t="s">
        <v>2010</v>
      </c>
    </row>
    <row r="412" spans="1:19" ht="17.399999999999999" x14ac:dyDescent="0.45">
      <c r="A412">
        <v>410</v>
      </c>
      <c r="B412" t="s">
        <v>849</v>
      </c>
      <c r="C412" s="3" t="s">
        <v>850</v>
      </c>
      <c r="D412">
        <v>153700</v>
      </c>
      <c r="E412">
        <v>55536</v>
      </c>
      <c r="F412" s="5">
        <f t="shared" si="24"/>
        <v>36.132726089785294</v>
      </c>
      <c r="G412" t="s">
        <v>43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2024</v>
      </c>
      <c r="S412" t="s">
        <v>2035</v>
      </c>
    </row>
    <row r="413" spans="1:19" ht="17.399999999999999" x14ac:dyDescent="0.45">
      <c r="A413">
        <v>411</v>
      </c>
      <c r="B413" t="s">
        <v>851</v>
      </c>
      <c r="C413" s="3" t="s">
        <v>852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2013</v>
      </c>
      <c r="S413" t="s">
        <v>2014</v>
      </c>
    </row>
    <row r="414" spans="1:19" ht="17.399999999999999" x14ac:dyDescent="0.45">
      <c r="A414">
        <v>412</v>
      </c>
      <c r="B414" t="s">
        <v>853</v>
      </c>
      <c r="C414" s="3" t="s">
        <v>854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2021</v>
      </c>
      <c r="S414" t="s">
        <v>2027</v>
      </c>
    </row>
    <row r="415" spans="1:19" ht="17.399999999999999" x14ac:dyDescent="0.45">
      <c r="A415">
        <v>413</v>
      </c>
      <c r="B415" t="s">
        <v>855</v>
      </c>
      <c r="C415" s="3" t="s">
        <v>856</v>
      </c>
      <c r="D415">
        <v>189500</v>
      </c>
      <c r="E415">
        <v>117628</v>
      </c>
      <c r="F415" s="5">
        <f t="shared" si="24"/>
        <v>62.072823218997364</v>
      </c>
      <c r="G415" t="s">
        <v>43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2015</v>
      </c>
      <c r="S415" t="s">
        <v>2023</v>
      </c>
    </row>
    <row r="416" spans="1:19" ht="17.399999999999999" x14ac:dyDescent="0.45">
      <c r="A416">
        <v>414</v>
      </c>
      <c r="B416" t="s">
        <v>857</v>
      </c>
      <c r="C416" s="3" t="s">
        <v>858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2007</v>
      </c>
      <c r="S416" t="s">
        <v>2008</v>
      </c>
    </row>
    <row r="417" spans="1:19" ht="17.399999999999999" x14ac:dyDescent="0.45">
      <c r="A417">
        <v>415</v>
      </c>
      <c r="B417" t="s">
        <v>859</v>
      </c>
      <c r="C417" s="3" t="s">
        <v>860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2013</v>
      </c>
      <c r="S417" t="s">
        <v>2014</v>
      </c>
    </row>
    <row r="418" spans="1:19" ht="33" x14ac:dyDescent="0.45">
      <c r="A418">
        <v>416</v>
      </c>
      <c r="B418" t="s">
        <v>861</v>
      </c>
      <c r="C418" s="3" t="s">
        <v>862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2015</v>
      </c>
      <c r="S418" t="s">
        <v>2016</v>
      </c>
    </row>
    <row r="419" spans="1:19" ht="17.399999999999999" x14ac:dyDescent="0.45">
      <c r="A419">
        <v>417</v>
      </c>
      <c r="B419" t="s">
        <v>863</v>
      </c>
      <c r="C419" s="3" t="s">
        <v>864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2013</v>
      </c>
      <c r="S419" t="s">
        <v>2014</v>
      </c>
    </row>
    <row r="420" spans="1:19" ht="17.399999999999999" x14ac:dyDescent="0.45">
      <c r="A420">
        <v>418</v>
      </c>
      <c r="B420" t="s">
        <v>94</v>
      </c>
      <c r="C420" s="3" t="s">
        <v>865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2015</v>
      </c>
      <c r="S420" t="s">
        <v>2016</v>
      </c>
    </row>
    <row r="421" spans="1:19" ht="17.399999999999999" x14ac:dyDescent="0.45">
      <c r="A421">
        <v>419</v>
      </c>
      <c r="B421" t="s">
        <v>866</v>
      </c>
      <c r="C421" s="3" t="s">
        <v>867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2011</v>
      </c>
      <c r="S421" t="s">
        <v>2012</v>
      </c>
    </row>
    <row r="422" spans="1:19" ht="17.399999999999999" x14ac:dyDescent="0.45">
      <c r="A422">
        <v>420</v>
      </c>
      <c r="B422" t="s">
        <v>868</v>
      </c>
      <c r="C422" s="3" t="s">
        <v>869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2013</v>
      </c>
      <c r="S422" t="s">
        <v>2014</v>
      </c>
    </row>
    <row r="423" spans="1:19" ht="17.399999999999999" x14ac:dyDescent="0.45">
      <c r="A423">
        <v>421</v>
      </c>
      <c r="B423" t="s">
        <v>870</v>
      </c>
      <c r="C423" s="3" t="s">
        <v>871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2011</v>
      </c>
      <c r="S423" t="s">
        <v>2020</v>
      </c>
    </row>
    <row r="424" spans="1:19" ht="33" x14ac:dyDescent="0.45">
      <c r="A424">
        <v>422</v>
      </c>
      <c r="B424" t="s">
        <v>872</v>
      </c>
      <c r="C424" s="3" t="s">
        <v>873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2013</v>
      </c>
      <c r="S424" t="s">
        <v>2014</v>
      </c>
    </row>
    <row r="425" spans="1:19" ht="17.399999999999999" x14ac:dyDescent="0.45">
      <c r="A425">
        <v>423</v>
      </c>
      <c r="B425" t="s">
        <v>874</v>
      </c>
      <c r="C425" s="3" t="s">
        <v>875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2007</v>
      </c>
      <c r="S425" t="s">
        <v>2008</v>
      </c>
    </row>
    <row r="426" spans="1:19" ht="17.399999999999999" x14ac:dyDescent="0.45">
      <c r="A426">
        <v>424</v>
      </c>
      <c r="B426" t="s">
        <v>876</v>
      </c>
      <c r="C426" s="3" t="s">
        <v>877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2009</v>
      </c>
      <c r="S426" t="s">
        <v>2019</v>
      </c>
    </row>
    <row r="427" spans="1:19" ht="17.399999999999999" x14ac:dyDescent="0.45">
      <c r="A427">
        <v>425</v>
      </c>
      <c r="B427" t="s">
        <v>878</v>
      </c>
      <c r="C427" s="3" t="s">
        <v>879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2028</v>
      </c>
      <c r="S427" t="s">
        <v>2029</v>
      </c>
    </row>
    <row r="428" spans="1:19" ht="17.399999999999999" x14ac:dyDescent="0.45">
      <c r="A428">
        <v>426</v>
      </c>
      <c r="B428" t="s">
        <v>880</v>
      </c>
      <c r="C428" s="3" t="s">
        <v>881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2013</v>
      </c>
      <c r="S428" t="s">
        <v>2014</v>
      </c>
    </row>
    <row r="429" spans="1:19" ht="17.399999999999999" x14ac:dyDescent="0.45">
      <c r="A429">
        <v>427</v>
      </c>
      <c r="B429" t="s">
        <v>882</v>
      </c>
      <c r="C429" s="3" t="s">
        <v>883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2013</v>
      </c>
      <c r="S429" t="s">
        <v>2014</v>
      </c>
    </row>
    <row r="430" spans="1:19" ht="17.399999999999999" x14ac:dyDescent="0.45">
      <c r="A430">
        <v>428</v>
      </c>
      <c r="B430" t="s">
        <v>884</v>
      </c>
      <c r="C430" s="3" t="s">
        <v>885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2015</v>
      </c>
      <c r="S430" t="s">
        <v>2023</v>
      </c>
    </row>
    <row r="431" spans="1:19" ht="17.399999999999999" x14ac:dyDescent="0.45">
      <c r="A431">
        <v>429</v>
      </c>
      <c r="B431" t="s">
        <v>886</v>
      </c>
      <c r="C431" s="3" t="s">
        <v>887</v>
      </c>
      <c r="D431">
        <v>191000</v>
      </c>
      <c r="E431">
        <v>173191</v>
      </c>
      <c r="F431" s="5">
        <f t="shared" si="24"/>
        <v>90.675916230366497</v>
      </c>
      <c r="G431" t="s">
        <v>65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2028</v>
      </c>
      <c r="S431" t="s">
        <v>2029</v>
      </c>
    </row>
    <row r="432" spans="1:19" ht="33" x14ac:dyDescent="0.45">
      <c r="A432">
        <v>430</v>
      </c>
      <c r="B432" t="s">
        <v>888</v>
      </c>
      <c r="C432" s="3" t="s">
        <v>889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2013</v>
      </c>
      <c r="S432" t="s">
        <v>2014</v>
      </c>
    </row>
    <row r="433" spans="1:19" ht="17.399999999999999" x14ac:dyDescent="0.45">
      <c r="A433">
        <v>431</v>
      </c>
      <c r="B433" t="s">
        <v>890</v>
      </c>
      <c r="C433" s="3" t="s">
        <v>891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2013</v>
      </c>
      <c r="S433" t="s">
        <v>2014</v>
      </c>
    </row>
    <row r="434" spans="1:19" ht="33" x14ac:dyDescent="0.45">
      <c r="A434">
        <v>432</v>
      </c>
      <c r="B434" t="s">
        <v>892</v>
      </c>
      <c r="C434" s="3" t="s">
        <v>893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2013</v>
      </c>
      <c r="S434" t="s">
        <v>2014</v>
      </c>
    </row>
    <row r="435" spans="1:19" ht="17.399999999999999" x14ac:dyDescent="0.45">
      <c r="A435">
        <v>433</v>
      </c>
      <c r="B435" t="s">
        <v>894</v>
      </c>
      <c r="C435" s="3" t="s">
        <v>895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2015</v>
      </c>
      <c r="S435" t="s">
        <v>2016</v>
      </c>
    </row>
    <row r="436" spans="1:19" ht="17.399999999999999" x14ac:dyDescent="0.45">
      <c r="A436">
        <v>434</v>
      </c>
      <c r="B436" t="s">
        <v>896</v>
      </c>
      <c r="C436" s="3" t="s">
        <v>897</v>
      </c>
      <c r="D436">
        <v>5400</v>
      </c>
      <c r="E436">
        <v>903</v>
      </c>
      <c r="F436" s="5">
        <f t="shared" si="24"/>
        <v>16.722222222222221</v>
      </c>
      <c r="G436" t="s">
        <v>65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2013</v>
      </c>
      <c r="S436" t="s">
        <v>2014</v>
      </c>
    </row>
    <row r="437" spans="1:19" ht="17.399999999999999" x14ac:dyDescent="0.45">
      <c r="A437">
        <v>435</v>
      </c>
      <c r="B437" t="s">
        <v>898</v>
      </c>
      <c r="C437" s="3" t="s">
        <v>899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7"/>
        <v>103.98131932282546</v>
      </c>
      <c r="J437" t="s">
        <v>96</v>
      </c>
      <c r="K437" t="s">
        <v>97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2013</v>
      </c>
      <c r="S437" t="s">
        <v>2014</v>
      </c>
    </row>
    <row r="438" spans="1:19" ht="17.399999999999999" x14ac:dyDescent="0.45">
      <c r="A438">
        <v>436</v>
      </c>
      <c r="B438" t="s">
        <v>900</v>
      </c>
      <c r="C438" s="3" t="s">
        <v>901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2009</v>
      </c>
      <c r="S438" t="s">
        <v>2032</v>
      </c>
    </row>
    <row r="439" spans="1:19" ht="17.399999999999999" x14ac:dyDescent="0.45">
      <c r="A439">
        <v>437</v>
      </c>
      <c r="B439" t="s">
        <v>902</v>
      </c>
      <c r="C439" s="3" t="s">
        <v>903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2015</v>
      </c>
      <c r="S439" t="s">
        <v>2023</v>
      </c>
    </row>
    <row r="440" spans="1:19" ht="33" x14ac:dyDescent="0.45">
      <c r="A440">
        <v>438</v>
      </c>
      <c r="B440" t="s">
        <v>904</v>
      </c>
      <c r="C440" s="3" t="s">
        <v>905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2013</v>
      </c>
      <c r="S440" t="s">
        <v>2014</v>
      </c>
    </row>
    <row r="441" spans="1:19" ht="17.399999999999999" x14ac:dyDescent="0.45">
      <c r="A441">
        <v>439</v>
      </c>
      <c r="B441" t="s">
        <v>906</v>
      </c>
      <c r="C441" s="3" t="s">
        <v>907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2015</v>
      </c>
      <c r="S441" t="s">
        <v>2037</v>
      </c>
    </row>
    <row r="442" spans="1:19" ht="17.399999999999999" x14ac:dyDescent="0.45">
      <c r="A442">
        <v>440</v>
      </c>
      <c r="B442" t="s">
        <v>908</v>
      </c>
      <c r="C442" s="3" t="s">
        <v>909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2015</v>
      </c>
      <c r="S442" t="s">
        <v>2034</v>
      </c>
    </row>
    <row r="443" spans="1:19" ht="17.399999999999999" x14ac:dyDescent="0.45">
      <c r="A443">
        <v>441</v>
      </c>
      <c r="B443" t="s">
        <v>910</v>
      </c>
      <c r="C443" s="3" t="s">
        <v>911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2011</v>
      </c>
      <c r="S443" t="s">
        <v>2020</v>
      </c>
    </row>
    <row r="444" spans="1:19" ht="17.399999999999999" x14ac:dyDescent="0.45">
      <c r="A444">
        <v>442</v>
      </c>
      <c r="B444" t="s">
        <v>912</v>
      </c>
      <c r="C444" s="3" t="s">
        <v>913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7"/>
        <v>75.04195804195804</v>
      </c>
      <c r="J444" t="s">
        <v>96</v>
      </c>
      <c r="K444" t="s">
        <v>97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2013</v>
      </c>
      <c r="S444" t="s">
        <v>2014</v>
      </c>
    </row>
    <row r="445" spans="1:19" ht="17.399999999999999" x14ac:dyDescent="0.45">
      <c r="A445">
        <v>443</v>
      </c>
      <c r="B445" t="s">
        <v>914</v>
      </c>
      <c r="C445" s="3" t="s">
        <v>915</v>
      </c>
      <c r="D445">
        <v>9300</v>
      </c>
      <c r="E445">
        <v>3232</v>
      </c>
      <c r="F445" s="5">
        <f t="shared" si="24"/>
        <v>34.752688172043008</v>
      </c>
      <c r="G445" t="s">
        <v>65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2013</v>
      </c>
      <c r="S445" t="s">
        <v>2014</v>
      </c>
    </row>
    <row r="446" spans="1:19" ht="17.399999999999999" x14ac:dyDescent="0.45">
      <c r="A446">
        <v>444</v>
      </c>
      <c r="B446" t="s">
        <v>727</v>
      </c>
      <c r="C446" s="3" t="s">
        <v>916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2009</v>
      </c>
      <c r="S446" t="s">
        <v>2019</v>
      </c>
    </row>
    <row r="447" spans="1:19" ht="33" x14ac:dyDescent="0.45">
      <c r="A447">
        <v>445</v>
      </c>
      <c r="B447" t="s">
        <v>917</v>
      </c>
      <c r="C447" s="3" t="s">
        <v>918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2013</v>
      </c>
      <c r="S447" t="s">
        <v>2014</v>
      </c>
    </row>
    <row r="448" spans="1:19" ht="17.399999999999999" x14ac:dyDescent="0.45">
      <c r="A448">
        <v>446</v>
      </c>
      <c r="B448" t="s">
        <v>919</v>
      </c>
      <c r="C448" s="3" t="s">
        <v>920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2011</v>
      </c>
      <c r="S448" t="s">
        <v>2020</v>
      </c>
    </row>
    <row r="449" spans="1:19" ht="33" x14ac:dyDescent="0.45">
      <c r="A449">
        <v>447</v>
      </c>
      <c r="B449" t="s">
        <v>921</v>
      </c>
      <c r="C449" s="3" t="s">
        <v>922</v>
      </c>
      <c r="D449">
        <v>155200</v>
      </c>
      <c r="E449">
        <v>37754</v>
      </c>
      <c r="F449" s="5">
        <f t="shared" si="24"/>
        <v>24.326030927835053</v>
      </c>
      <c r="G449" t="s">
        <v>65</v>
      </c>
      <c r="H449">
        <v>439</v>
      </c>
      <c r="I449" s="6">
        <f t="shared" si="27"/>
        <v>86</v>
      </c>
      <c r="J449" t="s">
        <v>37</v>
      </c>
      <c r="K449" t="s">
        <v>38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2015</v>
      </c>
      <c r="S449" t="s">
        <v>2034</v>
      </c>
    </row>
    <row r="450" spans="1:19" ht="17.399999999999999" x14ac:dyDescent="0.45">
      <c r="A450">
        <v>448</v>
      </c>
      <c r="B450" t="s">
        <v>923</v>
      </c>
      <c r="C450" s="3" t="s">
        <v>924</v>
      </c>
      <c r="D450">
        <v>89900</v>
      </c>
      <c r="E450">
        <v>45384</v>
      </c>
      <c r="F450" s="5">
        <f t="shared" ref="F450:F513" si="28">IFERROR((E450/D450)*100,0)</f>
        <v>50.482758620689658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 s="9">
        <f t="shared" ref="M450:M513" si="29">(((L450/60)/60)/24)+DATE(1970,1,1)</f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2024</v>
      </c>
      <c r="S450" t="s">
        <v>2025</v>
      </c>
    </row>
    <row r="451" spans="1:19" ht="17.399999999999999" x14ac:dyDescent="0.45">
      <c r="A451">
        <v>449</v>
      </c>
      <c r="B451" t="s">
        <v>925</v>
      </c>
      <c r="C451" s="3" t="s">
        <v>926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6">
        <f t="shared" si="27"/>
        <v>101.19767441860465</v>
      </c>
      <c r="J451" t="s">
        <v>33</v>
      </c>
      <c r="K451" t="s">
        <v>34</v>
      </c>
      <c r="L451">
        <v>1551852000</v>
      </c>
      <c r="M451" s="9">
        <f t="shared" si="29"/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2024</v>
      </c>
      <c r="S451" t="s">
        <v>2025</v>
      </c>
    </row>
    <row r="452" spans="1:19" ht="17.399999999999999" x14ac:dyDescent="0.45">
      <c r="A452">
        <v>450</v>
      </c>
      <c r="B452" t="s">
        <v>927</v>
      </c>
      <c r="C452" s="3" t="s">
        <v>928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ref="I452:I515" si="31">E452/H452</f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2015</v>
      </c>
      <c r="S452" t="s">
        <v>2023</v>
      </c>
    </row>
    <row r="453" spans="1:19" ht="17.399999999999999" x14ac:dyDescent="0.45">
      <c r="A453">
        <v>451</v>
      </c>
      <c r="B453" t="s">
        <v>929</v>
      </c>
      <c r="C453" s="3" t="s">
        <v>930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2009</v>
      </c>
      <c r="S453" t="s">
        <v>2010</v>
      </c>
    </row>
    <row r="454" spans="1:19" ht="33" x14ac:dyDescent="0.45">
      <c r="A454">
        <v>452</v>
      </c>
      <c r="B454" t="s">
        <v>931</v>
      </c>
      <c r="C454" s="3" t="s">
        <v>932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2015</v>
      </c>
      <c r="S454" t="s">
        <v>2018</v>
      </c>
    </row>
    <row r="455" spans="1:19" ht="33" x14ac:dyDescent="0.45">
      <c r="A455">
        <v>453</v>
      </c>
      <c r="B455" t="s">
        <v>933</v>
      </c>
      <c r="C455" s="3" t="s">
        <v>934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2015</v>
      </c>
      <c r="S455" t="s">
        <v>2037</v>
      </c>
    </row>
    <row r="456" spans="1:19" ht="17.399999999999999" x14ac:dyDescent="0.45">
      <c r="A456">
        <v>454</v>
      </c>
      <c r="B456" t="s">
        <v>935</v>
      </c>
      <c r="C456" s="3" t="s">
        <v>936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2015</v>
      </c>
      <c r="S456" t="s">
        <v>2018</v>
      </c>
    </row>
    <row r="457" spans="1:19" ht="17.399999999999999" x14ac:dyDescent="0.45">
      <c r="A457">
        <v>455</v>
      </c>
      <c r="B457" t="s">
        <v>937</v>
      </c>
      <c r="C457" s="3" t="s">
        <v>938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2013</v>
      </c>
      <c r="S457" t="s">
        <v>2014</v>
      </c>
    </row>
    <row r="458" spans="1:19" ht="33" x14ac:dyDescent="0.45">
      <c r="A458">
        <v>456</v>
      </c>
      <c r="B458" t="s">
        <v>939</v>
      </c>
      <c r="C458" s="3" t="s">
        <v>940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2009</v>
      </c>
      <c r="S458" t="s">
        <v>2019</v>
      </c>
    </row>
    <row r="459" spans="1:19" ht="17.399999999999999" x14ac:dyDescent="0.45">
      <c r="A459">
        <v>457</v>
      </c>
      <c r="B459" t="s">
        <v>941</v>
      </c>
      <c r="C459" s="3" t="s">
        <v>942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2013</v>
      </c>
      <c r="S459" t="s">
        <v>2014</v>
      </c>
    </row>
    <row r="460" spans="1:19" ht="17.399999999999999" x14ac:dyDescent="0.45">
      <c r="A460">
        <v>458</v>
      </c>
      <c r="B460" t="s">
        <v>943</v>
      </c>
      <c r="C460" s="3" t="s">
        <v>944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2013</v>
      </c>
      <c r="S460" t="s">
        <v>2014</v>
      </c>
    </row>
    <row r="461" spans="1:19" ht="17.399999999999999" x14ac:dyDescent="0.45">
      <c r="A461">
        <v>459</v>
      </c>
      <c r="B461" t="s">
        <v>945</v>
      </c>
      <c r="C461" s="3" t="s">
        <v>946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2015</v>
      </c>
      <c r="S461" t="s">
        <v>2016</v>
      </c>
    </row>
    <row r="462" spans="1:19" ht="17.399999999999999" x14ac:dyDescent="0.45">
      <c r="A462">
        <v>460</v>
      </c>
      <c r="B462" t="s">
        <v>947</v>
      </c>
      <c r="C462" s="3" t="s">
        <v>948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2013</v>
      </c>
      <c r="S462" t="s">
        <v>2014</v>
      </c>
    </row>
    <row r="463" spans="1:19" ht="17.399999999999999" x14ac:dyDescent="0.45">
      <c r="A463">
        <v>461</v>
      </c>
      <c r="B463" t="s">
        <v>949</v>
      </c>
      <c r="C463" s="3" t="s">
        <v>950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2015</v>
      </c>
      <c r="S463" t="s">
        <v>2018</v>
      </c>
    </row>
    <row r="464" spans="1:19" ht="17.399999999999999" x14ac:dyDescent="0.45">
      <c r="A464">
        <v>462</v>
      </c>
      <c r="B464" t="s">
        <v>951</v>
      </c>
      <c r="C464" s="3" t="s">
        <v>952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2024</v>
      </c>
      <c r="S464" t="s">
        <v>2035</v>
      </c>
    </row>
    <row r="465" spans="1:19" ht="33" x14ac:dyDescent="0.45">
      <c r="A465">
        <v>463</v>
      </c>
      <c r="B465" t="s">
        <v>953</v>
      </c>
      <c r="C465" s="3" t="s">
        <v>954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2015</v>
      </c>
      <c r="S465" t="s">
        <v>2023</v>
      </c>
    </row>
    <row r="466" spans="1:19" ht="17.399999999999999" x14ac:dyDescent="0.45">
      <c r="A466">
        <v>464</v>
      </c>
      <c r="B466" t="s">
        <v>955</v>
      </c>
      <c r="C466" s="3" t="s">
        <v>956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2013</v>
      </c>
      <c r="S466" t="s">
        <v>2014</v>
      </c>
    </row>
    <row r="467" spans="1:19" ht="17.399999999999999" x14ac:dyDescent="0.45">
      <c r="A467">
        <v>465</v>
      </c>
      <c r="B467" t="s">
        <v>957</v>
      </c>
      <c r="C467" s="3" t="s">
        <v>958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2021</v>
      </c>
      <c r="S467" t="s">
        <v>2033</v>
      </c>
    </row>
    <row r="468" spans="1:19" ht="17.399999999999999" x14ac:dyDescent="0.45">
      <c r="A468">
        <v>466</v>
      </c>
      <c r="B468" t="s">
        <v>959</v>
      </c>
      <c r="C468" s="3" t="s">
        <v>960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2011</v>
      </c>
      <c r="S468" t="s">
        <v>2020</v>
      </c>
    </row>
    <row r="469" spans="1:19" ht="33" x14ac:dyDescent="0.45">
      <c r="A469">
        <v>467</v>
      </c>
      <c r="B469" t="s">
        <v>961</v>
      </c>
      <c r="C469" s="3" t="s">
        <v>962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2011</v>
      </c>
      <c r="S469" t="s">
        <v>2012</v>
      </c>
    </row>
    <row r="470" spans="1:19" ht="17.399999999999999" x14ac:dyDescent="0.45">
      <c r="A470">
        <v>468</v>
      </c>
      <c r="B470" t="s">
        <v>963</v>
      </c>
      <c r="C470" s="3" t="s">
        <v>964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2013</v>
      </c>
      <c r="S470" t="s">
        <v>2014</v>
      </c>
    </row>
    <row r="471" spans="1:19" ht="17.399999999999999" x14ac:dyDescent="0.45">
      <c r="A471">
        <v>469</v>
      </c>
      <c r="B471" t="s">
        <v>965</v>
      </c>
      <c r="C471" s="3" t="s">
        <v>966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2015</v>
      </c>
      <c r="S471" t="s">
        <v>2018</v>
      </c>
    </row>
    <row r="472" spans="1:19" ht="17.399999999999999" x14ac:dyDescent="0.45">
      <c r="A472">
        <v>470</v>
      </c>
      <c r="B472" t="s">
        <v>967</v>
      </c>
      <c r="C472" s="3" t="s">
        <v>968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2011</v>
      </c>
      <c r="S472" t="s">
        <v>2020</v>
      </c>
    </row>
    <row r="473" spans="1:19" ht="17.399999999999999" x14ac:dyDescent="0.45">
      <c r="A473">
        <v>471</v>
      </c>
      <c r="B473" t="s">
        <v>426</v>
      </c>
      <c r="C473" s="3" t="s">
        <v>969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31"/>
        <v>50.97422680412371</v>
      </c>
      <c r="J473" t="s">
        <v>37</v>
      </c>
      <c r="K473" t="s">
        <v>38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2007</v>
      </c>
      <c r="S473" t="s">
        <v>2008</v>
      </c>
    </row>
    <row r="474" spans="1:19" ht="33" x14ac:dyDescent="0.45">
      <c r="A474">
        <v>472</v>
      </c>
      <c r="B474" t="s">
        <v>970</v>
      </c>
      <c r="C474" s="3" t="s">
        <v>971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2009</v>
      </c>
      <c r="S474" t="s">
        <v>2010</v>
      </c>
    </row>
    <row r="475" spans="1:19" ht="17.399999999999999" x14ac:dyDescent="0.45">
      <c r="A475">
        <v>473</v>
      </c>
      <c r="B475" t="s">
        <v>972</v>
      </c>
      <c r="C475" s="3" t="s">
        <v>973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2009</v>
      </c>
      <c r="S475" t="s">
        <v>2017</v>
      </c>
    </row>
    <row r="476" spans="1:19" ht="17.399999999999999" x14ac:dyDescent="0.45">
      <c r="A476">
        <v>474</v>
      </c>
      <c r="B476" t="s">
        <v>974</v>
      </c>
      <c r="C476" s="3" t="s">
        <v>975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2015</v>
      </c>
      <c r="S476" t="s">
        <v>2034</v>
      </c>
    </row>
    <row r="477" spans="1:19" ht="33" x14ac:dyDescent="0.45">
      <c r="A477">
        <v>475</v>
      </c>
      <c r="B477" t="s">
        <v>976</v>
      </c>
      <c r="C477" s="3" t="s">
        <v>977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2021</v>
      </c>
      <c r="S477" t="s">
        <v>2033</v>
      </c>
    </row>
    <row r="478" spans="1:19" ht="33" x14ac:dyDescent="0.45">
      <c r="A478">
        <v>476</v>
      </c>
      <c r="B478" t="s">
        <v>978</v>
      </c>
      <c r="C478" s="3" t="s">
        <v>979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2021</v>
      </c>
      <c r="S478" t="s">
        <v>2027</v>
      </c>
    </row>
    <row r="479" spans="1:19" ht="17.399999999999999" x14ac:dyDescent="0.45">
      <c r="A479">
        <v>477</v>
      </c>
      <c r="B479" t="s">
        <v>980</v>
      </c>
      <c r="C479" s="3" t="s">
        <v>981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2015</v>
      </c>
      <c r="S479" t="s">
        <v>2037</v>
      </c>
    </row>
    <row r="480" spans="1:19" ht="17.399999999999999" x14ac:dyDescent="0.45">
      <c r="A480">
        <v>478</v>
      </c>
      <c r="B480" t="s">
        <v>982</v>
      </c>
      <c r="C480" s="3" t="s">
        <v>983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2011</v>
      </c>
      <c r="S480" t="s">
        <v>2020</v>
      </c>
    </row>
    <row r="481" spans="1:19" ht="17.399999999999999" x14ac:dyDescent="0.45">
      <c r="A481">
        <v>479</v>
      </c>
      <c r="B481" t="s">
        <v>984</v>
      </c>
      <c r="C481" s="3" t="s">
        <v>985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31"/>
        <v>71.156069364161851</v>
      </c>
      <c r="J481" t="s">
        <v>37</v>
      </c>
      <c r="K481" t="s">
        <v>38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2007</v>
      </c>
      <c r="S481" t="s">
        <v>2008</v>
      </c>
    </row>
    <row r="482" spans="1:19" ht="17.399999999999999" x14ac:dyDescent="0.45">
      <c r="A482">
        <v>480</v>
      </c>
      <c r="B482" t="s">
        <v>986</v>
      </c>
      <c r="C482" s="3" t="s">
        <v>987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2028</v>
      </c>
      <c r="S482" t="s">
        <v>2029</v>
      </c>
    </row>
    <row r="483" spans="1:19" ht="33" x14ac:dyDescent="0.45">
      <c r="A483">
        <v>481</v>
      </c>
      <c r="B483" t="s">
        <v>988</v>
      </c>
      <c r="C483" s="3" t="s">
        <v>989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2013</v>
      </c>
      <c r="S483" t="s">
        <v>2014</v>
      </c>
    </row>
    <row r="484" spans="1:19" ht="33" x14ac:dyDescent="0.45">
      <c r="A484">
        <v>482</v>
      </c>
      <c r="B484" t="s">
        <v>990</v>
      </c>
      <c r="C484" s="3" t="s">
        <v>991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2021</v>
      </c>
      <c r="S484" t="s">
        <v>2027</v>
      </c>
    </row>
    <row r="485" spans="1:19" ht="17.399999999999999" x14ac:dyDescent="0.45">
      <c r="A485">
        <v>483</v>
      </c>
      <c r="B485" t="s">
        <v>992</v>
      </c>
      <c r="C485" s="3" t="s">
        <v>993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2013</v>
      </c>
      <c r="S485" t="s">
        <v>2014</v>
      </c>
    </row>
    <row r="486" spans="1:19" ht="17.399999999999999" x14ac:dyDescent="0.45">
      <c r="A486">
        <v>484</v>
      </c>
      <c r="B486" t="s">
        <v>994</v>
      </c>
      <c r="C486" s="3" t="s">
        <v>995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31"/>
        <v>48.99554707379135</v>
      </c>
      <c r="J486" t="s">
        <v>37</v>
      </c>
      <c r="K486" t="s">
        <v>38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2007</v>
      </c>
      <c r="S486" t="s">
        <v>2008</v>
      </c>
    </row>
    <row r="487" spans="1:19" ht="33" x14ac:dyDescent="0.45">
      <c r="A487">
        <v>485</v>
      </c>
      <c r="B487" t="s">
        <v>996</v>
      </c>
      <c r="C487" s="3" t="s">
        <v>997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31"/>
        <v>42.969135802469133</v>
      </c>
      <c r="J487" t="s">
        <v>37</v>
      </c>
      <c r="K487" t="s">
        <v>38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2013</v>
      </c>
      <c r="S487" t="s">
        <v>2014</v>
      </c>
    </row>
    <row r="488" spans="1:19" ht="33" x14ac:dyDescent="0.45">
      <c r="A488">
        <v>486</v>
      </c>
      <c r="B488" t="s">
        <v>998</v>
      </c>
      <c r="C488" s="3" t="s">
        <v>999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31"/>
        <v>33.428571428571431</v>
      </c>
      <c r="J488" t="s">
        <v>37</v>
      </c>
      <c r="K488" t="s">
        <v>38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2021</v>
      </c>
      <c r="S488" t="s">
        <v>2033</v>
      </c>
    </row>
    <row r="489" spans="1:19" ht="17.399999999999999" x14ac:dyDescent="0.45">
      <c r="A489">
        <v>487</v>
      </c>
      <c r="B489" t="s">
        <v>1000</v>
      </c>
      <c r="C489" s="3" t="s">
        <v>1001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2013</v>
      </c>
      <c r="S489" t="s">
        <v>2014</v>
      </c>
    </row>
    <row r="490" spans="1:19" ht="17.399999999999999" x14ac:dyDescent="0.45">
      <c r="A490">
        <v>488</v>
      </c>
      <c r="B490" t="s">
        <v>1002</v>
      </c>
      <c r="C490" s="3" t="s">
        <v>1003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2013</v>
      </c>
      <c r="S490" t="s">
        <v>2014</v>
      </c>
    </row>
    <row r="491" spans="1:19" ht="17.399999999999999" x14ac:dyDescent="0.45">
      <c r="A491">
        <v>489</v>
      </c>
      <c r="B491" t="s">
        <v>1004</v>
      </c>
      <c r="C491" s="3" t="s">
        <v>1005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31"/>
        <v>109.87058823529412</v>
      </c>
      <c r="J491" t="s">
        <v>96</v>
      </c>
      <c r="K491" t="s">
        <v>97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2011</v>
      </c>
      <c r="S491" t="s">
        <v>2020</v>
      </c>
    </row>
    <row r="492" spans="1:19" ht="33" x14ac:dyDescent="0.45">
      <c r="A492">
        <v>490</v>
      </c>
      <c r="B492" t="s">
        <v>1006</v>
      </c>
      <c r="C492" s="3" t="s">
        <v>1007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2038</v>
      </c>
      <c r="S492" t="s">
        <v>2039</v>
      </c>
    </row>
    <row r="493" spans="1:19" ht="33" x14ac:dyDescent="0.45">
      <c r="A493">
        <v>491</v>
      </c>
      <c r="B493" t="s">
        <v>1008</v>
      </c>
      <c r="C493" s="3" t="s">
        <v>1009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2007</v>
      </c>
      <c r="S493" t="s">
        <v>2008</v>
      </c>
    </row>
    <row r="494" spans="1:19" ht="17.399999999999999" x14ac:dyDescent="0.45">
      <c r="A494">
        <v>492</v>
      </c>
      <c r="B494" t="s">
        <v>1010</v>
      </c>
      <c r="C494" s="3" t="s">
        <v>1011</v>
      </c>
      <c r="D494">
        <v>191000</v>
      </c>
      <c r="E494">
        <v>45831</v>
      </c>
      <c r="F494" s="5">
        <f t="shared" si="28"/>
        <v>23.995287958115181</v>
      </c>
      <c r="G494" t="s">
        <v>65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2015</v>
      </c>
      <c r="S494" t="s">
        <v>2026</v>
      </c>
    </row>
    <row r="495" spans="1:19" ht="17.399999999999999" x14ac:dyDescent="0.45">
      <c r="A495">
        <v>493</v>
      </c>
      <c r="B495" t="s">
        <v>1012</v>
      </c>
      <c r="C495" s="3" t="s">
        <v>1013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2028</v>
      </c>
      <c r="S495" t="s">
        <v>2029</v>
      </c>
    </row>
    <row r="496" spans="1:19" ht="33" x14ac:dyDescent="0.45">
      <c r="A496">
        <v>494</v>
      </c>
      <c r="B496" t="s">
        <v>1014</v>
      </c>
      <c r="C496" s="3" t="s">
        <v>1015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2011</v>
      </c>
      <c r="S496" t="s">
        <v>2020</v>
      </c>
    </row>
    <row r="497" spans="1:19" ht="17.399999999999999" x14ac:dyDescent="0.45">
      <c r="A497">
        <v>495</v>
      </c>
      <c r="B497" t="s">
        <v>1016</v>
      </c>
      <c r="C497" s="3" t="s">
        <v>1017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31"/>
        <v>68.02051282051282</v>
      </c>
      <c r="J497" t="s">
        <v>33</v>
      </c>
      <c r="K497" t="s">
        <v>34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2013</v>
      </c>
      <c r="S497" t="s">
        <v>2014</v>
      </c>
    </row>
    <row r="498" spans="1:19" ht="17.399999999999999" x14ac:dyDescent="0.45">
      <c r="A498">
        <v>496</v>
      </c>
      <c r="B498" t="s">
        <v>1018</v>
      </c>
      <c r="C498" s="3" t="s">
        <v>1019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2015</v>
      </c>
      <c r="S498" t="s">
        <v>2023</v>
      </c>
    </row>
    <row r="499" spans="1:19" ht="17.399999999999999" x14ac:dyDescent="0.45">
      <c r="A499">
        <v>497</v>
      </c>
      <c r="B499" t="s">
        <v>1020</v>
      </c>
      <c r="C499" s="3" t="s">
        <v>1021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2011</v>
      </c>
      <c r="S499" t="s">
        <v>2020</v>
      </c>
    </row>
    <row r="500" spans="1:19" ht="17.399999999999999" x14ac:dyDescent="0.45">
      <c r="A500">
        <v>498</v>
      </c>
      <c r="B500" t="s">
        <v>1022</v>
      </c>
      <c r="C500" s="3" t="s">
        <v>1023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31"/>
        <v>79.994818652849744</v>
      </c>
      <c r="J500" t="s">
        <v>33</v>
      </c>
      <c r="K500" t="s">
        <v>34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2011</v>
      </c>
      <c r="S500" t="s">
        <v>2012</v>
      </c>
    </row>
    <row r="501" spans="1:19" ht="33" x14ac:dyDescent="0.45">
      <c r="A501">
        <v>499</v>
      </c>
      <c r="B501" t="s">
        <v>1024</v>
      </c>
      <c r="C501" s="3" t="s">
        <v>1025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2015</v>
      </c>
      <c r="S501" t="s">
        <v>2016</v>
      </c>
    </row>
    <row r="502" spans="1:19" ht="17.399999999999999" x14ac:dyDescent="0.45">
      <c r="A502">
        <v>500</v>
      </c>
      <c r="B502" t="s">
        <v>1026</v>
      </c>
      <c r="C502" s="3" t="s">
        <v>1027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 t="e">
        <f t="shared" si="31"/>
        <v>#DIV/0!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2013</v>
      </c>
      <c r="S502" t="s">
        <v>2014</v>
      </c>
    </row>
    <row r="503" spans="1:19" ht="17.399999999999999" x14ac:dyDescent="0.45">
      <c r="A503">
        <v>501</v>
      </c>
      <c r="B503" t="s">
        <v>1028</v>
      </c>
      <c r="C503" s="3" t="s">
        <v>1029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2015</v>
      </c>
      <c r="S503" t="s">
        <v>2016</v>
      </c>
    </row>
    <row r="504" spans="1:19" ht="17.399999999999999" x14ac:dyDescent="0.45">
      <c r="A504">
        <v>502</v>
      </c>
      <c r="B504" t="s">
        <v>456</v>
      </c>
      <c r="C504" s="3" t="s">
        <v>1030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31"/>
        <v>37.037634408602152</v>
      </c>
      <c r="J504" t="s">
        <v>25</v>
      </c>
      <c r="K504" t="s">
        <v>26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2024</v>
      </c>
      <c r="S504" t="s">
        <v>2025</v>
      </c>
    </row>
    <row r="505" spans="1:19" ht="33" x14ac:dyDescent="0.45">
      <c r="A505">
        <v>503</v>
      </c>
      <c r="B505" t="s">
        <v>1031</v>
      </c>
      <c r="C505" s="3" t="s">
        <v>1032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2015</v>
      </c>
      <c r="S505" t="s">
        <v>2018</v>
      </c>
    </row>
    <row r="506" spans="1:19" ht="17.399999999999999" x14ac:dyDescent="0.45">
      <c r="A506">
        <v>504</v>
      </c>
      <c r="B506" t="s">
        <v>1033</v>
      </c>
      <c r="C506" s="3" t="s">
        <v>1034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31"/>
        <v>111.6774193548387</v>
      </c>
      <c r="J506" t="s">
        <v>96</v>
      </c>
      <c r="K506" t="s">
        <v>97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2009</v>
      </c>
      <c r="S506" t="s">
        <v>2010</v>
      </c>
    </row>
    <row r="507" spans="1:19" ht="17.399999999999999" x14ac:dyDescent="0.45">
      <c r="A507">
        <v>505</v>
      </c>
      <c r="B507" t="s">
        <v>1035</v>
      </c>
      <c r="C507" s="3" t="s">
        <v>1036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2021</v>
      </c>
      <c r="S507" t="s">
        <v>2030</v>
      </c>
    </row>
    <row r="508" spans="1:19" ht="17.399999999999999" x14ac:dyDescent="0.45">
      <c r="A508">
        <v>506</v>
      </c>
      <c r="B508" t="s">
        <v>1037</v>
      </c>
      <c r="C508" s="3" t="s">
        <v>1038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2013</v>
      </c>
      <c r="S508" t="s">
        <v>2014</v>
      </c>
    </row>
    <row r="509" spans="1:19" ht="33" x14ac:dyDescent="0.45">
      <c r="A509">
        <v>507</v>
      </c>
      <c r="B509" t="s">
        <v>1039</v>
      </c>
      <c r="C509" s="3" t="s">
        <v>1040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2011</v>
      </c>
      <c r="S509" t="s">
        <v>2012</v>
      </c>
    </row>
    <row r="510" spans="1:19" ht="17.399999999999999" x14ac:dyDescent="0.45">
      <c r="A510">
        <v>508</v>
      </c>
      <c r="B510" t="s">
        <v>1041</v>
      </c>
      <c r="C510" s="3" t="s">
        <v>1042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2013</v>
      </c>
      <c r="S510" t="s">
        <v>2014</v>
      </c>
    </row>
    <row r="511" spans="1:19" ht="17.399999999999999" x14ac:dyDescent="0.45">
      <c r="A511">
        <v>509</v>
      </c>
      <c r="B511" t="s">
        <v>378</v>
      </c>
      <c r="C511" s="3" t="s">
        <v>1043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2013</v>
      </c>
      <c r="S511" t="s">
        <v>2014</v>
      </c>
    </row>
    <row r="512" spans="1:19" ht="17.399999999999999" x14ac:dyDescent="0.45">
      <c r="A512">
        <v>510</v>
      </c>
      <c r="B512" t="s">
        <v>1044</v>
      </c>
      <c r="C512" s="3" t="s">
        <v>1045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31"/>
        <v>70.908396946564892</v>
      </c>
      <c r="J512" t="s">
        <v>25</v>
      </c>
      <c r="K512" t="s">
        <v>26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2015</v>
      </c>
      <c r="S512" t="s">
        <v>2018</v>
      </c>
    </row>
    <row r="513" spans="1:19" ht="17.399999999999999" x14ac:dyDescent="0.45">
      <c r="A513">
        <v>511</v>
      </c>
      <c r="B513" t="s">
        <v>1046</v>
      </c>
      <c r="C513" s="3" t="s">
        <v>1047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2013</v>
      </c>
      <c r="S513" t="s">
        <v>2014</v>
      </c>
    </row>
    <row r="514" spans="1:19" ht="17.399999999999999" x14ac:dyDescent="0.45">
      <c r="A514">
        <v>512</v>
      </c>
      <c r="B514" t="s">
        <v>1048</v>
      </c>
      <c r="C514" s="3" t="s">
        <v>1049</v>
      </c>
      <c r="D514">
        <v>9100</v>
      </c>
      <c r="E514">
        <v>12678</v>
      </c>
      <c r="F514" s="5">
        <f t="shared" ref="F514:F577" si="32">IFERROR((E514/D514)*100,0)</f>
        <v>139.31868131868131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 s="9">
        <f t="shared" ref="M514:M577" si="33">(((L514/60)/60)/24)+DATE(1970,1,1)</f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2024</v>
      </c>
      <c r="S514" t="s">
        <v>2025</v>
      </c>
    </row>
    <row r="515" spans="1:19" ht="17.399999999999999" x14ac:dyDescent="0.45">
      <c r="A515">
        <v>513</v>
      </c>
      <c r="B515" t="s">
        <v>1050</v>
      </c>
      <c r="C515" s="3" t="s">
        <v>1051</v>
      </c>
      <c r="D515">
        <v>8300</v>
      </c>
      <c r="E515">
        <v>3260</v>
      </c>
      <c r="F515" s="5">
        <f t="shared" si="32"/>
        <v>39.277108433734945</v>
      </c>
      <c r="G515" t="s">
        <v>65</v>
      </c>
      <c r="H515">
        <v>35</v>
      </c>
      <c r="I515" s="6">
        <f t="shared" si="31"/>
        <v>93.142857142857139</v>
      </c>
      <c r="J515" t="s">
        <v>21</v>
      </c>
      <c r="K515" t="s">
        <v>22</v>
      </c>
      <c r="L515">
        <v>1284008400</v>
      </c>
      <c r="M515" s="9">
        <f t="shared" si="33"/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2015</v>
      </c>
      <c r="S515" t="s">
        <v>2034</v>
      </c>
    </row>
    <row r="516" spans="1:19" ht="17.399999999999999" x14ac:dyDescent="0.45">
      <c r="A516">
        <v>514</v>
      </c>
      <c r="B516" t="s">
        <v>1052</v>
      </c>
      <c r="C516" s="3" t="s">
        <v>1053</v>
      </c>
      <c r="D516">
        <v>138700</v>
      </c>
      <c r="E516">
        <v>31123</v>
      </c>
      <c r="F516" s="5">
        <f t="shared" si="32"/>
        <v>22.439077144917089</v>
      </c>
      <c r="G516" t="s">
        <v>65</v>
      </c>
      <c r="H516">
        <v>528</v>
      </c>
      <c r="I516" s="6">
        <f t="shared" ref="I516:I579" si="35">E516/H516</f>
        <v>58.945075757575758</v>
      </c>
      <c r="J516" t="s">
        <v>88</v>
      </c>
      <c r="K516" t="s">
        <v>89</v>
      </c>
      <c r="L516">
        <v>1386309600</v>
      </c>
      <c r="M516" s="9">
        <f t="shared" si="33"/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2009</v>
      </c>
      <c r="S516" t="s">
        <v>2010</v>
      </c>
    </row>
    <row r="517" spans="1:19" ht="17.399999999999999" x14ac:dyDescent="0.45">
      <c r="A517">
        <v>515</v>
      </c>
      <c r="B517" t="s">
        <v>1054</v>
      </c>
      <c r="C517" s="3" t="s">
        <v>1055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2013</v>
      </c>
      <c r="S517" t="s">
        <v>2014</v>
      </c>
    </row>
    <row r="518" spans="1:19" ht="17.399999999999999" x14ac:dyDescent="0.45">
      <c r="A518">
        <v>516</v>
      </c>
      <c r="B518" t="s">
        <v>1056</v>
      </c>
      <c r="C518" s="3" t="s">
        <v>1057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2021</v>
      </c>
      <c r="S518" t="s">
        <v>2022</v>
      </c>
    </row>
    <row r="519" spans="1:19" ht="17.399999999999999" x14ac:dyDescent="0.45">
      <c r="A519">
        <v>517</v>
      </c>
      <c r="B519" t="s">
        <v>1058</v>
      </c>
      <c r="C519" s="3" t="s">
        <v>1059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2007</v>
      </c>
      <c r="S519" t="s">
        <v>2008</v>
      </c>
    </row>
    <row r="520" spans="1:19" ht="33" x14ac:dyDescent="0.45">
      <c r="A520">
        <v>518</v>
      </c>
      <c r="B520" t="s">
        <v>1060</v>
      </c>
      <c r="C520" s="3" t="s">
        <v>1061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2015</v>
      </c>
      <c r="S520" t="s">
        <v>2023</v>
      </c>
    </row>
    <row r="521" spans="1:19" ht="17.399999999999999" x14ac:dyDescent="0.45">
      <c r="A521">
        <v>519</v>
      </c>
      <c r="B521" t="s">
        <v>1062</v>
      </c>
      <c r="C521" s="3" t="s">
        <v>1063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2009</v>
      </c>
      <c r="S521" t="s">
        <v>2010</v>
      </c>
    </row>
    <row r="522" spans="1:19" ht="17.399999999999999" x14ac:dyDescent="0.45">
      <c r="A522">
        <v>520</v>
      </c>
      <c r="B522" t="s">
        <v>1064</v>
      </c>
      <c r="C522" s="3" t="s">
        <v>1065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2013</v>
      </c>
      <c r="S522" t="s">
        <v>2014</v>
      </c>
    </row>
    <row r="523" spans="1:19" ht="17.399999999999999" x14ac:dyDescent="0.45">
      <c r="A523">
        <v>521</v>
      </c>
      <c r="B523" t="s">
        <v>1066</v>
      </c>
      <c r="C523" s="3" t="s">
        <v>127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2015</v>
      </c>
      <c r="S523" t="s">
        <v>2018</v>
      </c>
    </row>
    <row r="524" spans="1:19" ht="33" x14ac:dyDescent="0.45">
      <c r="A524">
        <v>522</v>
      </c>
      <c r="B524" t="s">
        <v>1067</v>
      </c>
      <c r="C524" s="3" t="s">
        <v>1068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2015</v>
      </c>
      <c r="S524" t="s">
        <v>2026</v>
      </c>
    </row>
    <row r="525" spans="1:19" ht="17.399999999999999" x14ac:dyDescent="0.45">
      <c r="A525">
        <v>523</v>
      </c>
      <c r="B525" t="s">
        <v>1069</v>
      </c>
      <c r="C525" s="3" t="s">
        <v>1070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2015</v>
      </c>
      <c r="S525" t="s">
        <v>2026</v>
      </c>
    </row>
    <row r="526" spans="1:19" ht="17.399999999999999" x14ac:dyDescent="0.45">
      <c r="A526">
        <v>524</v>
      </c>
      <c r="B526" t="s">
        <v>1071</v>
      </c>
      <c r="C526" s="3" t="s">
        <v>1072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2013</v>
      </c>
      <c r="S526" t="s">
        <v>2014</v>
      </c>
    </row>
    <row r="527" spans="1:19" ht="33" x14ac:dyDescent="0.45">
      <c r="A527">
        <v>525</v>
      </c>
      <c r="B527" t="s">
        <v>1073</v>
      </c>
      <c r="C527" s="3" t="s">
        <v>1074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2011</v>
      </c>
      <c r="S527" t="s">
        <v>2020</v>
      </c>
    </row>
    <row r="528" spans="1:19" ht="33" x14ac:dyDescent="0.45">
      <c r="A528">
        <v>526</v>
      </c>
      <c r="B528" t="s">
        <v>1075</v>
      </c>
      <c r="C528" s="3" t="s">
        <v>1076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2013</v>
      </c>
      <c r="S528" t="s">
        <v>2014</v>
      </c>
    </row>
    <row r="529" spans="1:19" ht="17.399999999999999" x14ac:dyDescent="0.45">
      <c r="A529">
        <v>527</v>
      </c>
      <c r="B529" t="s">
        <v>1077</v>
      </c>
      <c r="C529" s="3" t="s">
        <v>1078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2015</v>
      </c>
      <c r="S529" t="s">
        <v>2023</v>
      </c>
    </row>
    <row r="530" spans="1:19" ht="17.399999999999999" x14ac:dyDescent="0.45">
      <c r="A530">
        <v>528</v>
      </c>
      <c r="B530" t="s">
        <v>1079</v>
      </c>
      <c r="C530" s="3" t="s">
        <v>1080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5"/>
        <v>90.337500000000006</v>
      </c>
      <c r="J530" t="s">
        <v>37</v>
      </c>
      <c r="K530" t="s">
        <v>38</v>
      </c>
      <c r="L530">
        <v>1385186400</v>
      </c>
      <c r="M530" s="9">
        <f t="shared" si="33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2009</v>
      </c>
      <c r="S530" t="s">
        <v>2019</v>
      </c>
    </row>
    <row r="531" spans="1:19" ht="17.399999999999999" x14ac:dyDescent="0.45">
      <c r="A531">
        <v>529</v>
      </c>
      <c r="B531" t="s">
        <v>1081</v>
      </c>
      <c r="C531" s="3" t="s">
        <v>1082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2024</v>
      </c>
      <c r="S531" t="s">
        <v>2025</v>
      </c>
    </row>
    <row r="532" spans="1:19" ht="33" x14ac:dyDescent="0.45">
      <c r="A532">
        <v>530</v>
      </c>
      <c r="B532" t="s">
        <v>1083</v>
      </c>
      <c r="C532" s="3" t="s">
        <v>1084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2021</v>
      </c>
      <c r="S532" t="s">
        <v>2027</v>
      </c>
    </row>
    <row r="533" spans="1:19" ht="33" x14ac:dyDescent="0.45">
      <c r="A533">
        <v>531</v>
      </c>
      <c r="B533" t="s">
        <v>1085</v>
      </c>
      <c r="C533" s="3" t="s">
        <v>1086</v>
      </c>
      <c r="D533">
        <v>186700</v>
      </c>
      <c r="E533">
        <v>178338</v>
      </c>
      <c r="F533" s="5">
        <f t="shared" si="32"/>
        <v>95.521156936261391</v>
      </c>
      <c r="G533" t="s">
        <v>43</v>
      </c>
      <c r="H533">
        <v>3640</v>
      </c>
      <c r="I533" s="6">
        <f t="shared" si="35"/>
        <v>48.993956043956047</v>
      </c>
      <c r="J533" t="s">
        <v>88</v>
      </c>
      <c r="K533" t="s">
        <v>89</v>
      </c>
      <c r="L533">
        <v>1384149600</v>
      </c>
      <c r="M533" s="9">
        <f t="shared" si="33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2024</v>
      </c>
      <c r="S533" t="s">
        <v>2025</v>
      </c>
    </row>
    <row r="534" spans="1:19" ht="17.399999999999999" x14ac:dyDescent="0.45">
      <c r="A534">
        <v>532</v>
      </c>
      <c r="B534" t="s">
        <v>1087</v>
      </c>
      <c r="C534" s="3" t="s">
        <v>1088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2013</v>
      </c>
      <c r="S534" t="s">
        <v>2014</v>
      </c>
    </row>
    <row r="535" spans="1:19" ht="17.399999999999999" x14ac:dyDescent="0.45">
      <c r="A535">
        <v>533</v>
      </c>
      <c r="B535" t="s">
        <v>1089</v>
      </c>
      <c r="C535" s="3" t="s">
        <v>1090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5"/>
        <v>82.996393146979258</v>
      </c>
      <c r="J535" t="s">
        <v>37</v>
      </c>
      <c r="K535" t="s">
        <v>38</v>
      </c>
      <c r="L535">
        <v>1374642000</v>
      </c>
      <c r="M535" s="9">
        <f t="shared" si="33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2009</v>
      </c>
      <c r="S535" t="s">
        <v>2019</v>
      </c>
    </row>
    <row r="536" spans="1:19" ht="17.399999999999999" x14ac:dyDescent="0.45">
      <c r="A536">
        <v>534</v>
      </c>
      <c r="B536" t="s">
        <v>1091</v>
      </c>
      <c r="C536" s="3" t="s">
        <v>1092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2015</v>
      </c>
      <c r="S536" t="s">
        <v>2018</v>
      </c>
    </row>
    <row r="537" spans="1:19" ht="17.399999999999999" x14ac:dyDescent="0.45">
      <c r="A537">
        <v>535</v>
      </c>
      <c r="B537" t="s">
        <v>1093</v>
      </c>
      <c r="C537" s="3" t="s">
        <v>1094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5"/>
        <v>62.044554455445542</v>
      </c>
      <c r="J537" t="s">
        <v>96</v>
      </c>
      <c r="K537" t="s">
        <v>97</v>
      </c>
      <c r="L537">
        <v>1528434000</v>
      </c>
      <c r="M537" s="9">
        <f t="shared" si="33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2013</v>
      </c>
      <c r="S537" t="s">
        <v>2014</v>
      </c>
    </row>
    <row r="538" spans="1:19" ht="17.399999999999999" x14ac:dyDescent="0.45">
      <c r="A538">
        <v>536</v>
      </c>
      <c r="B538" t="s">
        <v>1095</v>
      </c>
      <c r="C538" s="3" t="s">
        <v>1096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5"/>
        <v>104.97857142857143</v>
      </c>
      <c r="J538" t="s">
        <v>96</v>
      </c>
      <c r="K538" t="s">
        <v>97</v>
      </c>
      <c r="L538">
        <v>1282626000</v>
      </c>
      <c r="M538" s="9">
        <f t="shared" si="33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2021</v>
      </c>
      <c r="S538" t="s">
        <v>2027</v>
      </c>
    </row>
    <row r="539" spans="1:19" ht="17.399999999999999" x14ac:dyDescent="0.45">
      <c r="A539">
        <v>537</v>
      </c>
      <c r="B539" t="s">
        <v>1097</v>
      </c>
      <c r="C539" s="3" t="s">
        <v>1098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5"/>
        <v>94.044676806083643</v>
      </c>
      <c r="J539" t="s">
        <v>33</v>
      </c>
      <c r="K539" t="s">
        <v>34</v>
      </c>
      <c r="L539">
        <v>1535605200</v>
      </c>
      <c r="M539" s="9">
        <f t="shared" si="33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2015</v>
      </c>
      <c r="S539" t="s">
        <v>2016</v>
      </c>
    </row>
    <row r="540" spans="1:19" ht="17.399999999999999" x14ac:dyDescent="0.45">
      <c r="A540">
        <v>538</v>
      </c>
      <c r="B540" t="s">
        <v>1099</v>
      </c>
      <c r="C540" s="3" t="s">
        <v>1100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2024</v>
      </c>
      <c r="S540" t="s">
        <v>2035</v>
      </c>
    </row>
    <row r="541" spans="1:19" ht="17.399999999999999" x14ac:dyDescent="0.45">
      <c r="A541">
        <v>539</v>
      </c>
      <c r="B541" t="s">
        <v>1101</v>
      </c>
      <c r="C541" s="3" t="s">
        <v>1102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2007</v>
      </c>
      <c r="S541" t="s">
        <v>2008</v>
      </c>
    </row>
    <row r="542" spans="1:19" ht="17.399999999999999" x14ac:dyDescent="0.45">
      <c r="A542">
        <v>540</v>
      </c>
      <c r="B542" t="s">
        <v>1103</v>
      </c>
      <c r="C542" s="3" t="s">
        <v>1104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2028</v>
      </c>
      <c r="S542" t="s">
        <v>2029</v>
      </c>
    </row>
    <row r="543" spans="1:19" ht="17.399999999999999" x14ac:dyDescent="0.45">
      <c r="A543">
        <v>541</v>
      </c>
      <c r="B543" t="s">
        <v>1105</v>
      </c>
      <c r="C543" s="3" t="s">
        <v>1106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5"/>
        <v>109.07848101265823</v>
      </c>
      <c r="J543" t="s">
        <v>96</v>
      </c>
      <c r="K543" t="s">
        <v>97</v>
      </c>
      <c r="L543">
        <v>1433912400</v>
      </c>
      <c r="M543" s="9">
        <f t="shared" si="33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2024</v>
      </c>
      <c r="S543" t="s">
        <v>2035</v>
      </c>
    </row>
    <row r="544" spans="1:19" ht="17.399999999999999" x14ac:dyDescent="0.45">
      <c r="A544">
        <v>542</v>
      </c>
      <c r="B544" t="s">
        <v>1107</v>
      </c>
      <c r="C544" s="3" t="s">
        <v>1108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5"/>
        <v>39.387755102040813</v>
      </c>
      <c r="J544" t="s">
        <v>37</v>
      </c>
      <c r="K544" t="s">
        <v>38</v>
      </c>
      <c r="L544">
        <v>1453442400</v>
      </c>
      <c r="M544" s="9">
        <f t="shared" si="33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2009</v>
      </c>
      <c r="S544" t="s">
        <v>2019</v>
      </c>
    </row>
    <row r="545" spans="1:19" ht="17.399999999999999" x14ac:dyDescent="0.45">
      <c r="A545">
        <v>543</v>
      </c>
      <c r="B545" t="s">
        <v>1109</v>
      </c>
      <c r="C545" s="3" t="s">
        <v>1110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2024</v>
      </c>
      <c r="S545" t="s">
        <v>2025</v>
      </c>
    </row>
    <row r="546" spans="1:19" ht="33" x14ac:dyDescent="0.45">
      <c r="A546">
        <v>544</v>
      </c>
      <c r="B546" t="s">
        <v>1111</v>
      </c>
      <c r="C546" s="3" t="s">
        <v>1112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2009</v>
      </c>
      <c r="S546" t="s">
        <v>2010</v>
      </c>
    </row>
    <row r="547" spans="1:19" ht="17.399999999999999" x14ac:dyDescent="0.45">
      <c r="A547">
        <v>545</v>
      </c>
      <c r="B547" t="s">
        <v>1113</v>
      </c>
      <c r="C547" s="3" t="s">
        <v>1114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2013</v>
      </c>
      <c r="S547" t="s">
        <v>2014</v>
      </c>
    </row>
    <row r="548" spans="1:19" ht="33" x14ac:dyDescent="0.45">
      <c r="A548">
        <v>546</v>
      </c>
      <c r="B548" t="s">
        <v>1115</v>
      </c>
      <c r="C548" s="3" t="s">
        <v>1116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2013</v>
      </c>
      <c r="S548" t="s">
        <v>2014</v>
      </c>
    </row>
    <row r="549" spans="1:19" ht="17.399999999999999" x14ac:dyDescent="0.45">
      <c r="A549">
        <v>547</v>
      </c>
      <c r="B549" t="s">
        <v>1117</v>
      </c>
      <c r="C549" s="3" t="s">
        <v>1118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2015</v>
      </c>
      <c r="S549" t="s">
        <v>2018</v>
      </c>
    </row>
    <row r="550" spans="1:19" ht="17.399999999999999" x14ac:dyDescent="0.45">
      <c r="A550">
        <v>548</v>
      </c>
      <c r="B550" t="s">
        <v>1119</v>
      </c>
      <c r="C550" s="3" t="s">
        <v>1120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2013</v>
      </c>
      <c r="S550" t="s">
        <v>2014</v>
      </c>
    </row>
    <row r="551" spans="1:19" ht="33" x14ac:dyDescent="0.45">
      <c r="A551">
        <v>549</v>
      </c>
      <c r="B551" t="s">
        <v>1121</v>
      </c>
      <c r="C551" s="3" t="s">
        <v>1122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2011</v>
      </c>
      <c r="S551" t="s">
        <v>2020</v>
      </c>
    </row>
    <row r="552" spans="1:19" ht="33" x14ac:dyDescent="0.45">
      <c r="A552">
        <v>550</v>
      </c>
      <c r="B552" t="s">
        <v>1123</v>
      </c>
      <c r="C552" s="3" t="s">
        <v>1124</v>
      </c>
      <c r="D552">
        <v>100</v>
      </c>
      <c r="E552">
        <v>4</v>
      </c>
      <c r="F552" s="5">
        <f t="shared" si="32"/>
        <v>4</v>
      </c>
      <c r="G552" t="s">
        <v>65</v>
      </c>
      <c r="H552">
        <v>1</v>
      </c>
      <c r="I552" s="6">
        <f t="shared" si="35"/>
        <v>4</v>
      </c>
      <c r="J552" t="s">
        <v>88</v>
      </c>
      <c r="K552" t="s">
        <v>89</v>
      </c>
      <c r="L552">
        <v>1330495200</v>
      </c>
      <c r="M552" s="9">
        <f t="shared" si="33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2009</v>
      </c>
      <c r="S552" t="s">
        <v>2019</v>
      </c>
    </row>
    <row r="553" spans="1:19" ht="33" x14ac:dyDescent="0.45">
      <c r="A553">
        <v>551</v>
      </c>
      <c r="B553" t="s">
        <v>1125</v>
      </c>
      <c r="C553" s="3" t="s">
        <v>1126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5"/>
        <v>37.99856063332134</v>
      </c>
      <c r="J553" t="s">
        <v>25</v>
      </c>
      <c r="K553" t="s">
        <v>26</v>
      </c>
      <c r="L553">
        <v>1419055200</v>
      </c>
      <c r="M553" s="9">
        <f t="shared" si="33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2011</v>
      </c>
      <c r="S553" t="s">
        <v>2012</v>
      </c>
    </row>
    <row r="554" spans="1:19" ht="17.399999999999999" x14ac:dyDescent="0.45">
      <c r="A554">
        <v>552</v>
      </c>
      <c r="B554" t="s">
        <v>1127</v>
      </c>
      <c r="C554" s="3" t="s">
        <v>1128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2013</v>
      </c>
      <c r="S554" t="s">
        <v>2014</v>
      </c>
    </row>
    <row r="555" spans="1:19" ht="33" x14ac:dyDescent="0.45">
      <c r="A555">
        <v>553</v>
      </c>
      <c r="B555" t="s">
        <v>1129</v>
      </c>
      <c r="C555" s="3" t="s">
        <v>1130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2009</v>
      </c>
      <c r="S555" t="s">
        <v>2010</v>
      </c>
    </row>
    <row r="556" spans="1:19" ht="33" x14ac:dyDescent="0.45">
      <c r="A556">
        <v>554</v>
      </c>
      <c r="B556" t="s">
        <v>1131</v>
      </c>
      <c r="C556" s="3" t="s">
        <v>1132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2009</v>
      </c>
      <c r="S556" t="s">
        <v>2019</v>
      </c>
    </row>
    <row r="557" spans="1:19" ht="17.399999999999999" x14ac:dyDescent="0.45">
      <c r="A557">
        <v>555</v>
      </c>
      <c r="B557" t="s">
        <v>1133</v>
      </c>
      <c r="C557" s="3" t="s">
        <v>1134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5"/>
        <v>104.36296296296297</v>
      </c>
      <c r="J557" t="s">
        <v>33</v>
      </c>
      <c r="K557" t="s">
        <v>34</v>
      </c>
      <c r="L557">
        <v>1396414800</v>
      </c>
      <c r="M557" s="9">
        <f t="shared" si="33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2009</v>
      </c>
      <c r="S557" t="s">
        <v>2010</v>
      </c>
    </row>
    <row r="558" spans="1:19" ht="17.399999999999999" x14ac:dyDescent="0.45">
      <c r="A558">
        <v>556</v>
      </c>
      <c r="B558" t="s">
        <v>422</v>
      </c>
      <c r="C558" s="3" t="s">
        <v>1135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2021</v>
      </c>
      <c r="S558" t="s">
        <v>2033</v>
      </c>
    </row>
    <row r="559" spans="1:19" ht="17.399999999999999" x14ac:dyDescent="0.45">
      <c r="A559">
        <v>557</v>
      </c>
      <c r="B559" t="s">
        <v>1136</v>
      </c>
      <c r="C559" s="3" t="s">
        <v>1137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2015</v>
      </c>
      <c r="S559" t="s">
        <v>2037</v>
      </c>
    </row>
    <row r="560" spans="1:19" ht="17.399999999999999" x14ac:dyDescent="0.45">
      <c r="A560">
        <v>558</v>
      </c>
      <c r="B560" t="s">
        <v>1138</v>
      </c>
      <c r="C560" s="3" t="s">
        <v>1139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2013</v>
      </c>
      <c r="S560" t="s">
        <v>2014</v>
      </c>
    </row>
    <row r="561" spans="1:19" ht="17.399999999999999" x14ac:dyDescent="0.45">
      <c r="A561">
        <v>559</v>
      </c>
      <c r="B561" t="s">
        <v>1140</v>
      </c>
      <c r="C561" s="3" t="s">
        <v>1141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2013</v>
      </c>
      <c r="S561" t="s">
        <v>2014</v>
      </c>
    </row>
    <row r="562" spans="1:19" ht="17.399999999999999" x14ac:dyDescent="0.45">
      <c r="A562">
        <v>560</v>
      </c>
      <c r="B562" t="s">
        <v>1142</v>
      </c>
      <c r="C562" s="3" t="s">
        <v>1143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2015</v>
      </c>
      <c r="S562" t="s">
        <v>2023</v>
      </c>
    </row>
    <row r="563" spans="1:19" ht="17.399999999999999" x14ac:dyDescent="0.45">
      <c r="A563">
        <v>561</v>
      </c>
      <c r="B563" t="s">
        <v>1144</v>
      </c>
      <c r="C563" s="3" t="s">
        <v>1145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5"/>
        <v>56.015151515151516</v>
      </c>
      <c r="J563" t="s">
        <v>88</v>
      </c>
      <c r="K563" t="s">
        <v>89</v>
      </c>
      <c r="L563">
        <v>1318827600</v>
      </c>
      <c r="M563" s="9">
        <f t="shared" si="33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2013</v>
      </c>
      <c r="S563" t="s">
        <v>2014</v>
      </c>
    </row>
    <row r="564" spans="1:19" ht="33" x14ac:dyDescent="0.45">
      <c r="A564">
        <v>562</v>
      </c>
      <c r="B564" t="s">
        <v>1146</v>
      </c>
      <c r="C564" s="3" t="s">
        <v>1147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5"/>
        <v>48.807692307692307</v>
      </c>
      <c r="J564" t="s">
        <v>88</v>
      </c>
      <c r="K564" t="s">
        <v>89</v>
      </c>
      <c r="L564">
        <v>1552366800</v>
      </c>
      <c r="M564" s="9">
        <f t="shared" si="33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2009</v>
      </c>
      <c r="S564" t="s">
        <v>2010</v>
      </c>
    </row>
    <row r="565" spans="1:19" ht="17.399999999999999" x14ac:dyDescent="0.45">
      <c r="A565">
        <v>563</v>
      </c>
      <c r="B565" t="s">
        <v>1148</v>
      </c>
      <c r="C565" s="3" t="s">
        <v>1149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5"/>
        <v>60.082352941176474</v>
      </c>
      <c r="J565" t="s">
        <v>25</v>
      </c>
      <c r="K565" t="s">
        <v>26</v>
      </c>
      <c r="L565">
        <v>1542088800</v>
      </c>
      <c r="M565" s="9">
        <f t="shared" si="33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2015</v>
      </c>
      <c r="S565" t="s">
        <v>2016</v>
      </c>
    </row>
    <row r="566" spans="1:19" ht="17.399999999999999" x14ac:dyDescent="0.45">
      <c r="A566">
        <v>564</v>
      </c>
      <c r="B566" t="s">
        <v>1150</v>
      </c>
      <c r="C566" s="3" t="s">
        <v>1151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2013</v>
      </c>
      <c r="S566" t="s">
        <v>2014</v>
      </c>
    </row>
    <row r="567" spans="1:19" ht="17.399999999999999" x14ac:dyDescent="0.45">
      <c r="A567">
        <v>565</v>
      </c>
      <c r="B567" t="s">
        <v>1152</v>
      </c>
      <c r="C567" s="3" t="s">
        <v>1153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2013</v>
      </c>
      <c r="S567" t="s">
        <v>2014</v>
      </c>
    </row>
    <row r="568" spans="1:19" ht="17.399999999999999" x14ac:dyDescent="0.45">
      <c r="A568">
        <v>566</v>
      </c>
      <c r="B568" t="s">
        <v>1154</v>
      </c>
      <c r="C568" s="3" t="s">
        <v>1155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2009</v>
      </c>
      <c r="S568" t="s">
        <v>2017</v>
      </c>
    </row>
    <row r="569" spans="1:19" ht="33" x14ac:dyDescent="0.45">
      <c r="A569">
        <v>567</v>
      </c>
      <c r="B569" t="s">
        <v>1156</v>
      </c>
      <c r="C569" s="3" t="s">
        <v>1157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2009</v>
      </c>
      <c r="S569" t="s">
        <v>2010</v>
      </c>
    </row>
    <row r="570" spans="1:19" ht="17.399999999999999" x14ac:dyDescent="0.45">
      <c r="A570">
        <v>568</v>
      </c>
      <c r="B570" t="s">
        <v>1158</v>
      </c>
      <c r="C570" s="3" t="s">
        <v>1159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2013</v>
      </c>
      <c r="S570" t="s">
        <v>2014</v>
      </c>
    </row>
    <row r="571" spans="1:19" ht="17.399999999999999" x14ac:dyDescent="0.45">
      <c r="A571">
        <v>569</v>
      </c>
      <c r="B571" t="s">
        <v>1160</v>
      </c>
      <c r="C571" s="3" t="s">
        <v>1161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5"/>
        <v>80.993208828522924</v>
      </c>
      <c r="J571" t="s">
        <v>96</v>
      </c>
      <c r="K571" t="s">
        <v>97</v>
      </c>
      <c r="L571">
        <v>1294725600</v>
      </c>
      <c r="M571" s="9">
        <f t="shared" si="33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2015</v>
      </c>
      <c r="S571" t="s">
        <v>2023</v>
      </c>
    </row>
    <row r="572" spans="1:19" ht="17.399999999999999" x14ac:dyDescent="0.45">
      <c r="A572">
        <v>570</v>
      </c>
      <c r="B572" t="s">
        <v>1162</v>
      </c>
      <c r="C572" s="3" t="s">
        <v>1163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2009</v>
      </c>
      <c r="S572" t="s">
        <v>2010</v>
      </c>
    </row>
    <row r="573" spans="1:19" ht="17.399999999999999" x14ac:dyDescent="0.45">
      <c r="A573">
        <v>571</v>
      </c>
      <c r="B573" t="s">
        <v>1164</v>
      </c>
      <c r="C573" s="3" t="s">
        <v>1165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5"/>
        <v>94.142857142857139</v>
      </c>
      <c r="J573" t="s">
        <v>96</v>
      </c>
      <c r="K573" t="s">
        <v>97</v>
      </c>
      <c r="L573">
        <v>1434690000</v>
      </c>
      <c r="M573" s="9">
        <f t="shared" si="33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2015</v>
      </c>
      <c r="S573" t="s">
        <v>2026</v>
      </c>
    </row>
    <row r="574" spans="1:19" ht="17.399999999999999" x14ac:dyDescent="0.45">
      <c r="A574">
        <v>572</v>
      </c>
      <c r="B574" t="s">
        <v>1166</v>
      </c>
      <c r="C574" s="3" t="s">
        <v>1167</v>
      </c>
      <c r="D574">
        <v>9000</v>
      </c>
      <c r="E574">
        <v>4896</v>
      </c>
      <c r="F574" s="5">
        <f t="shared" si="32"/>
        <v>54.400000000000006</v>
      </c>
      <c r="G574" t="s">
        <v>65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2009</v>
      </c>
      <c r="S574" t="s">
        <v>2010</v>
      </c>
    </row>
    <row r="575" spans="1:19" ht="17.399999999999999" x14ac:dyDescent="0.45">
      <c r="A575">
        <v>573</v>
      </c>
      <c r="B575" t="s">
        <v>1168</v>
      </c>
      <c r="C575" s="3" t="s">
        <v>1169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2038</v>
      </c>
      <c r="S575" t="s">
        <v>2039</v>
      </c>
    </row>
    <row r="576" spans="1:19" ht="17.399999999999999" x14ac:dyDescent="0.45">
      <c r="A576">
        <v>574</v>
      </c>
      <c r="B576" t="s">
        <v>1170</v>
      </c>
      <c r="C576" s="3" t="s">
        <v>1171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2007</v>
      </c>
      <c r="S576" t="s">
        <v>2008</v>
      </c>
    </row>
    <row r="577" spans="1:19" ht="17.399999999999999" x14ac:dyDescent="0.45">
      <c r="A577">
        <v>575</v>
      </c>
      <c r="B577" t="s">
        <v>1172</v>
      </c>
      <c r="C577" s="3" t="s">
        <v>1173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2013</v>
      </c>
      <c r="S577" t="s">
        <v>2014</v>
      </c>
    </row>
    <row r="578" spans="1:19" ht="33" x14ac:dyDescent="0.45">
      <c r="A578">
        <v>576</v>
      </c>
      <c r="B578" t="s">
        <v>1174</v>
      </c>
      <c r="C578" s="3" t="s">
        <v>1175</v>
      </c>
      <c r="D578">
        <v>9700</v>
      </c>
      <c r="E578">
        <v>6298</v>
      </c>
      <c r="F578" s="5">
        <f t="shared" ref="F578:F641" si="36">IFERROR((E578/D578)*100,0)</f>
        <v>64.927835051546396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 s="9">
        <f t="shared" ref="M578:M641" si="37">(((L578/60)/60)/24)+DATE(1970,1,1)</f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2013</v>
      </c>
      <c r="S578" t="s">
        <v>2014</v>
      </c>
    </row>
    <row r="579" spans="1:19" ht="17.399999999999999" x14ac:dyDescent="0.45">
      <c r="A579">
        <v>577</v>
      </c>
      <c r="B579" t="s">
        <v>1176</v>
      </c>
      <c r="C579" s="3" t="s">
        <v>1177</v>
      </c>
      <c r="D579">
        <v>8200</v>
      </c>
      <c r="E579">
        <v>1546</v>
      </c>
      <c r="F579" s="5">
        <f t="shared" si="36"/>
        <v>18.853658536585368</v>
      </c>
      <c r="G579" t="s">
        <v>65</v>
      </c>
      <c r="H579">
        <v>37</v>
      </c>
      <c r="I579" s="6">
        <f t="shared" si="35"/>
        <v>41.783783783783782</v>
      </c>
      <c r="J579" t="s">
        <v>21</v>
      </c>
      <c r="K579" t="s">
        <v>22</v>
      </c>
      <c r="L579">
        <v>1299823200</v>
      </c>
      <c r="M579" s="9">
        <f t="shared" si="37"/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2009</v>
      </c>
      <c r="S579" t="s">
        <v>2032</v>
      </c>
    </row>
    <row r="580" spans="1:19" ht="17.399999999999999" x14ac:dyDescent="0.45">
      <c r="A580">
        <v>578</v>
      </c>
      <c r="B580" t="s">
        <v>1178</v>
      </c>
      <c r="C580" s="3" t="s">
        <v>1179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2015</v>
      </c>
      <c r="S580" t="s">
        <v>2037</v>
      </c>
    </row>
    <row r="581" spans="1:19" ht="17.399999999999999" x14ac:dyDescent="0.45">
      <c r="A581">
        <v>579</v>
      </c>
      <c r="B581" t="s">
        <v>1180</v>
      </c>
      <c r="C581" s="3" t="s">
        <v>1181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2009</v>
      </c>
      <c r="S581" t="s">
        <v>2032</v>
      </c>
    </row>
    <row r="582" spans="1:19" ht="17.399999999999999" x14ac:dyDescent="0.45">
      <c r="A582">
        <v>580</v>
      </c>
      <c r="B582" t="s">
        <v>535</v>
      </c>
      <c r="C582" s="3" t="s">
        <v>1182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2013</v>
      </c>
      <c r="S582" t="s">
        <v>2014</v>
      </c>
    </row>
    <row r="583" spans="1:19" ht="17.399999999999999" x14ac:dyDescent="0.45">
      <c r="A583">
        <v>581</v>
      </c>
      <c r="B583" t="s">
        <v>1183</v>
      </c>
      <c r="C583" s="3" t="s">
        <v>1184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2011</v>
      </c>
      <c r="S583" t="s">
        <v>2012</v>
      </c>
    </row>
    <row r="584" spans="1:19" ht="17.399999999999999" x14ac:dyDescent="0.45">
      <c r="A584">
        <v>582</v>
      </c>
      <c r="B584" t="s">
        <v>1185</v>
      </c>
      <c r="C584" s="3" t="s">
        <v>1186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2024</v>
      </c>
      <c r="S584" t="s">
        <v>2025</v>
      </c>
    </row>
    <row r="585" spans="1:19" ht="33" x14ac:dyDescent="0.45">
      <c r="A585">
        <v>583</v>
      </c>
      <c r="B585" t="s">
        <v>1187</v>
      </c>
      <c r="C585" s="3" t="s">
        <v>1188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2015</v>
      </c>
      <c r="S585" t="s">
        <v>2016</v>
      </c>
    </row>
    <row r="586" spans="1:19" ht="33" x14ac:dyDescent="0.45">
      <c r="A586">
        <v>584</v>
      </c>
      <c r="B586" t="s">
        <v>41</v>
      </c>
      <c r="C586" s="3" t="s">
        <v>1189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2011</v>
      </c>
      <c r="S586" t="s">
        <v>2012</v>
      </c>
    </row>
    <row r="587" spans="1:19" ht="17.399999999999999" x14ac:dyDescent="0.45">
      <c r="A587">
        <v>585</v>
      </c>
      <c r="B587" t="s">
        <v>1190</v>
      </c>
      <c r="C587" s="3" t="s">
        <v>1191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2021</v>
      </c>
      <c r="S587" t="s">
        <v>2033</v>
      </c>
    </row>
    <row r="588" spans="1:19" ht="33" x14ac:dyDescent="0.45">
      <c r="A588">
        <v>586</v>
      </c>
      <c r="B588" t="s">
        <v>1192</v>
      </c>
      <c r="C588" s="3" t="s">
        <v>1193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2009</v>
      </c>
      <c r="S588" t="s">
        <v>2010</v>
      </c>
    </row>
    <row r="589" spans="1:19" ht="17.399999999999999" x14ac:dyDescent="0.45">
      <c r="A589">
        <v>587</v>
      </c>
      <c r="B589" t="s">
        <v>1194</v>
      </c>
      <c r="C589" s="3" t="s">
        <v>1195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2007</v>
      </c>
      <c r="S589" t="s">
        <v>2008</v>
      </c>
    </row>
    <row r="590" spans="1:19" ht="17.399999999999999" x14ac:dyDescent="0.45">
      <c r="A590">
        <v>588</v>
      </c>
      <c r="B590" t="s">
        <v>1196</v>
      </c>
      <c r="C590" s="3" t="s">
        <v>1197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9"/>
        <v>91.021198830409361</v>
      </c>
      <c r="J590" t="s">
        <v>37</v>
      </c>
      <c r="K590" t="s">
        <v>38</v>
      </c>
      <c r="L590">
        <v>1269493200</v>
      </c>
      <c r="M590" s="9">
        <f t="shared" si="37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2013</v>
      </c>
      <c r="S590" t="s">
        <v>2014</v>
      </c>
    </row>
    <row r="591" spans="1:19" ht="17.399999999999999" x14ac:dyDescent="0.45">
      <c r="A591">
        <v>589</v>
      </c>
      <c r="B591" t="s">
        <v>1198</v>
      </c>
      <c r="C591" s="3" t="s">
        <v>1199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2015</v>
      </c>
      <c r="S591" t="s">
        <v>2016</v>
      </c>
    </row>
    <row r="592" spans="1:19" ht="33" x14ac:dyDescent="0.45">
      <c r="A592">
        <v>590</v>
      </c>
      <c r="B592" t="s">
        <v>1200</v>
      </c>
      <c r="C592" s="3" t="s">
        <v>1201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9"/>
        <v>67.720930232558146</v>
      </c>
      <c r="J592" t="s">
        <v>25</v>
      </c>
      <c r="K592" t="s">
        <v>26</v>
      </c>
      <c r="L592">
        <v>1419141600</v>
      </c>
      <c r="M592" s="9">
        <f t="shared" si="37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2021</v>
      </c>
      <c r="S592" t="s">
        <v>2030</v>
      </c>
    </row>
    <row r="593" spans="1:19" ht="17.399999999999999" x14ac:dyDescent="0.45">
      <c r="A593">
        <v>591</v>
      </c>
      <c r="B593" t="s">
        <v>1202</v>
      </c>
      <c r="C593" s="3" t="s">
        <v>1203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2024</v>
      </c>
      <c r="S593" t="s">
        <v>2025</v>
      </c>
    </row>
    <row r="594" spans="1:19" ht="33" x14ac:dyDescent="0.45">
      <c r="A594">
        <v>592</v>
      </c>
      <c r="B594" t="s">
        <v>1204</v>
      </c>
      <c r="C594" s="3" t="s">
        <v>1205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2013</v>
      </c>
      <c r="S594" t="s">
        <v>2014</v>
      </c>
    </row>
    <row r="595" spans="1:19" ht="33" x14ac:dyDescent="0.45">
      <c r="A595">
        <v>593</v>
      </c>
      <c r="B595" t="s">
        <v>1206</v>
      </c>
      <c r="C595" s="3" t="s">
        <v>1207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2015</v>
      </c>
      <c r="S595" t="s">
        <v>2023</v>
      </c>
    </row>
    <row r="596" spans="1:19" ht="33" x14ac:dyDescent="0.45">
      <c r="A596">
        <v>594</v>
      </c>
      <c r="B596" t="s">
        <v>1208</v>
      </c>
      <c r="C596" s="3" t="s">
        <v>1209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2013</v>
      </c>
      <c r="S596" t="s">
        <v>2014</v>
      </c>
    </row>
    <row r="597" spans="1:19" ht="33" x14ac:dyDescent="0.45">
      <c r="A597">
        <v>595</v>
      </c>
      <c r="B597" t="s">
        <v>1210</v>
      </c>
      <c r="C597" s="3" t="s">
        <v>1211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2013</v>
      </c>
      <c r="S597" t="s">
        <v>2014</v>
      </c>
    </row>
    <row r="598" spans="1:19" ht="17.399999999999999" x14ac:dyDescent="0.45">
      <c r="A598">
        <v>596</v>
      </c>
      <c r="B598" t="s">
        <v>1212</v>
      </c>
      <c r="C598" s="3" t="s">
        <v>1213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2015</v>
      </c>
      <c r="S598" t="s">
        <v>2018</v>
      </c>
    </row>
    <row r="599" spans="1:19" ht="17.399999999999999" x14ac:dyDescent="0.45">
      <c r="A599">
        <v>597</v>
      </c>
      <c r="B599" t="s">
        <v>1214</v>
      </c>
      <c r="C599" s="3" t="s">
        <v>1215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2013</v>
      </c>
      <c r="S599" t="s">
        <v>2014</v>
      </c>
    </row>
    <row r="600" spans="1:19" ht="17.399999999999999" x14ac:dyDescent="0.45">
      <c r="A600">
        <v>598</v>
      </c>
      <c r="B600" t="s">
        <v>1216</v>
      </c>
      <c r="C600" s="3" t="s">
        <v>1217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9"/>
        <v>73.004566210045667</v>
      </c>
      <c r="J600" t="s">
        <v>96</v>
      </c>
      <c r="K600" t="s">
        <v>97</v>
      </c>
      <c r="L600">
        <v>1276578000</v>
      </c>
      <c r="M600" s="9">
        <f t="shared" si="37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2009</v>
      </c>
      <c r="S600" t="s">
        <v>2010</v>
      </c>
    </row>
    <row r="601" spans="1:19" ht="33" x14ac:dyDescent="0.45">
      <c r="A601">
        <v>599</v>
      </c>
      <c r="B601" t="s">
        <v>1218</v>
      </c>
      <c r="C601" s="3" t="s">
        <v>1219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9"/>
        <v>62.341463414634148</v>
      </c>
      <c r="J601" t="s">
        <v>33</v>
      </c>
      <c r="K601" t="s">
        <v>34</v>
      </c>
      <c r="L601">
        <v>1423720800</v>
      </c>
      <c r="M601" s="9">
        <f t="shared" si="37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2015</v>
      </c>
      <c r="S601" t="s">
        <v>2016</v>
      </c>
    </row>
    <row r="602" spans="1:19" ht="17.399999999999999" x14ac:dyDescent="0.45">
      <c r="A602">
        <v>600</v>
      </c>
      <c r="B602" t="s">
        <v>1220</v>
      </c>
      <c r="C602" s="3" t="s">
        <v>1221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9"/>
        <v>5</v>
      </c>
      <c r="J602" t="s">
        <v>37</v>
      </c>
      <c r="K602" t="s">
        <v>38</v>
      </c>
      <c r="L602">
        <v>1375160400</v>
      </c>
      <c r="M602" s="9">
        <f t="shared" si="37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2007</v>
      </c>
      <c r="S602" t="s">
        <v>2008</v>
      </c>
    </row>
    <row r="603" spans="1:19" ht="17.399999999999999" x14ac:dyDescent="0.45">
      <c r="A603">
        <v>601</v>
      </c>
      <c r="B603" t="s">
        <v>1222</v>
      </c>
      <c r="C603" s="3" t="s">
        <v>1223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2011</v>
      </c>
      <c r="S603" t="s">
        <v>2020</v>
      </c>
    </row>
    <row r="604" spans="1:19" ht="33" x14ac:dyDescent="0.45">
      <c r="A604">
        <v>602</v>
      </c>
      <c r="B604" t="s">
        <v>1224</v>
      </c>
      <c r="C604" s="3" t="s">
        <v>1225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2013</v>
      </c>
      <c r="S604" t="s">
        <v>2014</v>
      </c>
    </row>
    <row r="605" spans="1:19" ht="17.399999999999999" x14ac:dyDescent="0.45">
      <c r="A605">
        <v>603</v>
      </c>
      <c r="B605" t="s">
        <v>1226</v>
      </c>
      <c r="C605" s="3" t="s">
        <v>1227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2013</v>
      </c>
      <c r="S605" t="s">
        <v>2014</v>
      </c>
    </row>
    <row r="606" spans="1:19" ht="17.399999999999999" x14ac:dyDescent="0.45">
      <c r="A606">
        <v>604</v>
      </c>
      <c r="B606" t="s">
        <v>1228</v>
      </c>
      <c r="C606" s="3" t="s">
        <v>1229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2013</v>
      </c>
      <c r="S606" t="s">
        <v>2014</v>
      </c>
    </row>
    <row r="607" spans="1:19" ht="17.399999999999999" x14ac:dyDescent="0.45">
      <c r="A607">
        <v>605</v>
      </c>
      <c r="B607" t="s">
        <v>1230</v>
      </c>
      <c r="C607" s="3" t="s">
        <v>1231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2021</v>
      </c>
      <c r="S607" t="s">
        <v>2022</v>
      </c>
    </row>
    <row r="608" spans="1:19" ht="17.399999999999999" x14ac:dyDescent="0.45">
      <c r="A608">
        <v>606</v>
      </c>
      <c r="B608" t="s">
        <v>1232</v>
      </c>
      <c r="C608" s="3" t="s">
        <v>1233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9"/>
        <v>40.03125</v>
      </c>
      <c r="J608" t="s">
        <v>37</v>
      </c>
      <c r="K608" t="s">
        <v>38</v>
      </c>
      <c r="L608">
        <v>1457330400</v>
      </c>
      <c r="M608" s="9">
        <f t="shared" si="37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2009</v>
      </c>
      <c r="S608" t="s">
        <v>2010</v>
      </c>
    </row>
    <row r="609" spans="1:19" ht="17.399999999999999" x14ac:dyDescent="0.45">
      <c r="A609">
        <v>607</v>
      </c>
      <c r="B609" t="s">
        <v>1234</v>
      </c>
      <c r="C609" s="3" t="s">
        <v>1235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2007</v>
      </c>
      <c r="S609" t="s">
        <v>2008</v>
      </c>
    </row>
    <row r="610" spans="1:19" ht="17.399999999999999" x14ac:dyDescent="0.45">
      <c r="A610">
        <v>608</v>
      </c>
      <c r="B610" t="s">
        <v>1236</v>
      </c>
      <c r="C610" s="3" t="s">
        <v>1237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2009</v>
      </c>
      <c r="S610" t="s">
        <v>2032</v>
      </c>
    </row>
    <row r="611" spans="1:19" ht="17.399999999999999" x14ac:dyDescent="0.45">
      <c r="A611">
        <v>609</v>
      </c>
      <c r="B611" t="s">
        <v>1238</v>
      </c>
      <c r="C611" s="3" t="s">
        <v>1239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2015</v>
      </c>
      <c r="S611" t="s">
        <v>2037</v>
      </c>
    </row>
    <row r="612" spans="1:19" ht="33" x14ac:dyDescent="0.45">
      <c r="A612">
        <v>610</v>
      </c>
      <c r="B612" t="s">
        <v>1240</v>
      </c>
      <c r="C612" s="3" t="s">
        <v>1241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2013</v>
      </c>
      <c r="S612" t="s">
        <v>2014</v>
      </c>
    </row>
    <row r="613" spans="1:19" ht="17.399999999999999" x14ac:dyDescent="0.45">
      <c r="A613">
        <v>611</v>
      </c>
      <c r="B613" t="s">
        <v>1242</v>
      </c>
      <c r="C613" s="3" t="s">
        <v>1243</v>
      </c>
      <c r="D613">
        <v>8200</v>
      </c>
      <c r="E613">
        <v>1136</v>
      </c>
      <c r="F613" s="5">
        <f t="shared" si="36"/>
        <v>13.853658536585368</v>
      </c>
      <c r="G613" t="s">
        <v>65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2013</v>
      </c>
      <c r="S613" t="s">
        <v>2014</v>
      </c>
    </row>
    <row r="614" spans="1:19" ht="17.399999999999999" x14ac:dyDescent="0.45">
      <c r="A614">
        <v>612</v>
      </c>
      <c r="B614" t="s">
        <v>1244</v>
      </c>
      <c r="C614" s="3" t="s">
        <v>1245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2009</v>
      </c>
      <c r="S614" t="s">
        <v>2017</v>
      </c>
    </row>
    <row r="615" spans="1:19" ht="33" x14ac:dyDescent="0.45">
      <c r="A615">
        <v>613</v>
      </c>
      <c r="B615" t="s">
        <v>1246</v>
      </c>
      <c r="C615" s="3" t="s">
        <v>1247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2013</v>
      </c>
      <c r="S615" t="s">
        <v>2014</v>
      </c>
    </row>
    <row r="616" spans="1:19" ht="33" x14ac:dyDescent="0.45">
      <c r="A616">
        <v>614</v>
      </c>
      <c r="B616" t="s">
        <v>1248</v>
      </c>
      <c r="C616" s="3" t="s">
        <v>1249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2013</v>
      </c>
      <c r="S616" t="s">
        <v>2014</v>
      </c>
    </row>
    <row r="617" spans="1:19" ht="17.399999999999999" x14ac:dyDescent="0.45">
      <c r="A617">
        <v>615</v>
      </c>
      <c r="B617" t="s">
        <v>1250</v>
      </c>
      <c r="C617" s="3" t="s">
        <v>1251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9"/>
        <v>85.223529411764702</v>
      </c>
      <c r="J617" t="s">
        <v>96</v>
      </c>
      <c r="K617" t="s">
        <v>97</v>
      </c>
      <c r="L617">
        <v>1461906000</v>
      </c>
      <c r="M617" s="9">
        <f t="shared" si="37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2013</v>
      </c>
      <c r="S617" t="s">
        <v>2014</v>
      </c>
    </row>
    <row r="618" spans="1:19" ht="17.399999999999999" x14ac:dyDescent="0.45">
      <c r="A618">
        <v>616</v>
      </c>
      <c r="B618" t="s">
        <v>1252</v>
      </c>
      <c r="C618" s="3" t="s">
        <v>1253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9"/>
        <v>50.962184873949582</v>
      </c>
      <c r="J618" t="s">
        <v>37</v>
      </c>
      <c r="K618" t="s">
        <v>38</v>
      </c>
      <c r="L618">
        <v>1379653200</v>
      </c>
      <c r="M618" s="9">
        <f t="shared" si="37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2009</v>
      </c>
      <c r="S618" t="s">
        <v>2019</v>
      </c>
    </row>
    <row r="619" spans="1:19" ht="17.399999999999999" x14ac:dyDescent="0.45">
      <c r="A619">
        <v>617</v>
      </c>
      <c r="B619" t="s">
        <v>1254</v>
      </c>
      <c r="C619" s="3" t="s">
        <v>1255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2013</v>
      </c>
      <c r="S619" t="s">
        <v>2014</v>
      </c>
    </row>
    <row r="620" spans="1:19" ht="17.399999999999999" x14ac:dyDescent="0.45">
      <c r="A620">
        <v>618</v>
      </c>
      <c r="B620" t="s">
        <v>1256</v>
      </c>
      <c r="C620" s="3" t="s">
        <v>1257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2021</v>
      </c>
      <c r="S620" t="s">
        <v>2022</v>
      </c>
    </row>
    <row r="621" spans="1:19" ht="17.399999999999999" x14ac:dyDescent="0.45">
      <c r="A621">
        <v>619</v>
      </c>
      <c r="B621" t="s">
        <v>1258</v>
      </c>
      <c r="C621" s="3" t="s">
        <v>1259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2013</v>
      </c>
      <c r="S621" t="s">
        <v>2014</v>
      </c>
    </row>
    <row r="622" spans="1:19" ht="17.399999999999999" x14ac:dyDescent="0.45">
      <c r="A622">
        <v>620</v>
      </c>
      <c r="B622" t="s">
        <v>1260</v>
      </c>
      <c r="C622" s="3" t="s">
        <v>1261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9"/>
        <v>90.0390625</v>
      </c>
      <c r="J622" t="s">
        <v>25</v>
      </c>
      <c r="K622" t="s">
        <v>26</v>
      </c>
      <c r="L622">
        <v>1467954000</v>
      </c>
      <c r="M622" s="9">
        <f t="shared" si="37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2028</v>
      </c>
      <c r="S622" t="s">
        <v>2029</v>
      </c>
    </row>
    <row r="623" spans="1:19" ht="17.399999999999999" x14ac:dyDescent="0.45">
      <c r="A623">
        <v>621</v>
      </c>
      <c r="B623" t="s">
        <v>1262</v>
      </c>
      <c r="C623" s="3" t="s">
        <v>1263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2013</v>
      </c>
      <c r="S623" t="s">
        <v>2014</v>
      </c>
    </row>
    <row r="624" spans="1:19" ht="17.399999999999999" x14ac:dyDescent="0.45">
      <c r="A624">
        <v>622</v>
      </c>
      <c r="B624" t="s">
        <v>1264</v>
      </c>
      <c r="C624" s="3" t="s">
        <v>1265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2009</v>
      </c>
      <c r="S624" t="s">
        <v>2019</v>
      </c>
    </row>
    <row r="625" spans="1:19" ht="17.399999999999999" x14ac:dyDescent="0.45">
      <c r="A625">
        <v>623</v>
      </c>
      <c r="B625" t="s">
        <v>1266</v>
      </c>
      <c r="C625" s="3" t="s">
        <v>1267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9"/>
        <v>55.999257333828446</v>
      </c>
      <c r="J625" t="s">
        <v>37</v>
      </c>
      <c r="K625" t="s">
        <v>38</v>
      </c>
      <c r="L625">
        <v>1437022800</v>
      </c>
      <c r="M625" s="9">
        <f t="shared" si="37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2013</v>
      </c>
      <c r="S625" t="s">
        <v>2014</v>
      </c>
    </row>
    <row r="626" spans="1:19" ht="17.399999999999999" x14ac:dyDescent="0.45">
      <c r="A626">
        <v>624</v>
      </c>
      <c r="B626" t="s">
        <v>1268</v>
      </c>
      <c r="C626" s="3" t="s">
        <v>1269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2028</v>
      </c>
      <c r="S626" t="s">
        <v>2029</v>
      </c>
    </row>
    <row r="627" spans="1:19" ht="33" x14ac:dyDescent="0.45">
      <c r="A627">
        <v>625</v>
      </c>
      <c r="B627" t="s">
        <v>1270</v>
      </c>
      <c r="C627" s="3" t="s">
        <v>1271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2013</v>
      </c>
      <c r="S627" t="s">
        <v>2014</v>
      </c>
    </row>
    <row r="628" spans="1:19" ht="33" x14ac:dyDescent="0.45">
      <c r="A628">
        <v>626</v>
      </c>
      <c r="B628" t="s">
        <v>1272</v>
      </c>
      <c r="C628" s="3" t="s">
        <v>1273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2013</v>
      </c>
      <c r="S628" t="s">
        <v>2014</v>
      </c>
    </row>
    <row r="629" spans="1:19" ht="17.399999999999999" x14ac:dyDescent="0.45">
      <c r="A629">
        <v>627</v>
      </c>
      <c r="B629" t="s">
        <v>1274</v>
      </c>
      <c r="C629" s="3" t="s">
        <v>1275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9"/>
        <v>72.129870129870127</v>
      </c>
      <c r="J629" t="s">
        <v>37</v>
      </c>
      <c r="K629" t="s">
        <v>38</v>
      </c>
      <c r="L629">
        <v>1276664400</v>
      </c>
      <c r="M629" s="9">
        <f t="shared" si="37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2007</v>
      </c>
      <c r="S629" t="s">
        <v>2008</v>
      </c>
    </row>
    <row r="630" spans="1:19" ht="17.399999999999999" x14ac:dyDescent="0.45">
      <c r="A630">
        <v>628</v>
      </c>
      <c r="B630" t="s">
        <v>1276</v>
      </c>
      <c r="C630" s="3" t="s">
        <v>1277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2009</v>
      </c>
      <c r="S630" t="s">
        <v>2019</v>
      </c>
    </row>
    <row r="631" spans="1:19" ht="17.399999999999999" x14ac:dyDescent="0.45">
      <c r="A631">
        <v>629</v>
      </c>
      <c r="B631" t="s">
        <v>1278</v>
      </c>
      <c r="C631" s="3" t="s">
        <v>1279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2013</v>
      </c>
      <c r="S631" t="s">
        <v>2014</v>
      </c>
    </row>
    <row r="632" spans="1:19" ht="17.399999999999999" x14ac:dyDescent="0.45">
      <c r="A632">
        <v>630</v>
      </c>
      <c r="B632" t="s">
        <v>1280</v>
      </c>
      <c r="C632" s="3" t="s">
        <v>1281</v>
      </c>
      <c r="D632">
        <v>9500</v>
      </c>
      <c r="E632">
        <v>5973</v>
      </c>
      <c r="F632" s="5">
        <f t="shared" si="36"/>
        <v>62.873684210526314</v>
      </c>
      <c r="G632" t="s">
        <v>65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2013</v>
      </c>
      <c r="S632" t="s">
        <v>2014</v>
      </c>
    </row>
    <row r="633" spans="1:19" ht="17.399999999999999" x14ac:dyDescent="0.45">
      <c r="A633">
        <v>631</v>
      </c>
      <c r="B633" t="s">
        <v>1282</v>
      </c>
      <c r="C633" s="3" t="s">
        <v>1283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2013</v>
      </c>
      <c r="S633" t="s">
        <v>2014</v>
      </c>
    </row>
    <row r="634" spans="1:19" ht="17.399999999999999" x14ac:dyDescent="0.45">
      <c r="A634">
        <v>632</v>
      </c>
      <c r="B634" t="s">
        <v>1284</v>
      </c>
      <c r="C634" s="3" t="s">
        <v>1285</v>
      </c>
      <c r="D634">
        <v>72100</v>
      </c>
      <c r="E634">
        <v>30902</v>
      </c>
      <c r="F634" s="5">
        <f t="shared" si="36"/>
        <v>42.859916782246884</v>
      </c>
      <c r="G634" t="s">
        <v>43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2013</v>
      </c>
      <c r="S634" t="s">
        <v>2014</v>
      </c>
    </row>
    <row r="635" spans="1:19" ht="33" x14ac:dyDescent="0.45">
      <c r="A635">
        <v>633</v>
      </c>
      <c r="B635" t="s">
        <v>1286</v>
      </c>
      <c r="C635" s="3" t="s">
        <v>1287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2015</v>
      </c>
      <c r="S635" t="s">
        <v>2023</v>
      </c>
    </row>
    <row r="636" spans="1:19" ht="17.399999999999999" x14ac:dyDescent="0.45">
      <c r="A636">
        <v>634</v>
      </c>
      <c r="B636" t="s">
        <v>1288</v>
      </c>
      <c r="C636" s="3" t="s">
        <v>1289</v>
      </c>
      <c r="D636">
        <v>118200</v>
      </c>
      <c r="E636">
        <v>92824</v>
      </c>
      <c r="F636" s="5">
        <f t="shared" si="36"/>
        <v>78.531302876480552</v>
      </c>
      <c r="G636" t="s">
        <v>65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2015</v>
      </c>
      <c r="S636" t="s">
        <v>2034</v>
      </c>
    </row>
    <row r="637" spans="1:19" ht="17.399999999999999" x14ac:dyDescent="0.45">
      <c r="A637">
        <v>635</v>
      </c>
      <c r="B637" t="s">
        <v>1290</v>
      </c>
      <c r="C637" s="3" t="s">
        <v>1291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2015</v>
      </c>
      <c r="S637" t="s">
        <v>2034</v>
      </c>
    </row>
    <row r="638" spans="1:19" ht="17.399999999999999" x14ac:dyDescent="0.45">
      <c r="A638">
        <v>636</v>
      </c>
      <c r="B638" t="s">
        <v>1292</v>
      </c>
      <c r="C638" s="3" t="s">
        <v>1293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9"/>
        <v>48.998079877112133</v>
      </c>
      <c r="J638" t="s">
        <v>33</v>
      </c>
      <c r="K638" t="s">
        <v>34</v>
      </c>
      <c r="L638">
        <v>1326866400</v>
      </c>
      <c r="M638" s="9">
        <f t="shared" si="37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2015</v>
      </c>
      <c r="S638" t="s">
        <v>2023</v>
      </c>
    </row>
    <row r="639" spans="1:19" ht="17.399999999999999" x14ac:dyDescent="0.45">
      <c r="A639">
        <v>637</v>
      </c>
      <c r="B639" t="s">
        <v>1294</v>
      </c>
      <c r="C639" s="3" t="s">
        <v>1295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2013</v>
      </c>
      <c r="S639" t="s">
        <v>2014</v>
      </c>
    </row>
    <row r="640" spans="1:19" ht="17.399999999999999" x14ac:dyDescent="0.45">
      <c r="A640">
        <v>638</v>
      </c>
      <c r="B640" t="s">
        <v>1296</v>
      </c>
      <c r="C640" s="3" t="s">
        <v>1297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2013</v>
      </c>
      <c r="S640" t="s">
        <v>2014</v>
      </c>
    </row>
    <row r="641" spans="1:19" ht="17.399999999999999" x14ac:dyDescent="0.45">
      <c r="A641">
        <v>639</v>
      </c>
      <c r="B641" t="s">
        <v>1298</v>
      </c>
      <c r="C641" s="3" t="s">
        <v>1299</v>
      </c>
      <c r="D641">
        <v>8600</v>
      </c>
      <c r="E641">
        <v>4832</v>
      </c>
      <c r="F641" s="5">
        <f t="shared" si="36"/>
        <v>56.186046511627907</v>
      </c>
      <c r="G641" t="s">
        <v>43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2015</v>
      </c>
      <c r="S641" t="s">
        <v>2018</v>
      </c>
    </row>
    <row r="642" spans="1:19" ht="17.399999999999999" x14ac:dyDescent="0.45">
      <c r="A642">
        <v>640</v>
      </c>
      <c r="B642" t="s">
        <v>1300</v>
      </c>
      <c r="C642" s="3" t="s">
        <v>1301</v>
      </c>
      <c r="D642">
        <v>119800</v>
      </c>
      <c r="E642">
        <v>19769</v>
      </c>
      <c r="F642" s="5">
        <f t="shared" ref="F642:F705" si="40">IFERROR((E642/D642)*100,0)</f>
        <v>16.501669449081803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 s="9">
        <f t="shared" ref="M642:M705" si="41">(((L642/60)/60)/24)+DATE(1970,1,1)</f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2013</v>
      </c>
      <c r="S642" t="s">
        <v>2014</v>
      </c>
    </row>
    <row r="643" spans="1:19" ht="33" x14ac:dyDescent="0.45">
      <c r="A643">
        <v>641</v>
      </c>
      <c r="B643" t="s">
        <v>1302</v>
      </c>
      <c r="C643" s="3" t="s">
        <v>1303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6">
        <f t="shared" si="39"/>
        <v>58.128865979381445</v>
      </c>
      <c r="J643" t="s">
        <v>88</v>
      </c>
      <c r="K643" t="s">
        <v>89</v>
      </c>
      <c r="L643">
        <v>1487570400</v>
      </c>
      <c r="M643" s="9">
        <f t="shared" si="41"/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2013</v>
      </c>
      <c r="S643" t="s">
        <v>2014</v>
      </c>
    </row>
    <row r="644" spans="1:19" ht="17.399999999999999" x14ac:dyDescent="0.45">
      <c r="A644">
        <v>642</v>
      </c>
      <c r="B644" t="s">
        <v>1304</v>
      </c>
      <c r="C644" s="3" t="s">
        <v>1305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2011</v>
      </c>
      <c r="S644" t="s">
        <v>2020</v>
      </c>
    </row>
    <row r="645" spans="1:19" ht="17.399999999999999" x14ac:dyDescent="0.45">
      <c r="A645">
        <v>643</v>
      </c>
      <c r="B645" t="s">
        <v>1306</v>
      </c>
      <c r="C645" s="3" t="s">
        <v>1307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2013</v>
      </c>
      <c r="S645" t="s">
        <v>2014</v>
      </c>
    </row>
    <row r="646" spans="1:19" ht="17.399999999999999" x14ac:dyDescent="0.45">
      <c r="A646">
        <v>644</v>
      </c>
      <c r="B646" t="s">
        <v>1308</v>
      </c>
      <c r="C646" s="3" t="s">
        <v>1309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2013</v>
      </c>
      <c r="S646" t="s">
        <v>2014</v>
      </c>
    </row>
    <row r="647" spans="1:19" ht="17.399999999999999" x14ac:dyDescent="0.45">
      <c r="A647">
        <v>645</v>
      </c>
      <c r="B647" t="s">
        <v>1310</v>
      </c>
      <c r="C647" s="3" t="s">
        <v>1311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2009</v>
      </c>
      <c r="S647" t="s">
        <v>2010</v>
      </c>
    </row>
    <row r="648" spans="1:19" ht="17.399999999999999" x14ac:dyDescent="0.45">
      <c r="A648">
        <v>646</v>
      </c>
      <c r="B648" t="s">
        <v>1312</v>
      </c>
      <c r="C648" s="3" t="s">
        <v>1313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2024</v>
      </c>
      <c r="S648" t="s">
        <v>2025</v>
      </c>
    </row>
    <row r="649" spans="1:19" ht="17.399999999999999" x14ac:dyDescent="0.45">
      <c r="A649">
        <v>647</v>
      </c>
      <c r="B649" t="s">
        <v>1314</v>
      </c>
      <c r="C649" s="3" t="s">
        <v>1315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2021</v>
      </c>
      <c r="S649" t="s">
        <v>2033</v>
      </c>
    </row>
    <row r="650" spans="1:19" ht="17.399999999999999" x14ac:dyDescent="0.45">
      <c r="A650">
        <v>648</v>
      </c>
      <c r="B650" t="s">
        <v>1316</v>
      </c>
      <c r="C650" s="3" t="s">
        <v>1317</v>
      </c>
      <c r="D650">
        <v>98600</v>
      </c>
      <c r="E650">
        <v>62174</v>
      </c>
      <c r="F650" s="5">
        <f t="shared" si="40"/>
        <v>63.056795131845846</v>
      </c>
      <c r="G650" t="s">
        <v>65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2007</v>
      </c>
      <c r="S650" t="s">
        <v>2008</v>
      </c>
    </row>
    <row r="651" spans="1:19" ht="17.399999999999999" x14ac:dyDescent="0.45">
      <c r="A651">
        <v>649</v>
      </c>
      <c r="B651" t="s">
        <v>1318</v>
      </c>
      <c r="C651" s="3" t="s">
        <v>1319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3"/>
        <v>98.011627906976742</v>
      </c>
      <c r="J651" t="s">
        <v>88</v>
      </c>
      <c r="K651" t="s">
        <v>89</v>
      </c>
      <c r="L651">
        <v>1287550800</v>
      </c>
      <c r="M651" s="9">
        <f t="shared" si="41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2013</v>
      </c>
      <c r="S651" t="s">
        <v>2014</v>
      </c>
    </row>
    <row r="652" spans="1:19" ht="17.399999999999999" x14ac:dyDescent="0.45">
      <c r="A652">
        <v>650</v>
      </c>
      <c r="B652" t="s">
        <v>1320</v>
      </c>
      <c r="C652" s="3" t="s">
        <v>1321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2009</v>
      </c>
      <c r="S652" t="s">
        <v>2032</v>
      </c>
    </row>
    <row r="653" spans="1:19" ht="17.399999999999999" x14ac:dyDescent="0.45">
      <c r="A653">
        <v>651</v>
      </c>
      <c r="B653" t="s">
        <v>1322</v>
      </c>
      <c r="C653" s="3" t="s">
        <v>1323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3"/>
        <v>44.994570837642193</v>
      </c>
      <c r="J653" t="s">
        <v>96</v>
      </c>
      <c r="K653" t="s">
        <v>97</v>
      </c>
      <c r="L653">
        <v>1393048800</v>
      </c>
      <c r="M653" s="9">
        <f t="shared" si="41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2015</v>
      </c>
      <c r="S653" t="s">
        <v>2026</v>
      </c>
    </row>
    <row r="654" spans="1:19" ht="17.399999999999999" x14ac:dyDescent="0.45">
      <c r="A654">
        <v>652</v>
      </c>
      <c r="B654" t="s">
        <v>1324</v>
      </c>
      <c r="C654" s="3" t="s">
        <v>1325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2011</v>
      </c>
      <c r="S654" t="s">
        <v>2012</v>
      </c>
    </row>
    <row r="655" spans="1:19" ht="33" x14ac:dyDescent="0.45">
      <c r="A655">
        <v>653</v>
      </c>
      <c r="B655" t="s">
        <v>1326</v>
      </c>
      <c r="C655" s="3" t="s">
        <v>1327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2011</v>
      </c>
      <c r="S655" t="s">
        <v>2012</v>
      </c>
    </row>
    <row r="656" spans="1:19" ht="17.399999999999999" x14ac:dyDescent="0.45">
      <c r="A656">
        <v>654</v>
      </c>
      <c r="B656" t="s">
        <v>1328</v>
      </c>
      <c r="C656" s="3" t="s">
        <v>1329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2009</v>
      </c>
      <c r="S656" t="s">
        <v>2031</v>
      </c>
    </row>
    <row r="657" spans="1:19" ht="17.399999999999999" x14ac:dyDescent="0.45">
      <c r="A657">
        <v>655</v>
      </c>
      <c r="B657" t="s">
        <v>1330</v>
      </c>
      <c r="C657" s="3" t="s">
        <v>1331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2028</v>
      </c>
      <c r="S657" t="s">
        <v>2029</v>
      </c>
    </row>
    <row r="658" spans="1:19" ht="33" x14ac:dyDescent="0.45">
      <c r="A658">
        <v>656</v>
      </c>
      <c r="B658" t="s">
        <v>1332</v>
      </c>
      <c r="C658" s="3" t="s">
        <v>1333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3"/>
        <v>98.966269841269835</v>
      </c>
      <c r="J658" t="s">
        <v>25</v>
      </c>
      <c r="K658" t="s">
        <v>26</v>
      </c>
      <c r="L658">
        <v>1514440800</v>
      </c>
      <c r="M658" s="9">
        <f t="shared" si="41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2007</v>
      </c>
      <c r="S658" t="s">
        <v>2008</v>
      </c>
    </row>
    <row r="659" spans="1:19" ht="17.399999999999999" x14ac:dyDescent="0.45">
      <c r="A659">
        <v>657</v>
      </c>
      <c r="B659" t="s">
        <v>1334</v>
      </c>
      <c r="C659" s="3" t="s">
        <v>1335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2015</v>
      </c>
      <c r="S659" t="s">
        <v>2037</v>
      </c>
    </row>
    <row r="660" spans="1:19" ht="17.399999999999999" x14ac:dyDescent="0.45">
      <c r="A660">
        <v>658</v>
      </c>
      <c r="B660" t="s">
        <v>1336</v>
      </c>
      <c r="C660" s="3" t="s">
        <v>1337</v>
      </c>
      <c r="D660">
        <v>52600</v>
      </c>
      <c r="E660">
        <v>31594</v>
      </c>
      <c r="F660" s="5">
        <f t="shared" si="40"/>
        <v>60.064638783269963</v>
      </c>
      <c r="G660" t="s">
        <v>65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2009</v>
      </c>
      <c r="S660" t="s">
        <v>2010</v>
      </c>
    </row>
    <row r="661" spans="1:19" ht="17.399999999999999" x14ac:dyDescent="0.45">
      <c r="A661">
        <v>659</v>
      </c>
      <c r="B661" t="s">
        <v>1338</v>
      </c>
      <c r="C661" s="3" t="s">
        <v>1339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3"/>
        <v>76.013333333333335</v>
      </c>
      <c r="J661" t="s">
        <v>37</v>
      </c>
      <c r="K661" t="s">
        <v>38</v>
      </c>
      <c r="L661">
        <v>1296108000</v>
      </c>
      <c r="M661" s="9">
        <f t="shared" si="41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2015</v>
      </c>
      <c r="S661" t="s">
        <v>2016</v>
      </c>
    </row>
    <row r="662" spans="1:19" ht="17.399999999999999" x14ac:dyDescent="0.45">
      <c r="A662">
        <v>660</v>
      </c>
      <c r="B662" t="s">
        <v>1340</v>
      </c>
      <c r="C662" s="3" t="s">
        <v>1341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2013</v>
      </c>
      <c r="S662" t="s">
        <v>2014</v>
      </c>
    </row>
    <row r="663" spans="1:19" ht="17.399999999999999" x14ac:dyDescent="0.45">
      <c r="A663">
        <v>661</v>
      </c>
      <c r="B663" t="s">
        <v>1342</v>
      </c>
      <c r="C663" s="3" t="s">
        <v>1343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3"/>
        <v>76.957446808510639</v>
      </c>
      <c r="J663" t="s">
        <v>33</v>
      </c>
      <c r="K663" t="s">
        <v>34</v>
      </c>
      <c r="L663">
        <v>1332910800</v>
      </c>
      <c r="M663" s="9">
        <f t="shared" si="41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2009</v>
      </c>
      <c r="S663" t="s">
        <v>2032</v>
      </c>
    </row>
    <row r="664" spans="1:19" ht="17.399999999999999" x14ac:dyDescent="0.45">
      <c r="A664">
        <v>662</v>
      </c>
      <c r="B664" t="s">
        <v>1344</v>
      </c>
      <c r="C664" s="3" t="s">
        <v>1345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2013</v>
      </c>
      <c r="S664" t="s">
        <v>2014</v>
      </c>
    </row>
    <row r="665" spans="1:19" ht="17.399999999999999" x14ac:dyDescent="0.45">
      <c r="A665">
        <v>663</v>
      </c>
      <c r="B665" t="s">
        <v>1346</v>
      </c>
      <c r="C665" s="3" t="s">
        <v>1347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2013</v>
      </c>
      <c r="S665" t="s">
        <v>2014</v>
      </c>
    </row>
    <row r="666" spans="1:19" ht="17.399999999999999" x14ac:dyDescent="0.45">
      <c r="A666">
        <v>664</v>
      </c>
      <c r="B666" t="s">
        <v>687</v>
      </c>
      <c r="C666" s="3" t="s">
        <v>1348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2009</v>
      </c>
      <c r="S666" t="s">
        <v>2032</v>
      </c>
    </row>
    <row r="667" spans="1:19" ht="17.399999999999999" x14ac:dyDescent="0.45">
      <c r="A667">
        <v>665</v>
      </c>
      <c r="B667" t="s">
        <v>1349</v>
      </c>
      <c r="C667" s="3" t="s">
        <v>1350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2015</v>
      </c>
      <c r="S667" t="s">
        <v>2016</v>
      </c>
    </row>
    <row r="668" spans="1:19" ht="17.399999999999999" x14ac:dyDescent="0.45">
      <c r="A668">
        <v>666</v>
      </c>
      <c r="B668" t="s">
        <v>1351</v>
      </c>
      <c r="C668" s="3" t="s">
        <v>1352</v>
      </c>
      <c r="D668">
        <v>3100</v>
      </c>
      <c r="E668">
        <v>1985</v>
      </c>
      <c r="F668" s="5">
        <f t="shared" si="40"/>
        <v>64.032258064516128</v>
      </c>
      <c r="G668" t="s">
        <v>65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2013</v>
      </c>
      <c r="S668" t="s">
        <v>2014</v>
      </c>
    </row>
    <row r="669" spans="1:19" ht="33" x14ac:dyDescent="0.45">
      <c r="A669">
        <v>667</v>
      </c>
      <c r="B669" t="s">
        <v>1353</v>
      </c>
      <c r="C669" s="3" t="s">
        <v>1354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2038</v>
      </c>
      <c r="S669" t="s">
        <v>2039</v>
      </c>
    </row>
    <row r="670" spans="1:19" ht="33" x14ac:dyDescent="0.45">
      <c r="A670">
        <v>668</v>
      </c>
      <c r="B670" t="s">
        <v>1355</v>
      </c>
      <c r="C670" s="3" t="s">
        <v>1356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2013</v>
      </c>
      <c r="S670" t="s">
        <v>2014</v>
      </c>
    </row>
    <row r="671" spans="1:19" ht="17.399999999999999" x14ac:dyDescent="0.45">
      <c r="A671">
        <v>669</v>
      </c>
      <c r="B671" t="s">
        <v>1357</v>
      </c>
      <c r="C671" s="3" t="s">
        <v>1358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3"/>
        <v>107.97038864898211</v>
      </c>
      <c r="J671" t="s">
        <v>96</v>
      </c>
      <c r="K671" t="s">
        <v>97</v>
      </c>
      <c r="L671">
        <v>1498453200</v>
      </c>
      <c r="M671" s="9">
        <f t="shared" si="41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2013</v>
      </c>
      <c r="S671" t="s">
        <v>2014</v>
      </c>
    </row>
    <row r="672" spans="1:19" ht="33" x14ac:dyDescent="0.45">
      <c r="A672">
        <v>670</v>
      </c>
      <c r="B672" t="s">
        <v>1312</v>
      </c>
      <c r="C672" s="3" t="s">
        <v>1359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2009</v>
      </c>
      <c r="S672" t="s">
        <v>2019</v>
      </c>
    </row>
    <row r="673" spans="1:19" ht="33" x14ac:dyDescent="0.45">
      <c r="A673">
        <v>671</v>
      </c>
      <c r="B673" t="s">
        <v>1360</v>
      </c>
      <c r="C673" s="3" t="s">
        <v>1361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2013</v>
      </c>
      <c r="S673" t="s">
        <v>2014</v>
      </c>
    </row>
    <row r="674" spans="1:19" ht="17.399999999999999" x14ac:dyDescent="0.45">
      <c r="A674">
        <v>672</v>
      </c>
      <c r="B674" t="s">
        <v>1362</v>
      </c>
      <c r="C674" s="3" t="s">
        <v>1363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3"/>
        <v>24.997515808491418</v>
      </c>
      <c r="J674" t="s">
        <v>25</v>
      </c>
      <c r="K674" t="s">
        <v>26</v>
      </c>
      <c r="L674">
        <v>1521608400</v>
      </c>
      <c r="M674" s="9">
        <f t="shared" si="41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2013</v>
      </c>
      <c r="S674" t="s">
        <v>2014</v>
      </c>
    </row>
    <row r="675" spans="1:19" ht="17.399999999999999" x14ac:dyDescent="0.45">
      <c r="A675">
        <v>673</v>
      </c>
      <c r="B675" t="s">
        <v>1364</v>
      </c>
      <c r="C675" s="3" t="s">
        <v>1365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3"/>
        <v>42.155172413793103</v>
      </c>
      <c r="J675" t="s">
        <v>96</v>
      </c>
      <c r="K675" t="s">
        <v>97</v>
      </c>
      <c r="L675">
        <v>1460696400</v>
      </c>
      <c r="M675" s="9">
        <f t="shared" si="41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2009</v>
      </c>
      <c r="S675" t="s">
        <v>2019</v>
      </c>
    </row>
    <row r="676" spans="1:19" ht="17.399999999999999" x14ac:dyDescent="0.45">
      <c r="A676">
        <v>674</v>
      </c>
      <c r="B676" t="s">
        <v>1366</v>
      </c>
      <c r="C676" s="3" t="s">
        <v>1367</v>
      </c>
      <c r="D676">
        <v>170700</v>
      </c>
      <c r="E676">
        <v>57250</v>
      </c>
      <c r="F676" s="5">
        <f t="shared" si="40"/>
        <v>33.53837141183363</v>
      </c>
      <c r="G676" t="s">
        <v>65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2028</v>
      </c>
      <c r="S676" t="s">
        <v>2029</v>
      </c>
    </row>
    <row r="677" spans="1:19" ht="17.399999999999999" x14ac:dyDescent="0.45">
      <c r="A677">
        <v>675</v>
      </c>
      <c r="B677" t="s">
        <v>1368</v>
      </c>
      <c r="C677" s="3" t="s">
        <v>1369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2038</v>
      </c>
      <c r="S677" t="s">
        <v>2039</v>
      </c>
    </row>
    <row r="678" spans="1:19" ht="17.399999999999999" x14ac:dyDescent="0.45">
      <c r="A678">
        <v>676</v>
      </c>
      <c r="B678" t="s">
        <v>1370</v>
      </c>
      <c r="C678" s="3" t="s">
        <v>1371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2028</v>
      </c>
      <c r="S678" t="s">
        <v>2029</v>
      </c>
    </row>
    <row r="679" spans="1:19" ht="17.399999999999999" x14ac:dyDescent="0.45">
      <c r="A679">
        <v>677</v>
      </c>
      <c r="B679" t="s">
        <v>1372</v>
      </c>
      <c r="C679" s="3" t="s">
        <v>1373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2021</v>
      </c>
      <c r="S679" t="s">
        <v>2027</v>
      </c>
    </row>
    <row r="680" spans="1:19" ht="17.399999999999999" x14ac:dyDescent="0.45">
      <c r="A680">
        <v>678</v>
      </c>
      <c r="B680" t="s">
        <v>1374</v>
      </c>
      <c r="C680" s="3" t="s">
        <v>1375</v>
      </c>
      <c r="D680">
        <v>99500</v>
      </c>
      <c r="E680">
        <v>17879</v>
      </c>
      <c r="F680" s="5">
        <f t="shared" si="40"/>
        <v>17.968844221105527</v>
      </c>
      <c r="G680" t="s">
        <v>65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2015</v>
      </c>
      <c r="S680" t="s">
        <v>2018</v>
      </c>
    </row>
    <row r="681" spans="1:19" ht="17.399999999999999" x14ac:dyDescent="0.45">
      <c r="A681">
        <v>679</v>
      </c>
      <c r="B681" t="s">
        <v>647</v>
      </c>
      <c r="C681" s="3" t="s">
        <v>1376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2007</v>
      </c>
      <c r="S681" t="s">
        <v>2008</v>
      </c>
    </row>
    <row r="682" spans="1:19" ht="33" x14ac:dyDescent="0.45">
      <c r="A682">
        <v>680</v>
      </c>
      <c r="B682" t="s">
        <v>1377</v>
      </c>
      <c r="C682" s="3" t="s">
        <v>1378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2024</v>
      </c>
      <c r="S682" t="s">
        <v>2035</v>
      </c>
    </row>
    <row r="683" spans="1:19" ht="33" x14ac:dyDescent="0.45">
      <c r="A683">
        <v>681</v>
      </c>
      <c r="B683" t="s">
        <v>1379</v>
      </c>
      <c r="C683" s="3" t="s">
        <v>1380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2013</v>
      </c>
      <c r="S683" t="s">
        <v>2014</v>
      </c>
    </row>
    <row r="684" spans="1:19" ht="17.399999999999999" x14ac:dyDescent="0.45">
      <c r="A684">
        <v>682</v>
      </c>
      <c r="B684" t="s">
        <v>1381</v>
      </c>
      <c r="C684" s="3" t="s">
        <v>1382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2013</v>
      </c>
      <c r="S684" t="s">
        <v>2014</v>
      </c>
    </row>
    <row r="685" spans="1:19" ht="17.399999999999999" x14ac:dyDescent="0.45">
      <c r="A685">
        <v>683</v>
      </c>
      <c r="B685" t="s">
        <v>1383</v>
      </c>
      <c r="C685" s="3" t="s">
        <v>1384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2013</v>
      </c>
      <c r="S685" t="s">
        <v>2014</v>
      </c>
    </row>
    <row r="686" spans="1:19" ht="17.399999999999999" x14ac:dyDescent="0.45">
      <c r="A686">
        <v>684</v>
      </c>
      <c r="B686" t="s">
        <v>1385</v>
      </c>
      <c r="C686" s="3" t="s">
        <v>1386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2021</v>
      </c>
      <c r="S686" t="s">
        <v>2022</v>
      </c>
    </row>
    <row r="687" spans="1:19" ht="17.399999999999999" x14ac:dyDescent="0.45">
      <c r="A687">
        <v>685</v>
      </c>
      <c r="B687" t="s">
        <v>1387</v>
      </c>
      <c r="C687" s="3" t="s">
        <v>1388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2013</v>
      </c>
      <c r="S687" t="s">
        <v>2014</v>
      </c>
    </row>
    <row r="688" spans="1:19" ht="17.399999999999999" x14ac:dyDescent="0.45">
      <c r="A688">
        <v>686</v>
      </c>
      <c r="B688" t="s">
        <v>1389</v>
      </c>
      <c r="C688" s="3" t="s">
        <v>1390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2011</v>
      </c>
      <c r="S688" t="s">
        <v>2020</v>
      </c>
    </row>
    <row r="689" spans="1:19" ht="17.399999999999999" x14ac:dyDescent="0.45">
      <c r="A689">
        <v>687</v>
      </c>
      <c r="B689" t="s">
        <v>1391</v>
      </c>
      <c r="C689" s="3" t="s">
        <v>1392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2013</v>
      </c>
      <c r="S689" t="s">
        <v>2014</v>
      </c>
    </row>
    <row r="690" spans="1:19" ht="17.399999999999999" x14ac:dyDescent="0.45">
      <c r="A690">
        <v>688</v>
      </c>
      <c r="B690" t="s">
        <v>1393</v>
      </c>
      <c r="C690" s="3" t="s">
        <v>1394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2015</v>
      </c>
      <c r="S690" t="s">
        <v>2034</v>
      </c>
    </row>
    <row r="691" spans="1:19" ht="17.399999999999999" x14ac:dyDescent="0.45">
      <c r="A691">
        <v>689</v>
      </c>
      <c r="B691" t="s">
        <v>1395</v>
      </c>
      <c r="C691" s="3" t="s">
        <v>1396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2011</v>
      </c>
      <c r="S691" t="s">
        <v>2012</v>
      </c>
    </row>
    <row r="692" spans="1:19" ht="17.399999999999999" x14ac:dyDescent="0.45">
      <c r="A692">
        <v>690</v>
      </c>
      <c r="B692" t="s">
        <v>1397</v>
      </c>
      <c r="C692" s="3" t="s">
        <v>1398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2015</v>
      </c>
      <c r="S692" t="s">
        <v>2016</v>
      </c>
    </row>
    <row r="693" spans="1:19" ht="17.399999999999999" x14ac:dyDescent="0.45">
      <c r="A693">
        <v>691</v>
      </c>
      <c r="B693" t="s">
        <v>1399</v>
      </c>
      <c r="C693" s="3" t="s">
        <v>1400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2015</v>
      </c>
      <c r="S693" t="s">
        <v>2016</v>
      </c>
    </row>
    <row r="694" spans="1:19" ht="33" x14ac:dyDescent="0.45">
      <c r="A694">
        <v>692</v>
      </c>
      <c r="B694" t="s">
        <v>1401</v>
      </c>
      <c r="C694" s="3" t="s">
        <v>1402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3"/>
        <v>70.623376623376629</v>
      </c>
      <c r="J694" t="s">
        <v>37</v>
      </c>
      <c r="K694" t="s">
        <v>38</v>
      </c>
      <c r="L694">
        <v>1562648400</v>
      </c>
      <c r="M694" s="9">
        <f t="shared" si="41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2009</v>
      </c>
      <c r="S694" t="s">
        <v>2010</v>
      </c>
    </row>
    <row r="695" spans="1:19" ht="33" x14ac:dyDescent="0.45">
      <c r="A695">
        <v>693</v>
      </c>
      <c r="B695" t="s">
        <v>1403</v>
      </c>
      <c r="C695" s="3" t="s">
        <v>1404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2013</v>
      </c>
      <c r="S695" t="s">
        <v>2014</v>
      </c>
    </row>
    <row r="696" spans="1:19" ht="17.399999999999999" x14ac:dyDescent="0.45">
      <c r="A696">
        <v>694</v>
      </c>
      <c r="B696" t="s">
        <v>1405</v>
      </c>
      <c r="C696" s="3" t="s">
        <v>1406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2013</v>
      </c>
      <c r="S696" t="s">
        <v>2014</v>
      </c>
    </row>
    <row r="697" spans="1:19" ht="17.399999999999999" x14ac:dyDescent="0.45">
      <c r="A697">
        <v>695</v>
      </c>
      <c r="B697" t="s">
        <v>1407</v>
      </c>
      <c r="C697" s="3" t="s">
        <v>1408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3"/>
        <v>62.867346938775512</v>
      </c>
      <c r="J697" t="s">
        <v>96</v>
      </c>
      <c r="K697" t="s">
        <v>97</v>
      </c>
      <c r="L697">
        <v>1447480800</v>
      </c>
      <c r="M697" s="9">
        <f t="shared" si="41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2009</v>
      </c>
      <c r="S697" t="s">
        <v>2010</v>
      </c>
    </row>
    <row r="698" spans="1:19" ht="17.399999999999999" x14ac:dyDescent="0.45">
      <c r="A698">
        <v>696</v>
      </c>
      <c r="B698" t="s">
        <v>1409</v>
      </c>
      <c r="C698" s="3" t="s">
        <v>1410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2013</v>
      </c>
      <c r="S698" t="s">
        <v>2014</v>
      </c>
    </row>
    <row r="699" spans="1:19" ht="33" x14ac:dyDescent="0.45">
      <c r="A699">
        <v>697</v>
      </c>
      <c r="B699" t="s">
        <v>1411</v>
      </c>
      <c r="C699" s="3" t="s">
        <v>1412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2009</v>
      </c>
      <c r="S699" t="s">
        <v>2017</v>
      </c>
    </row>
    <row r="700" spans="1:19" ht="17.399999999999999" x14ac:dyDescent="0.45">
      <c r="A700">
        <v>698</v>
      </c>
      <c r="B700" t="s">
        <v>1413</v>
      </c>
      <c r="C700" s="3" t="s">
        <v>1414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2011</v>
      </c>
      <c r="S700" t="s">
        <v>2020</v>
      </c>
    </row>
    <row r="701" spans="1:19" ht="17.399999999999999" x14ac:dyDescent="0.45">
      <c r="A701">
        <v>699</v>
      </c>
      <c r="B701" t="s">
        <v>424</v>
      </c>
      <c r="C701" s="3" t="s">
        <v>1415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2015</v>
      </c>
      <c r="S701" t="s">
        <v>2018</v>
      </c>
    </row>
    <row r="702" spans="1:19" ht="33" x14ac:dyDescent="0.45">
      <c r="A702">
        <v>700</v>
      </c>
      <c r="B702" t="s">
        <v>1416</v>
      </c>
      <c r="C702" s="3" t="s">
        <v>1417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2011</v>
      </c>
      <c r="S702" t="s">
        <v>2020</v>
      </c>
    </row>
    <row r="703" spans="1:19" ht="33" x14ac:dyDescent="0.45">
      <c r="A703">
        <v>701</v>
      </c>
      <c r="B703" t="s">
        <v>1418</v>
      </c>
      <c r="C703" s="3" t="s">
        <v>1419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2013</v>
      </c>
      <c r="S703" t="s">
        <v>2014</v>
      </c>
    </row>
    <row r="704" spans="1:19" ht="33" x14ac:dyDescent="0.45">
      <c r="A704">
        <v>702</v>
      </c>
      <c r="B704" t="s">
        <v>1420</v>
      </c>
      <c r="C704" s="3" t="s">
        <v>1421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2011</v>
      </c>
      <c r="S704" t="s">
        <v>2020</v>
      </c>
    </row>
    <row r="705" spans="1:19" ht="17.399999999999999" x14ac:dyDescent="0.45">
      <c r="A705">
        <v>703</v>
      </c>
      <c r="B705" t="s">
        <v>1422</v>
      </c>
      <c r="C705" s="3" t="s">
        <v>1423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2021</v>
      </c>
      <c r="S705" t="s">
        <v>2033</v>
      </c>
    </row>
    <row r="706" spans="1:19" ht="33" x14ac:dyDescent="0.45">
      <c r="A706">
        <v>704</v>
      </c>
      <c r="B706" t="s">
        <v>1424</v>
      </c>
      <c r="C706" s="3" t="s">
        <v>1425</v>
      </c>
      <c r="D706">
        <v>8700</v>
      </c>
      <c r="E706">
        <v>10682</v>
      </c>
      <c r="F706" s="5">
        <f t="shared" ref="F706:F769" si="44">IFERROR((E706/D706)*100,0)</f>
        <v>122.78160919540231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 s="9">
        <f t="shared" ref="M706:M769" si="45">(((L706/60)/60)/24)+DATE(1970,1,1)</f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2015</v>
      </c>
      <c r="S706" t="s">
        <v>2023</v>
      </c>
    </row>
    <row r="707" spans="1:19" ht="17.399999999999999" x14ac:dyDescent="0.45">
      <c r="A707">
        <v>705</v>
      </c>
      <c r="B707" t="s">
        <v>1426</v>
      </c>
      <c r="C707" s="3" t="s">
        <v>1427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6">
        <f t="shared" si="43"/>
        <v>82.986666666666665</v>
      </c>
      <c r="J707" t="s">
        <v>37</v>
      </c>
      <c r="K707" t="s">
        <v>38</v>
      </c>
      <c r="L707">
        <v>1386741600</v>
      </c>
      <c r="M707" s="9">
        <f t="shared" si="45"/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2021</v>
      </c>
      <c r="S707" t="s">
        <v>2022</v>
      </c>
    </row>
    <row r="708" spans="1:19" ht="33" x14ac:dyDescent="0.45">
      <c r="A708">
        <v>706</v>
      </c>
      <c r="B708" t="s">
        <v>1428</v>
      </c>
      <c r="C708" s="3" t="s">
        <v>1429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ref="I708:I771" si="47">E708/H708</f>
        <v>103.03791821561339</v>
      </c>
      <c r="J708" t="s">
        <v>25</v>
      </c>
      <c r="K708" t="s">
        <v>26</v>
      </c>
      <c r="L708">
        <v>1546754400</v>
      </c>
      <c r="M708" s="9">
        <f t="shared" si="45"/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2011</v>
      </c>
      <c r="S708" t="s">
        <v>2012</v>
      </c>
    </row>
    <row r="709" spans="1:19" ht="33" x14ac:dyDescent="0.45">
      <c r="A709">
        <v>707</v>
      </c>
      <c r="B709" t="s">
        <v>1430</v>
      </c>
      <c r="C709" s="3" t="s">
        <v>1431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2015</v>
      </c>
      <c r="S709" t="s">
        <v>2018</v>
      </c>
    </row>
    <row r="710" spans="1:19" ht="17.399999999999999" x14ac:dyDescent="0.45">
      <c r="A710">
        <v>708</v>
      </c>
      <c r="B710" t="s">
        <v>1432</v>
      </c>
      <c r="C710" s="3" t="s">
        <v>1433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7"/>
        <v>87.737226277372258</v>
      </c>
      <c r="J710" t="s">
        <v>88</v>
      </c>
      <c r="K710" t="s">
        <v>89</v>
      </c>
      <c r="L710">
        <v>1495429200</v>
      </c>
      <c r="M710" s="9">
        <f t="shared" si="45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2013</v>
      </c>
      <c r="S710" t="s">
        <v>2014</v>
      </c>
    </row>
    <row r="711" spans="1:19" ht="17.399999999999999" x14ac:dyDescent="0.45">
      <c r="A711">
        <v>709</v>
      </c>
      <c r="B711" t="s">
        <v>1434</v>
      </c>
      <c r="C711" s="3" t="s">
        <v>1435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7"/>
        <v>75.021505376344081</v>
      </c>
      <c r="J711" t="s">
        <v>96</v>
      </c>
      <c r="K711" t="s">
        <v>97</v>
      </c>
      <c r="L711">
        <v>1334811600</v>
      </c>
      <c r="M711" s="9">
        <f t="shared" si="45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2013</v>
      </c>
      <c r="S711" t="s">
        <v>2014</v>
      </c>
    </row>
    <row r="712" spans="1:19" ht="33" x14ac:dyDescent="0.45">
      <c r="A712">
        <v>710</v>
      </c>
      <c r="B712" t="s">
        <v>1436</v>
      </c>
      <c r="C712" s="3" t="s">
        <v>1437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2013</v>
      </c>
      <c r="S712" t="s">
        <v>2014</v>
      </c>
    </row>
    <row r="713" spans="1:19" ht="33" x14ac:dyDescent="0.45">
      <c r="A713">
        <v>711</v>
      </c>
      <c r="B713" t="s">
        <v>1438</v>
      </c>
      <c r="C713" s="3" t="s">
        <v>1439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7"/>
        <v>90</v>
      </c>
      <c r="J713" t="s">
        <v>96</v>
      </c>
      <c r="K713" t="s">
        <v>97</v>
      </c>
      <c r="L713">
        <v>1453615200</v>
      </c>
      <c r="M713" s="9">
        <f t="shared" si="45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2013</v>
      </c>
      <c r="S713" t="s">
        <v>2014</v>
      </c>
    </row>
    <row r="714" spans="1:19" ht="33" x14ac:dyDescent="0.45">
      <c r="A714">
        <v>712</v>
      </c>
      <c r="B714" t="s">
        <v>1440</v>
      </c>
      <c r="C714" s="3" t="s">
        <v>1441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2013</v>
      </c>
      <c r="S714" t="s">
        <v>2014</v>
      </c>
    </row>
    <row r="715" spans="1:19" ht="17.399999999999999" x14ac:dyDescent="0.45">
      <c r="A715">
        <v>713</v>
      </c>
      <c r="B715" t="s">
        <v>1442</v>
      </c>
      <c r="C715" s="3" t="s">
        <v>1443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2021</v>
      </c>
      <c r="S715" t="s">
        <v>2030</v>
      </c>
    </row>
    <row r="716" spans="1:19" ht="17.399999999999999" x14ac:dyDescent="0.45">
      <c r="A716">
        <v>714</v>
      </c>
      <c r="B716" t="s">
        <v>1444</v>
      </c>
      <c r="C716" s="3" t="s">
        <v>1445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2009</v>
      </c>
      <c r="S716" t="s">
        <v>2010</v>
      </c>
    </row>
    <row r="717" spans="1:19" ht="17.399999999999999" x14ac:dyDescent="0.45">
      <c r="A717">
        <v>715</v>
      </c>
      <c r="B717" t="s">
        <v>1446</v>
      </c>
      <c r="C717" s="3" t="s">
        <v>1447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2024</v>
      </c>
      <c r="S717" t="s">
        <v>2035</v>
      </c>
    </row>
    <row r="718" spans="1:19" ht="17.399999999999999" x14ac:dyDescent="0.45">
      <c r="A718">
        <v>716</v>
      </c>
      <c r="B718" t="s">
        <v>1448</v>
      </c>
      <c r="C718" s="3" t="s">
        <v>1449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2013</v>
      </c>
      <c r="S718" t="s">
        <v>2014</v>
      </c>
    </row>
    <row r="719" spans="1:19" ht="33" x14ac:dyDescent="0.45">
      <c r="A719">
        <v>717</v>
      </c>
      <c r="B719" t="s">
        <v>1450</v>
      </c>
      <c r="C719" s="3" t="s">
        <v>1451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2015</v>
      </c>
      <c r="S719" t="s">
        <v>2016</v>
      </c>
    </row>
    <row r="720" spans="1:19" ht="17.399999999999999" x14ac:dyDescent="0.45">
      <c r="A720">
        <v>718</v>
      </c>
      <c r="B720" t="s">
        <v>1452</v>
      </c>
      <c r="C720" s="3" t="s">
        <v>1453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2011</v>
      </c>
      <c r="S720" t="s">
        <v>2020</v>
      </c>
    </row>
    <row r="721" spans="1:19" ht="17.399999999999999" x14ac:dyDescent="0.45">
      <c r="A721">
        <v>719</v>
      </c>
      <c r="B721" t="s">
        <v>1454</v>
      </c>
      <c r="C721" s="3" t="s">
        <v>1455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2021</v>
      </c>
      <c r="S721" t="s">
        <v>2027</v>
      </c>
    </row>
    <row r="722" spans="1:19" ht="33" x14ac:dyDescent="0.45">
      <c r="A722">
        <v>720</v>
      </c>
      <c r="B722" t="s">
        <v>1456</v>
      </c>
      <c r="C722" s="3" t="s">
        <v>1457</v>
      </c>
      <c r="D722">
        <v>8700</v>
      </c>
      <c r="E722">
        <v>3227</v>
      </c>
      <c r="F722" s="5">
        <f t="shared" si="44"/>
        <v>37.091954022988503</v>
      </c>
      <c r="G722" t="s">
        <v>65</v>
      </c>
      <c r="H722">
        <v>38</v>
      </c>
      <c r="I722" s="6">
        <f t="shared" si="47"/>
        <v>84.921052631578945</v>
      </c>
      <c r="J722" t="s">
        <v>33</v>
      </c>
      <c r="K722" t="s">
        <v>34</v>
      </c>
      <c r="L722">
        <v>1519192800</v>
      </c>
      <c r="M722" s="9">
        <f t="shared" si="45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2013</v>
      </c>
      <c r="S722" t="s">
        <v>2014</v>
      </c>
    </row>
    <row r="723" spans="1:19" ht="17.399999999999999" x14ac:dyDescent="0.45">
      <c r="A723">
        <v>721</v>
      </c>
      <c r="B723" t="s">
        <v>1458</v>
      </c>
      <c r="C723" s="3" t="s">
        <v>1459</v>
      </c>
      <c r="D723">
        <v>123600</v>
      </c>
      <c r="E723">
        <v>5429</v>
      </c>
      <c r="F723" s="5">
        <f t="shared" si="44"/>
        <v>4.392394822006473</v>
      </c>
      <c r="G723" t="s">
        <v>65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2009</v>
      </c>
      <c r="S723" t="s">
        <v>2010</v>
      </c>
    </row>
    <row r="724" spans="1:19" ht="17.399999999999999" x14ac:dyDescent="0.45">
      <c r="A724">
        <v>722</v>
      </c>
      <c r="B724" t="s">
        <v>1460</v>
      </c>
      <c r="C724" s="3" t="s">
        <v>1461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2015</v>
      </c>
      <c r="S724" t="s">
        <v>2016</v>
      </c>
    </row>
    <row r="725" spans="1:19" ht="17.399999999999999" x14ac:dyDescent="0.45">
      <c r="A725">
        <v>723</v>
      </c>
      <c r="B725" t="s">
        <v>1462</v>
      </c>
      <c r="C725" s="3" t="s">
        <v>1463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7"/>
        <v>92.013888888888886</v>
      </c>
      <c r="J725" t="s">
        <v>25</v>
      </c>
      <c r="K725" t="s">
        <v>26</v>
      </c>
      <c r="L725">
        <v>1456898400</v>
      </c>
      <c r="M725" s="9">
        <f t="shared" si="45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2013</v>
      </c>
      <c r="S725" t="s">
        <v>2014</v>
      </c>
    </row>
    <row r="726" spans="1:19" ht="33" x14ac:dyDescent="0.45">
      <c r="A726">
        <v>724</v>
      </c>
      <c r="B726" t="s">
        <v>1464</v>
      </c>
      <c r="C726" s="3" t="s">
        <v>1465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7"/>
        <v>93.066115702479337</v>
      </c>
      <c r="J726" t="s">
        <v>37</v>
      </c>
      <c r="K726" t="s">
        <v>38</v>
      </c>
      <c r="L726">
        <v>1413954000</v>
      </c>
      <c r="M726" s="9">
        <f t="shared" si="45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2013</v>
      </c>
      <c r="S726" t="s">
        <v>2014</v>
      </c>
    </row>
    <row r="727" spans="1:19" ht="17.399999999999999" x14ac:dyDescent="0.45">
      <c r="A727">
        <v>725</v>
      </c>
      <c r="B727" t="s">
        <v>1466</v>
      </c>
      <c r="C727" s="3" t="s">
        <v>1467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2024</v>
      </c>
      <c r="S727" t="s">
        <v>2035</v>
      </c>
    </row>
    <row r="728" spans="1:19" ht="33" x14ac:dyDescent="0.45">
      <c r="A728">
        <v>726</v>
      </c>
      <c r="B728" t="s">
        <v>1468</v>
      </c>
      <c r="C728" s="3" t="s">
        <v>1469</v>
      </c>
      <c r="D728">
        <v>54300</v>
      </c>
      <c r="E728">
        <v>48227</v>
      </c>
      <c r="F728" s="5">
        <f t="shared" si="44"/>
        <v>88.815837937384899</v>
      </c>
      <c r="G728" t="s">
        <v>65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2013</v>
      </c>
      <c r="S728" t="s">
        <v>2014</v>
      </c>
    </row>
    <row r="729" spans="1:19" ht="17.399999999999999" x14ac:dyDescent="0.45">
      <c r="A729">
        <v>727</v>
      </c>
      <c r="B729" t="s">
        <v>1470</v>
      </c>
      <c r="C729" s="3" t="s">
        <v>1471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2011</v>
      </c>
      <c r="S729" t="s">
        <v>2012</v>
      </c>
    </row>
    <row r="730" spans="1:19" ht="33" x14ac:dyDescent="0.45">
      <c r="A730">
        <v>728</v>
      </c>
      <c r="B730" t="s">
        <v>1472</v>
      </c>
      <c r="C730" s="3" t="s">
        <v>1473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2013</v>
      </c>
      <c r="S730" t="s">
        <v>2014</v>
      </c>
    </row>
    <row r="731" spans="1:19" ht="33" x14ac:dyDescent="0.45">
      <c r="A731">
        <v>729</v>
      </c>
      <c r="B731" t="s">
        <v>1474</v>
      </c>
      <c r="C731" s="3" t="s">
        <v>1475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2015</v>
      </c>
      <c r="S731" t="s">
        <v>2018</v>
      </c>
    </row>
    <row r="732" spans="1:19" ht="17.399999999999999" x14ac:dyDescent="0.45">
      <c r="A732">
        <v>730</v>
      </c>
      <c r="B732" t="s">
        <v>1476</v>
      </c>
      <c r="C732" s="3" t="s">
        <v>1477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2011</v>
      </c>
      <c r="S732" t="s">
        <v>2020</v>
      </c>
    </row>
    <row r="733" spans="1:19" ht="17.399999999999999" x14ac:dyDescent="0.45">
      <c r="A733">
        <v>731</v>
      </c>
      <c r="B733" t="s">
        <v>1478</v>
      </c>
      <c r="C733" s="3" t="s">
        <v>1479</v>
      </c>
      <c r="D733">
        <v>8000</v>
      </c>
      <c r="E733">
        <v>7220</v>
      </c>
      <c r="F733" s="5">
        <f t="shared" si="44"/>
        <v>90.25</v>
      </c>
      <c r="G733" t="s">
        <v>65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2011</v>
      </c>
      <c r="S733" t="s">
        <v>2012</v>
      </c>
    </row>
    <row r="734" spans="1:19" ht="17.399999999999999" x14ac:dyDescent="0.45">
      <c r="A734">
        <v>732</v>
      </c>
      <c r="B734" t="s">
        <v>1480</v>
      </c>
      <c r="C734" s="3" t="s">
        <v>1481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2009</v>
      </c>
      <c r="S734" t="s">
        <v>2010</v>
      </c>
    </row>
    <row r="735" spans="1:19" ht="17.399999999999999" x14ac:dyDescent="0.45">
      <c r="A735">
        <v>733</v>
      </c>
      <c r="B735" t="s">
        <v>1482</v>
      </c>
      <c r="C735" s="3" t="s">
        <v>1483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2009</v>
      </c>
      <c r="S735" t="s">
        <v>2031</v>
      </c>
    </row>
    <row r="736" spans="1:19" ht="17.399999999999999" x14ac:dyDescent="0.45">
      <c r="A736">
        <v>734</v>
      </c>
      <c r="B736" t="s">
        <v>1484</v>
      </c>
      <c r="C736" s="3" t="s">
        <v>1485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2013</v>
      </c>
      <c r="S736" t="s">
        <v>2014</v>
      </c>
    </row>
    <row r="737" spans="1:19" ht="33" x14ac:dyDescent="0.45">
      <c r="A737">
        <v>735</v>
      </c>
      <c r="B737" t="s">
        <v>1486</v>
      </c>
      <c r="C737" s="3" t="s">
        <v>1487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2028</v>
      </c>
      <c r="S737" t="s">
        <v>2029</v>
      </c>
    </row>
    <row r="738" spans="1:19" ht="17.399999999999999" x14ac:dyDescent="0.45">
      <c r="A738">
        <v>736</v>
      </c>
      <c r="B738" t="s">
        <v>1488</v>
      </c>
      <c r="C738" s="3" t="s">
        <v>1489</v>
      </c>
      <c r="D738">
        <v>7700</v>
      </c>
      <c r="E738">
        <v>2533</v>
      </c>
      <c r="F738" s="5">
        <f t="shared" si="44"/>
        <v>32.896103896103895</v>
      </c>
      <c r="G738" t="s">
        <v>65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2021</v>
      </c>
      <c r="S738" t="s">
        <v>2022</v>
      </c>
    </row>
    <row r="739" spans="1:19" ht="33" x14ac:dyDescent="0.45">
      <c r="A739">
        <v>737</v>
      </c>
      <c r="B739" t="s">
        <v>1490</v>
      </c>
      <c r="C739" s="3" t="s">
        <v>1491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2009</v>
      </c>
      <c r="S739" t="s">
        <v>2019</v>
      </c>
    </row>
    <row r="740" spans="1:19" ht="33" x14ac:dyDescent="0.45">
      <c r="A740">
        <v>738</v>
      </c>
      <c r="B740" t="s">
        <v>1010</v>
      </c>
      <c r="C740" s="3" t="s">
        <v>1492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2013</v>
      </c>
      <c r="S740" t="s">
        <v>2014</v>
      </c>
    </row>
    <row r="741" spans="1:19" ht="17.399999999999999" x14ac:dyDescent="0.45">
      <c r="A741">
        <v>739</v>
      </c>
      <c r="B741" t="s">
        <v>1493</v>
      </c>
      <c r="C741" s="3" t="s">
        <v>1494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2009</v>
      </c>
      <c r="S741" t="s">
        <v>2019</v>
      </c>
    </row>
    <row r="742" spans="1:19" ht="33" x14ac:dyDescent="0.45">
      <c r="A742">
        <v>740</v>
      </c>
      <c r="B742" t="s">
        <v>1495</v>
      </c>
      <c r="C742" s="3" t="s">
        <v>1496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2013</v>
      </c>
      <c r="S742" t="s">
        <v>2014</v>
      </c>
    </row>
    <row r="743" spans="1:19" ht="17.399999999999999" x14ac:dyDescent="0.45">
      <c r="A743">
        <v>741</v>
      </c>
      <c r="B743" t="s">
        <v>607</v>
      </c>
      <c r="C743" s="3" t="s">
        <v>1497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2013</v>
      </c>
      <c r="S743" t="s">
        <v>2014</v>
      </c>
    </row>
    <row r="744" spans="1:19" ht="17.399999999999999" x14ac:dyDescent="0.45">
      <c r="A744">
        <v>742</v>
      </c>
      <c r="B744" t="s">
        <v>1498</v>
      </c>
      <c r="C744" s="3" t="s">
        <v>1499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2009</v>
      </c>
      <c r="S744" t="s">
        <v>2017</v>
      </c>
    </row>
    <row r="745" spans="1:19" ht="33" x14ac:dyDescent="0.45">
      <c r="A745">
        <v>743</v>
      </c>
      <c r="B745" t="s">
        <v>1500</v>
      </c>
      <c r="C745" s="3" t="s">
        <v>1501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2013</v>
      </c>
      <c r="S745" t="s">
        <v>2014</v>
      </c>
    </row>
    <row r="746" spans="1:19" ht="17.399999999999999" x14ac:dyDescent="0.45">
      <c r="A746">
        <v>744</v>
      </c>
      <c r="B746" t="s">
        <v>1502</v>
      </c>
      <c r="C746" s="3" t="s">
        <v>1503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2013</v>
      </c>
      <c r="S746" t="s">
        <v>2014</v>
      </c>
    </row>
    <row r="747" spans="1:19" ht="33" x14ac:dyDescent="0.45">
      <c r="A747">
        <v>745</v>
      </c>
      <c r="B747" t="s">
        <v>1504</v>
      </c>
      <c r="C747" s="3" t="s">
        <v>1505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2011</v>
      </c>
      <c r="S747" t="s">
        <v>2020</v>
      </c>
    </row>
    <row r="748" spans="1:19" ht="17.399999999999999" x14ac:dyDescent="0.45">
      <c r="A748">
        <v>746</v>
      </c>
      <c r="B748" t="s">
        <v>1506</v>
      </c>
      <c r="C748" s="3" t="s">
        <v>1507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2011</v>
      </c>
      <c r="S748" t="s">
        <v>2012</v>
      </c>
    </row>
    <row r="749" spans="1:19" ht="17.399999999999999" x14ac:dyDescent="0.45">
      <c r="A749">
        <v>747</v>
      </c>
      <c r="B749" t="s">
        <v>1508</v>
      </c>
      <c r="C749" s="3" t="s">
        <v>1509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2013</v>
      </c>
      <c r="S749" t="s">
        <v>2014</v>
      </c>
    </row>
    <row r="750" spans="1:19" ht="17.399999999999999" x14ac:dyDescent="0.45">
      <c r="A750">
        <v>748</v>
      </c>
      <c r="B750" t="s">
        <v>1510</v>
      </c>
      <c r="C750" s="3" t="s">
        <v>1511</v>
      </c>
      <c r="D750">
        <v>194900</v>
      </c>
      <c r="E750">
        <v>68137</v>
      </c>
      <c r="F750" s="5">
        <f t="shared" si="44"/>
        <v>34.959979476654695</v>
      </c>
      <c r="G750" t="s">
        <v>65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2015</v>
      </c>
      <c r="S750" t="s">
        <v>2023</v>
      </c>
    </row>
    <row r="751" spans="1:19" ht="17.399999999999999" x14ac:dyDescent="0.45">
      <c r="A751">
        <v>749</v>
      </c>
      <c r="B751" t="s">
        <v>1512</v>
      </c>
      <c r="C751" s="3" t="s">
        <v>1513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7"/>
        <v>36.959016393442624</v>
      </c>
      <c r="J751" t="s">
        <v>96</v>
      </c>
      <c r="K751" t="s">
        <v>97</v>
      </c>
      <c r="L751">
        <v>1412744400</v>
      </c>
      <c r="M751" s="9">
        <f t="shared" si="45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2011</v>
      </c>
      <c r="S751" t="s">
        <v>2020</v>
      </c>
    </row>
    <row r="752" spans="1:19" ht="33" x14ac:dyDescent="0.45">
      <c r="A752">
        <v>750</v>
      </c>
      <c r="B752" t="s">
        <v>1514</v>
      </c>
      <c r="C752" s="3" t="s">
        <v>1515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7"/>
        <v>1</v>
      </c>
      <c r="J752" t="s">
        <v>37</v>
      </c>
      <c r="K752" t="s">
        <v>38</v>
      </c>
      <c r="L752">
        <v>1277960400</v>
      </c>
      <c r="M752" s="9">
        <f t="shared" si="45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2009</v>
      </c>
      <c r="S752" t="s">
        <v>2017</v>
      </c>
    </row>
    <row r="753" spans="1:19" ht="17.399999999999999" x14ac:dyDescent="0.45">
      <c r="A753">
        <v>751</v>
      </c>
      <c r="B753" t="s">
        <v>1516</v>
      </c>
      <c r="C753" s="3" t="s">
        <v>1517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2021</v>
      </c>
      <c r="S753" t="s">
        <v>2022</v>
      </c>
    </row>
    <row r="754" spans="1:19" ht="17.399999999999999" x14ac:dyDescent="0.45">
      <c r="A754">
        <v>752</v>
      </c>
      <c r="B754" t="s">
        <v>1518</v>
      </c>
      <c r="C754" s="3" t="s">
        <v>1519</v>
      </c>
      <c r="D754">
        <v>5800</v>
      </c>
      <c r="E754">
        <v>5362</v>
      </c>
      <c r="F754" s="5">
        <f t="shared" si="44"/>
        <v>92.448275862068968</v>
      </c>
      <c r="G754" t="s">
        <v>65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2013</v>
      </c>
      <c r="S754" t="s">
        <v>2014</v>
      </c>
    </row>
    <row r="755" spans="1:19" ht="17.399999999999999" x14ac:dyDescent="0.45">
      <c r="A755">
        <v>753</v>
      </c>
      <c r="B755" t="s">
        <v>1520</v>
      </c>
      <c r="C755" s="3" t="s">
        <v>1521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2028</v>
      </c>
      <c r="S755" t="s">
        <v>2029</v>
      </c>
    </row>
    <row r="756" spans="1:19" ht="17.399999999999999" x14ac:dyDescent="0.45">
      <c r="A756">
        <v>754</v>
      </c>
      <c r="B756" t="s">
        <v>1522</v>
      </c>
      <c r="C756" s="3" t="s">
        <v>1523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2013</v>
      </c>
      <c r="S756" t="s">
        <v>2014</v>
      </c>
    </row>
    <row r="757" spans="1:19" ht="17.399999999999999" x14ac:dyDescent="0.45">
      <c r="A757">
        <v>755</v>
      </c>
      <c r="B757" t="s">
        <v>1524</v>
      </c>
      <c r="C757" s="3" t="s">
        <v>1525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7"/>
        <v>26.027777777777779</v>
      </c>
      <c r="J757" t="s">
        <v>33</v>
      </c>
      <c r="K757" t="s">
        <v>34</v>
      </c>
      <c r="L757">
        <v>1514354400</v>
      </c>
      <c r="M757" s="9">
        <f t="shared" si="45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2013</v>
      </c>
      <c r="S757" t="s">
        <v>2014</v>
      </c>
    </row>
    <row r="758" spans="1:19" ht="33" x14ac:dyDescent="0.45">
      <c r="A758">
        <v>756</v>
      </c>
      <c r="B758" t="s">
        <v>1526</v>
      </c>
      <c r="C758" s="3" t="s">
        <v>1527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2013</v>
      </c>
      <c r="S758" t="s">
        <v>2014</v>
      </c>
    </row>
    <row r="759" spans="1:19" ht="17.399999999999999" x14ac:dyDescent="0.45">
      <c r="A759">
        <v>757</v>
      </c>
      <c r="B759" t="s">
        <v>1528</v>
      </c>
      <c r="C759" s="3" t="s">
        <v>1529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2015</v>
      </c>
      <c r="S759" t="s">
        <v>2018</v>
      </c>
    </row>
    <row r="760" spans="1:19" ht="17.399999999999999" x14ac:dyDescent="0.45">
      <c r="A760">
        <v>758</v>
      </c>
      <c r="B760" t="s">
        <v>1530</v>
      </c>
      <c r="C760" s="3" t="s">
        <v>1531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2009</v>
      </c>
      <c r="S760" t="s">
        <v>2010</v>
      </c>
    </row>
    <row r="761" spans="1:19" ht="33" x14ac:dyDescent="0.45">
      <c r="A761">
        <v>759</v>
      </c>
      <c r="B761" t="s">
        <v>1532</v>
      </c>
      <c r="C761" s="3" t="s">
        <v>1533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2009</v>
      </c>
      <c r="S761" t="s">
        <v>2017</v>
      </c>
    </row>
    <row r="762" spans="1:19" ht="17.399999999999999" x14ac:dyDescent="0.45">
      <c r="A762">
        <v>760</v>
      </c>
      <c r="B762" t="s">
        <v>1534</v>
      </c>
      <c r="C762" s="3" t="s">
        <v>1535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7"/>
        <v>79.009523809523813</v>
      </c>
      <c r="J762" t="s">
        <v>96</v>
      </c>
      <c r="K762" t="s">
        <v>97</v>
      </c>
      <c r="L762">
        <v>1564635600</v>
      </c>
      <c r="M762" s="9">
        <f t="shared" si="45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2024</v>
      </c>
      <c r="S762" t="s">
        <v>2025</v>
      </c>
    </row>
    <row r="763" spans="1:19" ht="17.399999999999999" x14ac:dyDescent="0.45">
      <c r="A763">
        <v>761</v>
      </c>
      <c r="B763" t="s">
        <v>1536</v>
      </c>
      <c r="C763" s="3" t="s">
        <v>1537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2009</v>
      </c>
      <c r="S763" t="s">
        <v>2010</v>
      </c>
    </row>
    <row r="764" spans="1:19" ht="17.399999999999999" x14ac:dyDescent="0.45">
      <c r="A764">
        <v>762</v>
      </c>
      <c r="B764" t="s">
        <v>647</v>
      </c>
      <c r="C764" s="3" t="s">
        <v>1538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7"/>
        <v>62.04</v>
      </c>
      <c r="J764" t="s">
        <v>25</v>
      </c>
      <c r="K764" t="s">
        <v>26</v>
      </c>
      <c r="L764">
        <v>1354082400</v>
      </c>
      <c r="M764" s="9">
        <f t="shared" si="45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2009</v>
      </c>
      <c r="S764" t="s">
        <v>2032</v>
      </c>
    </row>
    <row r="765" spans="1:19" ht="17.399999999999999" x14ac:dyDescent="0.45">
      <c r="A765">
        <v>763</v>
      </c>
      <c r="B765" t="s">
        <v>1539</v>
      </c>
      <c r="C765" s="3" t="s">
        <v>1540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2013</v>
      </c>
      <c r="S765" t="s">
        <v>2014</v>
      </c>
    </row>
    <row r="766" spans="1:19" ht="33" x14ac:dyDescent="0.45">
      <c r="A766">
        <v>764</v>
      </c>
      <c r="B766" t="s">
        <v>1541</v>
      </c>
      <c r="C766" s="3" t="s">
        <v>1542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2009</v>
      </c>
      <c r="S766" t="s">
        <v>2010</v>
      </c>
    </row>
    <row r="767" spans="1:19" ht="17.399999999999999" x14ac:dyDescent="0.45">
      <c r="A767">
        <v>765</v>
      </c>
      <c r="B767" t="s">
        <v>1543</v>
      </c>
      <c r="C767" s="3" t="s">
        <v>1544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2009</v>
      </c>
      <c r="S767" t="s">
        <v>2019</v>
      </c>
    </row>
    <row r="768" spans="1:19" ht="33" x14ac:dyDescent="0.45">
      <c r="A768">
        <v>766</v>
      </c>
      <c r="B768" t="s">
        <v>1545</v>
      </c>
      <c r="C768" s="3" t="s">
        <v>1546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7"/>
        <v>55.052419354838712</v>
      </c>
      <c r="J768" t="s">
        <v>25</v>
      </c>
      <c r="K768" t="s">
        <v>26</v>
      </c>
      <c r="L768">
        <v>1537333200</v>
      </c>
      <c r="M768" s="9">
        <f t="shared" si="45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2015</v>
      </c>
      <c r="S768" t="s">
        <v>2037</v>
      </c>
    </row>
    <row r="769" spans="1:19" ht="17.399999999999999" x14ac:dyDescent="0.45">
      <c r="A769">
        <v>767</v>
      </c>
      <c r="B769" t="s">
        <v>1547</v>
      </c>
      <c r="C769" s="3" t="s">
        <v>1548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2021</v>
      </c>
      <c r="S769" t="s">
        <v>2033</v>
      </c>
    </row>
    <row r="770" spans="1:19" ht="17.399999999999999" x14ac:dyDescent="0.45">
      <c r="A770">
        <v>768</v>
      </c>
      <c r="B770" t="s">
        <v>1549</v>
      </c>
      <c r="C770" s="3" t="s">
        <v>1550</v>
      </c>
      <c r="D770">
        <v>4800</v>
      </c>
      <c r="E770">
        <v>11088</v>
      </c>
      <c r="F770" s="5">
        <f t="shared" ref="F770:F833" si="48">IFERROR((E770/D770)*100,0)</f>
        <v>231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 s="9">
        <f t="shared" ref="M770:M833" si="49">(((L770/60)/60)/24)+DATE(1970,1,1)</f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2013</v>
      </c>
      <c r="S770" t="s">
        <v>2014</v>
      </c>
    </row>
    <row r="771" spans="1:19" ht="17.399999999999999" x14ac:dyDescent="0.45">
      <c r="A771">
        <v>769</v>
      </c>
      <c r="B771" t="s">
        <v>1551</v>
      </c>
      <c r="C771" s="3" t="s">
        <v>1552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6">
        <f t="shared" si="47"/>
        <v>31.995894428152493</v>
      </c>
      <c r="J771" t="s">
        <v>21</v>
      </c>
      <c r="K771" t="s">
        <v>22</v>
      </c>
      <c r="L771">
        <v>1376542800</v>
      </c>
      <c r="M771" s="9">
        <f t="shared" si="49"/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2024</v>
      </c>
      <c r="S771" t="s">
        <v>2025</v>
      </c>
    </row>
    <row r="772" spans="1:19" ht="33" x14ac:dyDescent="0.45">
      <c r="A772">
        <v>770</v>
      </c>
      <c r="B772" t="s">
        <v>1553</v>
      </c>
      <c r="C772" s="3" t="s">
        <v>1554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ref="I772:I835" si="51">E772/H772</f>
        <v>53.898148148148145</v>
      </c>
      <c r="J772" t="s">
        <v>96</v>
      </c>
      <c r="K772" t="s">
        <v>97</v>
      </c>
      <c r="L772">
        <v>1397451600</v>
      </c>
      <c r="M772" s="9">
        <f t="shared" si="49"/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2013</v>
      </c>
      <c r="S772" t="s">
        <v>2014</v>
      </c>
    </row>
    <row r="773" spans="1:19" ht="17.399999999999999" x14ac:dyDescent="0.45">
      <c r="A773">
        <v>771</v>
      </c>
      <c r="B773" t="s">
        <v>1555</v>
      </c>
      <c r="C773" s="3" t="s">
        <v>1556</v>
      </c>
      <c r="D773">
        <v>5600</v>
      </c>
      <c r="E773">
        <v>2769</v>
      </c>
      <c r="F773" s="5">
        <f t="shared" si="48"/>
        <v>49.446428571428569</v>
      </c>
      <c r="G773" t="s">
        <v>65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2013</v>
      </c>
      <c r="S773" t="s">
        <v>2014</v>
      </c>
    </row>
    <row r="774" spans="1:19" ht="17.399999999999999" x14ac:dyDescent="0.45">
      <c r="A774">
        <v>772</v>
      </c>
      <c r="B774" t="s">
        <v>1557</v>
      </c>
      <c r="C774" s="3" t="s">
        <v>1558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2009</v>
      </c>
      <c r="S774" t="s">
        <v>2019</v>
      </c>
    </row>
    <row r="775" spans="1:19" ht="17.399999999999999" x14ac:dyDescent="0.45">
      <c r="A775">
        <v>773</v>
      </c>
      <c r="B775" t="s">
        <v>1559</v>
      </c>
      <c r="C775" s="3" t="s">
        <v>1560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2013</v>
      </c>
      <c r="S775" t="s">
        <v>2014</v>
      </c>
    </row>
    <row r="776" spans="1:19" ht="17.399999999999999" x14ac:dyDescent="0.45">
      <c r="A776">
        <v>774</v>
      </c>
      <c r="B776" t="s">
        <v>1561</v>
      </c>
      <c r="C776" s="3" t="s">
        <v>1562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51"/>
        <v>86.858974358974365</v>
      </c>
      <c r="J776" t="s">
        <v>96</v>
      </c>
      <c r="K776" t="s">
        <v>97</v>
      </c>
      <c r="L776">
        <v>1463979600</v>
      </c>
      <c r="M776" s="9">
        <f t="shared" si="49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2011</v>
      </c>
      <c r="S776" t="s">
        <v>2012</v>
      </c>
    </row>
    <row r="777" spans="1:19" ht="33" x14ac:dyDescent="0.45">
      <c r="A777">
        <v>775</v>
      </c>
      <c r="B777" t="s">
        <v>1563</v>
      </c>
      <c r="C777" s="3" t="s">
        <v>1564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2009</v>
      </c>
      <c r="S777" t="s">
        <v>2010</v>
      </c>
    </row>
    <row r="778" spans="1:19" ht="17.399999999999999" x14ac:dyDescent="0.45">
      <c r="A778">
        <v>776</v>
      </c>
      <c r="B778" t="s">
        <v>1565</v>
      </c>
      <c r="C778" s="3" t="s">
        <v>1566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2013</v>
      </c>
      <c r="S778" t="s">
        <v>2014</v>
      </c>
    </row>
    <row r="779" spans="1:19" ht="17.399999999999999" x14ac:dyDescent="0.45">
      <c r="A779">
        <v>777</v>
      </c>
      <c r="B779" t="s">
        <v>1567</v>
      </c>
      <c r="C779" s="3" t="s">
        <v>1568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2013</v>
      </c>
      <c r="S779" t="s">
        <v>2014</v>
      </c>
    </row>
    <row r="780" spans="1:19" ht="17.399999999999999" x14ac:dyDescent="0.45">
      <c r="A780">
        <v>778</v>
      </c>
      <c r="B780" t="s">
        <v>1569</v>
      </c>
      <c r="C780" s="3" t="s">
        <v>1570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51"/>
        <v>58.867816091954026</v>
      </c>
      <c r="J780" t="s">
        <v>88</v>
      </c>
      <c r="K780" t="s">
        <v>89</v>
      </c>
      <c r="L780">
        <v>1313211600</v>
      </c>
      <c r="M780" s="9">
        <f t="shared" si="49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2015</v>
      </c>
      <c r="S780" t="s">
        <v>2023</v>
      </c>
    </row>
    <row r="781" spans="1:19" ht="17.399999999999999" x14ac:dyDescent="0.45">
      <c r="A781">
        <v>779</v>
      </c>
      <c r="B781" t="s">
        <v>1571</v>
      </c>
      <c r="C781" s="3" t="s">
        <v>1572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2013</v>
      </c>
      <c r="S781" t="s">
        <v>2014</v>
      </c>
    </row>
    <row r="782" spans="1:19" ht="33" x14ac:dyDescent="0.45">
      <c r="A782">
        <v>780</v>
      </c>
      <c r="B782" t="s">
        <v>1573</v>
      </c>
      <c r="C782" s="3" t="s">
        <v>1574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2015</v>
      </c>
      <c r="S782" t="s">
        <v>2018</v>
      </c>
    </row>
    <row r="783" spans="1:19" ht="17.399999999999999" x14ac:dyDescent="0.45">
      <c r="A783">
        <v>781</v>
      </c>
      <c r="B783" t="s">
        <v>1575</v>
      </c>
      <c r="C783" s="3" t="s">
        <v>1576</v>
      </c>
      <c r="D783">
        <v>8700</v>
      </c>
      <c r="E783">
        <v>4414</v>
      </c>
      <c r="F783" s="5">
        <f t="shared" si="48"/>
        <v>50.735632183908038</v>
      </c>
      <c r="G783" t="s">
        <v>65</v>
      </c>
      <c r="H783">
        <v>56</v>
      </c>
      <c r="I783" s="6">
        <f t="shared" si="51"/>
        <v>78.821428571428569</v>
      </c>
      <c r="J783" t="s">
        <v>88</v>
      </c>
      <c r="K783" t="s">
        <v>89</v>
      </c>
      <c r="L783">
        <v>1288501200</v>
      </c>
      <c r="M783" s="9">
        <f t="shared" si="49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2013</v>
      </c>
      <c r="S783" t="s">
        <v>2014</v>
      </c>
    </row>
    <row r="784" spans="1:19" ht="17.399999999999999" x14ac:dyDescent="0.45">
      <c r="A784">
        <v>782</v>
      </c>
      <c r="B784" t="s">
        <v>1577</v>
      </c>
      <c r="C784" s="3" t="s">
        <v>1578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2015</v>
      </c>
      <c r="S784" t="s">
        <v>2023</v>
      </c>
    </row>
    <row r="785" spans="1:19" ht="17.399999999999999" x14ac:dyDescent="0.45">
      <c r="A785">
        <v>783</v>
      </c>
      <c r="B785" t="s">
        <v>1579</v>
      </c>
      <c r="C785" s="3" t="s">
        <v>1580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2009</v>
      </c>
      <c r="S785" t="s">
        <v>2010</v>
      </c>
    </row>
    <row r="786" spans="1:19" ht="17.399999999999999" x14ac:dyDescent="0.45">
      <c r="A786">
        <v>784</v>
      </c>
      <c r="B786" t="s">
        <v>1581</v>
      </c>
      <c r="C786" s="3" t="s">
        <v>1582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2011</v>
      </c>
      <c r="S786" t="s">
        <v>2012</v>
      </c>
    </row>
    <row r="787" spans="1:19" ht="33" x14ac:dyDescent="0.45">
      <c r="A787">
        <v>785</v>
      </c>
      <c r="B787" t="s">
        <v>1583</v>
      </c>
      <c r="C787" s="3" t="s">
        <v>1584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51"/>
        <v>101.88188976377953</v>
      </c>
      <c r="J787" t="s">
        <v>25</v>
      </c>
      <c r="K787" t="s">
        <v>26</v>
      </c>
      <c r="L787">
        <v>1556341200</v>
      </c>
      <c r="M787" s="9">
        <f t="shared" si="49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2015</v>
      </c>
      <c r="S787" t="s">
        <v>2023</v>
      </c>
    </row>
    <row r="788" spans="1:19" ht="17.399999999999999" x14ac:dyDescent="0.45">
      <c r="A788">
        <v>786</v>
      </c>
      <c r="B788" t="s">
        <v>1585</v>
      </c>
      <c r="C788" s="3" t="s">
        <v>1586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51"/>
        <v>52.879227053140099</v>
      </c>
      <c r="J788" t="s">
        <v>96</v>
      </c>
      <c r="K788" t="s">
        <v>97</v>
      </c>
      <c r="L788">
        <v>1522126800</v>
      </c>
      <c r="M788" s="9">
        <f t="shared" si="49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2009</v>
      </c>
      <c r="S788" t="s">
        <v>2032</v>
      </c>
    </row>
    <row r="789" spans="1:19" ht="17.399999999999999" x14ac:dyDescent="0.45">
      <c r="A789">
        <v>787</v>
      </c>
      <c r="B789" t="s">
        <v>1587</v>
      </c>
      <c r="C789" s="3" t="s">
        <v>1588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2009</v>
      </c>
      <c r="S789" t="s">
        <v>2010</v>
      </c>
    </row>
    <row r="790" spans="1:19" ht="17.399999999999999" x14ac:dyDescent="0.45">
      <c r="A790">
        <v>788</v>
      </c>
      <c r="B790" t="s">
        <v>1589</v>
      </c>
      <c r="C790" s="3" t="s">
        <v>1590</v>
      </c>
      <c r="D790">
        <v>3600</v>
      </c>
      <c r="E790">
        <v>3174</v>
      </c>
      <c r="F790" s="5">
        <f t="shared" si="48"/>
        <v>88.166666666666671</v>
      </c>
      <c r="G790" t="s">
        <v>43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2015</v>
      </c>
      <c r="S790" t="s">
        <v>2023</v>
      </c>
    </row>
    <row r="791" spans="1:19" ht="17.399999999999999" x14ac:dyDescent="0.45">
      <c r="A791">
        <v>789</v>
      </c>
      <c r="B791" t="s">
        <v>1591</v>
      </c>
      <c r="C791" s="3" t="s">
        <v>1592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2013</v>
      </c>
      <c r="S791" t="s">
        <v>2014</v>
      </c>
    </row>
    <row r="792" spans="1:19" ht="17.399999999999999" x14ac:dyDescent="0.45">
      <c r="A792">
        <v>790</v>
      </c>
      <c r="B792" t="s">
        <v>1593</v>
      </c>
      <c r="C792" s="3" t="s">
        <v>1594</v>
      </c>
      <c r="D792">
        <v>185900</v>
      </c>
      <c r="E792">
        <v>56774</v>
      </c>
      <c r="F792" s="5">
        <f t="shared" si="48"/>
        <v>30.540075309306079</v>
      </c>
      <c r="G792" t="s">
        <v>65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2013</v>
      </c>
      <c r="S792" t="s">
        <v>2014</v>
      </c>
    </row>
    <row r="793" spans="1:19" ht="17.399999999999999" x14ac:dyDescent="0.45">
      <c r="A793">
        <v>791</v>
      </c>
      <c r="B793" t="s">
        <v>1595</v>
      </c>
      <c r="C793" s="3" t="s">
        <v>1596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2007</v>
      </c>
      <c r="S793" t="s">
        <v>2008</v>
      </c>
    </row>
    <row r="794" spans="1:19" ht="17.399999999999999" x14ac:dyDescent="0.45">
      <c r="A794">
        <v>792</v>
      </c>
      <c r="B794" t="s">
        <v>1597</v>
      </c>
      <c r="C794" s="3" t="s">
        <v>1598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2013</v>
      </c>
      <c r="S794" t="s">
        <v>2014</v>
      </c>
    </row>
    <row r="795" spans="1:19" ht="17.399999999999999" x14ac:dyDescent="0.45">
      <c r="A795">
        <v>793</v>
      </c>
      <c r="B795" t="s">
        <v>1599</v>
      </c>
      <c r="C795" s="3" t="s">
        <v>1600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51"/>
        <v>72.071823204419886</v>
      </c>
      <c r="J795" t="s">
        <v>88</v>
      </c>
      <c r="K795" t="s">
        <v>89</v>
      </c>
      <c r="L795">
        <v>1372136400</v>
      </c>
      <c r="M795" s="9">
        <f t="shared" si="49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2021</v>
      </c>
      <c r="S795" t="s">
        <v>2022</v>
      </c>
    </row>
    <row r="796" spans="1:19" ht="17.399999999999999" x14ac:dyDescent="0.45">
      <c r="A796">
        <v>794</v>
      </c>
      <c r="B796" t="s">
        <v>1601</v>
      </c>
      <c r="C796" s="3" t="s">
        <v>1602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2009</v>
      </c>
      <c r="S796" t="s">
        <v>2010</v>
      </c>
    </row>
    <row r="797" spans="1:19" ht="33" x14ac:dyDescent="0.45">
      <c r="A797">
        <v>795</v>
      </c>
      <c r="B797" t="s">
        <v>1603</v>
      </c>
      <c r="C797" s="3" t="s">
        <v>1604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2015</v>
      </c>
      <c r="S797" t="s">
        <v>2018</v>
      </c>
    </row>
    <row r="798" spans="1:19" ht="17.399999999999999" x14ac:dyDescent="0.45">
      <c r="A798">
        <v>796</v>
      </c>
      <c r="B798" t="s">
        <v>1605</v>
      </c>
      <c r="C798" s="3" t="s">
        <v>1606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2024</v>
      </c>
      <c r="S798" t="s">
        <v>2035</v>
      </c>
    </row>
    <row r="799" spans="1:19" ht="17.399999999999999" x14ac:dyDescent="0.45">
      <c r="A799">
        <v>797</v>
      </c>
      <c r="B799" t="s">
        <v>1607</v>
      </c>
      <c r="C799" s="3" t="s">
        <v>1608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2011</v>
      </c>
      <c r="S799" t="s">
        <v>2012</v>
      </c>
    </row>
    <row r="800" spans="1:19" ht="17.399999999999999" x14ac:dyDescent="0.45">
      <c r="A800">
        <v>798</v>
      </c>
      <c r="B800" t="s">
        <v>1609</v>
      </c>
      <c r="C800" s="3" t="s">
        <v>1610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2013</v>
      </c>
      <c r="S800" t="s">
        <v>2014</v>
      </c>
    </row>
    <row r="801" spans="1:19" ht="17.399999999999999" x14ac:dyDescent="0.45">
      <c r="A801">
        <v>799</v>
      </c>
      <c r="B801" t="s">
        <v>1611</v>
      </c>
      <c r="C801" s="3" t="s">
        <v>1612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51"/>
        <v>60.017959183673469</v>
      </c>
      <c r="J801" t="s">
        <v>37</v>
      </c>
      <c r="K801" t="s">
        <v>38</v>
      </c>
      <c r="L801">
        <v>1454133600</v>
      </c>
      <c r="M801" s="9">
        <f t="shared" si="49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2013</v>
      </c>
      <c r="S801" t="s">
        <v>2014</v>
      </c>
    </row>
    <row r="802" spans="1:19" ht="17.399999999999999" x14ac:dyDescent="0.45">
      <c r="A802">
        <v>800</v>
      </c>
      <c r="B802" t="s">
        <v>1613</v>
      </c>
      <c r="C802" s="3" t="s">
        <v>1614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51"/>
        <v>1</v>
      </c>
      <c r="J802" t="s">
        <v>88</v>
      </c>
      <c r="K802" t="s">
        <v>89</v>
      </c>
      <c r="L802">
        <v>1434085200</v>
      </c>
      <c r="M802" s="9">
        <f t="shared" si="49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2009</v>
      </c>
      <c r="S802" t="s">
        <v>2010</v>
      </c>
    </row>
    <row r="803" spans="1:19" ht="17.399999999999999" x14ac:dyDescent="0.45">
      <c r="A803">
        <v>801</v>
      </c>
      <c r="B803" t="s">
        <v>1615</v>
      </c>
      <c r="C803" s="3" t="s">
        <v>1616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2028</v>
      </c>
      <c r="S803" t="s">
        <v>2029</v>
      </c>
    </row>
    <row r="804" spans="1:19" ht="33" x14ac:dyDescent="0.45">
      <c r="A804">
        <v>802</v>
      </c>
      <c r="B804" t="s">
        <v>1617</v>
      </c>
      <c r="C804" s="3" t="s">
        <v>1618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2028</v>
      </c>
      <c r="S804" t="s">
        <v>2029</v>
      </c>
    </row>
    <row r="805" spans="1:19" ht="33" x14ac:dyDescent="0.45">
      <c r="A805">
        <v>803</v>
      </c>
      <c r="B805" t="s">
        <v>1619</v>
      </c>
      <c r="C805" s="3" t="s">
        <v>1620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2013</v>
      </c>
      <c r="S805" t="s">
        <v>2014</v>
      </c>
    </row>
    <row r="806" spans="1:19" ht="17.399999999999999" x14ac:dyDescent="0.45">
      <c r="A806">
        <v>804</v>
      </c>
      <c r="B806" t="s">
        <v>1621</v>
      </c>
      <c r="C806" s="3" t="s">
        <v>1622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2009</v>
      </c>
      <c r="S806" t="s">
        <v>2010</v>
      </c>
    </row>
    <row r="807" spans="1:19" ht="33" x14ac:dyDescent="0.45">
      <c r="A807">
        <v>805</v>
      </c>
      <c r="B807" t="s">
        <v>1623</v>
      </c>
      <c r="C807" s="3" t="s">
        <v>1624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51"/>
        <v>73.611940298507463</v>
      </c>
      <c r="J807" t="s">
        <v>25</v>
      </c>
      <c r="K807" t="s">
        <v>26</v>
      </c>
      <c r="L807">
        <v>1416031200</v>
      </c>
      <c r="M807" s="9">
        <f t="shared" si="49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2015</v>
      </c>
      <c r="S807" t="s">
        <v>2016</v>
      </c>
    </row>
    <row r="808" spans="1:19" ht="17.399999999999999" x14ac:dyDescent="0.45">
      <c r="A808">
        <v>806</v>
      </c>
      <c r="B808" t="s">
        <v>1625</v>
      </c>
      <c r="C808" s="3" t="s">
        <v>1626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2015</v>
      </c>
      <c r="S808" t="s">
        <v>2018</v>
      </c>
    </row>
    <row r="809" spans="1:19" ht="17.399999999999999" x14ac:dyDescent="0.45">
      <c r="A809">
        <v>807</v>
      </c>
      <c r="B809" t="s">
        <v>1627</v>
      </c>
      <c r="C809" s="3" t="s">
        <v>1628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2013</v>
      </c>
      <c r="S809" t="s">
        <v>2014</v>
      </c>
    </row>
    <row r="810" spans="1:19" ht="17.399999999999999" x14ac:dyDescent="0.45">
      <c r="A810">
        <v>808</v>
      </c>
      <c r="B810" t="s">
        <v>1629</v>
      </c>
      <c r="C810" s="3" t="s">
        <v>1630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2007</v>
      </c>
      <c r="S810" t="s">
        <v>2008</v>
      </c>
    </row>
    <row r="811" spans="1:19" ht="17.399999999999999" x14ac:dyDescent="0.45">
      <c r="A811">
        <v>809</v>
      </c>
      <c r="B811" t="s">
        <v>1577</v>
      </c>
      <c r="C811" s="3" t="s">
        <v>1631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51"/>
        <v>42</v>
      </c>
      <c r="J811" t="s">
        <v>88</v>
      </c>
      <c r="K811" t="s">
        <v>89</v>
      </c>
      <c r="L811">
        <v>1344920400</v>
      </c>
      <c r="M811" s="9">
        <f t="shared" si="49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2015</v>
      </c>
      <c r="S811" t="s">
        <v>2016</v>
      </c>
    </row>
    <row r="812" spans="1:19" ht="33" x14ac:dyDescent="0.45">
      <c r="A812">
        <v>810</v>
      </c>
      <c r="B812" t="s">
        <v>1632</v>
      </c>
      <c r="C812" s="3" t="s">
        <v>1633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2013</v>
      </c>
      <c r="S812" t="s">
        <v>2014</v>
      </c>
    </row>
    <row r="813" spans="1:19" ht="17.399999999999999" x14ac:dyDescent="0.45">
      <c r="A813">
        <v>811</v>
      </c>
      <c r="B813" t="s">
        <v>1634</v>
      </c>
      <c r="C813" s="3" t="s">
        <v>1635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2024</v>
      </c>
      <c r="S813" t="s">
        <v>2025</v>
      </c>
    </row>
    <row r="814" spans="1:19" ht="17.399999999999999" x14ac:dyDescent="0.45">
      <c r="A814">
        <v>812</v>
      </c>
      <c r="B814" t="s">
        <v>1636</v>
      </c>
      <c r="C814" s="3" t="s">
        <v>1637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2021</v>
      </c>
      <c r="S814" t="s">
        <v>2022</v>
      </c>
    </row>
    <row r="815" spans="1:19" ht="17.399999999999999" x14ac:dyDescent="0.45">
      <c r="A815">
        <v>813</v>
      </c>
      <c r="B815" t="s">
        <v>1638</v>
      </c>
      <c r="C815" s="3" t="s">
        <v>1639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2024</v>
      </c>
      <c r="S815" t="s">
        <v>2025</v>
      </c>
    </row>
    <row r="816" spans="1:19" ht="17.399999999999999" x14ac:dyDescent="0.45">
      <c r="A816">
        <v>814</v>
      </c>
      <c r="B816" t="s">
        <v>1640</v>
      </c>
      <c r="C816" s="3" t="s">
        <v>1641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51"/>
        <v>81.944444444444443</v>
      </c>
      <c r="J816" t="s">
        <v>33</v>
      </c>
      <c r="K816" t="s">
        <v>34</v>
      </c>
      <c r="L816">
        <v>1464325200</v>
      </c>
      <c r="M816" s="9">
        <f t="shared" si="49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2009</v>
      </c>
      <c r="S816" t="s">
        <v>2010</v>
      </c>
    </row>
    <row r="817" spans="1:19" ht="33" x14ac:dyDescent="0.45">
      <c r="A817">
        <v>815</v>
      </c>
      <c r="B817" t="s">
        <v>1642</v>
      </c>
      <c r="C817" s="3" t="s">
        <v>1643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2009</v>
      </c>
      <c r="S817" t="s">
        <v>2010</v>
      </c>
    </row>
    <row r="818" spans="1:19" ht="33" x14ac:dyDescent="0.45">
      <c r="A818">
        <v>816</v>
      </c>
      <c r="B818" t="s">
        <v>1644</v>
      </c>
      <c r="C818" s="3" t="s">
        <v>1645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2013</v>
      </c>
      <c r="S818" t="s">
        <v>2014</v>
      </c>
    </row>
    <row r="819" spans="1:19" ht="17.399999999999999" x14ac:dyDescent="0.45">
      <c r="A819">
        <v>817</v>
      </c>
      <c r="B819" t="s">
        <v>1646</v>
      </c>
      <c r="C819" s="3" t="s">
        <v>1647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51"/>
        <v>76.011249497790274</v>
      </c>
      <c r="J819" t="s">
        <v>96</v>
      </c>
      <c r="K819" t="s">
        <v>97</v>
      </c>
      <c r="L819">
        <v>1556946000</v>
      </c>
      <c r="M819" s="9">
        <f t="shared" si="49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2021</v>
      </c>
      <c r="S819" t="s">
        <v>2022</v>
      </c>
    </row>
    <row r="820" spans="1:19" ht="17.399999999999999" x14ac:dyDescent="0.45">
      <c r="A820">
        <v>818</v>
      </c>
      <c r="B820" t="s">
        <v>655</v>
      </c>
      <c r="C820" s="3" t="s">
        <v>1648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2013</v>
      </c>
      <c r="S820" t="s">
        <v>2014</v>
      </c>
    </row>
    <row r="821" spans="1:19" ht="33" x14ac:dyDescent="0.45">
      <c r="A821">
        <v>819</v>
      </c>
      <c r="B821" t="s">
        <v>1649</v>
      </c>
      <c r="C821" s="3" t="s">
        <v>1650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2024</v>
      </c>
      <c r="S821" t="s">
        <v>2025</v>
      </c>
    </row>
    <row r="822" spans="1:19" ht="17.399999999999999" x14ac:dyDescent="0.45">
      <c r="A822">
        <v>820</v>
      </c>
      <c r="B822" t="s">
        <v>1651</v>
      </c>
      <c r="C822" s="3" t="s">
        <v>1652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51"/>
        <v>43.043010752688176</v>
      </c>
      <c r="J822" t="s">
        <v>37</v>
      </c>
      <c r="K822" t="s">
        <v>38</v>
      </c>
      <c r="L822">
        <v>1532840400</v>
      </c>
      <c r="M822" s="9">
        <f t="shared" si="49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2009</v>
      </c>
      <c r="S822" t="s">
        <v>2010</v>
      </c>
    </row>
    <row r="823" spans="1:19" ht="17.399999999999999" x14ac:dyDescent="0.45">
      <c r="A823">
        <v>821</v>
      </c>
      <c r="B823" t="s">
        <v>1653</v>
      </c>
      <c r="C823" s="3" t="s">
        <v>1654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2015</v>
      </c>
      <c r="S823" t="s">
        <v>2016</v>
      </c>
    </row>
    <row r="824" spans="1:19" ht="17.399999999999999" x14ac:dyDescent="0.45">
      <c r="A824">
        <v>822</v>
      </c>
      <c r="B824" t="s">
        <v>1655</v>
      </c>
      <c r="C824" s="3" t="s">
        <v>1656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2009</v>
      </c>
      <c r="S824" t="s">
        <v>2010</v>
      </c>
    </row>
    <row r="825" spans="1:19" ht="33" x14ac:dyDescent="0.45">
      <c r="A825">
        <v>823</v>
      </c>
      <c r="B825" t="s">
        <v>1657</v>
      </c>
      <c r="C825" s="3" t="s">
        <v>1658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2009</v>
      </c>
      <c r="S825" t="s">
        <v>2010</v>
      </c>
    </row>
    <row r="826" spans="1:19" ht="17.399999999999999" x14ac:dyDescent="0.45">
      <c r="A826">
        <v>824</v>
      </c>
      <c r="B826" t="s">
        <v>1659</v>
      </c>
      <c r="C826" s="3" t="s">
        <v>1660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2021</v>
      </c>
      <c r="S826" t="s">
        <v>2022</v>
      </c>
    </row>
    <row r="827" spans="1:19" ht="17.399999999999999" x14ac:dyDescent="0.45">
      <c r="A827">
        <v>825</v>
      </c>
      <c r="B827" t="s">
        <v>1661</v>
      </c>
      <c r="C827" s="3" t="s">
        <v>1662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51"/>
        <v>88.853503184713375</v>
      </c>
      <c r="J827" t="s">
        <v>37</v>
      </c>
      <c r="K827" t="s">
        <v>38</v>
      </c>
      <c r="L827">
        <v>1500958800</v>
      </c>
      <c r="M827" s="9">
        <f t="shared" si="49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2015</v>
      </c>
      <c r="S827" t="s">
        <v>2026</v>
      </c>
    </row>
    <row r="828" spans="1:19" ht="33" x14ac:dyDescent="0.45">
      <c r="A828">
        <v>826</v>
      </c>
      <c r="B828" t="s">
        <v>1663</v>
      </c>
      <c r="C828" s="3" t="s">
        <v>1664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2013</v>
      </c>
      <c r="S828" t="s">
        <v>2014</v>
      </c>
    </row>
    <row r="829" spans="1:19" ht="33" x14ac:dyDescent="0.45">
      <c r="A829">
        <v>827</v>
      </c>
      <c r="B829" t="s">
        <v>1665</v>
      </c>
      <c r="C829" s="3" t="s">
        <v>1666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51"/>
        <v>74.804878048780495</v>
      </c>
      <c r="J829" t="s">
        <v>25</v>
      </c>
      <c r="K829" t="s">
        <v>26</v>
      </c>
      <c r="L829">
        <v>1304398800</v>
      </c>
      <c r="M829" s="9">
        <f t="shared" si="49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2015</v>
      </c>
      <c r="S829" t="s">
        <v>2018</v>
      </c>
    </row>
    <row r="830" spans="1:19" ht="33" x14ac:dyDescent="0.45">
      <c r="A830">
        <v>828</v>
      </c>
      <c r="B830" t="s">
        <v>1667</v>
      </c>
      <c r="C830" s="3" t="s">
        <v>1668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2013</v>
      </c>
      <c r="S830" t="s">
        <v>2014</v>
      </c>
    </row>
    <row r="831" spans="1:19" ht="17.399999999999999" x14ac:dyDescent="0.45">
      <c r="A831">
        <v>829</v>
      </c>
      <c r="B831" t="s">
        <v>1669</v>
      </c>
      <c r="C831" s="3" t="s">
        <v>1670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2013</v>
      </c>
      <c r="S831" t="s">
        <v>2014</v>
      </c>
    </row>
    <row r="832" spans="1:19" ht="33" x14ac:dyDescent="0.45">
      <c r="A832">
        <v>830</v>
      </c>
      <c r="B832" t="s">
        <v>1671</v>
      </c>
      <c r="C832" s="3" t="s">
        <v>1672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2013</v>
      </c>
      <c r="S832" t="s">
        <v>2014</v>
      </c>
    </row>
    <row r="833" spans="1:19" ht="33" x14ac:dyDescent="0.45">
      <c r="A833">
        <v>831</v>
      </c>
      <c r="B833" t="s">
        <v>1673</v>
      </c>
      <c r="C833" s="3" t="s">
        <v>1674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2028</v>
      </c>
      <c r="S833" t="s">
        <v>2029</v>
      </c>
    </row>
    <row r="834" spans="1:19" ht="17.399999999999999" x14ac:dyDescent="0.45">
      <c r="A834">
        <v>832</v>
      </c>
      <c r="B834" t="s">
        <v>1675</v>
      </c>
      <c r="C834" s="3" t="s">
        <v>1676</v>
      </c>
      <c r="D834">
        <v>43200</v>
      </c>
      <c r="E834">
        <v>136156</v>
      </c>
      <c r="F834" s="5">
        <f t="shared" ref="F834:F897" si="52">IFERROR((E834/D834)*100,0)</f>
        <v>315.17592592592592</v>
      </c>
      <c r="G834" t="s">
        <v>20</v>
      </c>
      <c r="H834">
        <v>1297</v>
      </c>
      <c r="I834" s="6">
        <f t="shared" si="51"/>
        <v>104.97764070932922</v>
      </c>
      <c r="J834" t="s">
        <v>33</v>
      </c>
      <c r="K834" t="s">
        <v>34</v>
      </c>
      <c r="L834">
        <v>1445490000</v>
      </c>
      <c r="M834" s="9">
        <f t="shared" ref="M834:M897" si="53">(((L834/60)/60)/24)+DATE(1970,1,1)</f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2021</v>
      </c>
      <c r="S834" t="s">
        <v>2033</v>
      </c>
    </row>
    <row r="835" spans="1:19" ht="17.399999999999999" x14ac:dyDescent="0.45">
      <c r="A835">
        <v>833</v>
      </c>
      <c r="B835" t="s">
        <v>1677</v>
      </c>
      <c r="C835" s="3" t="s">
        <v>1678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6">
        <f t="shared" si="51"/>
        <v>64.987878787878785</v>
      </c>
      <c r="J835" t="s">
        <v>33</v>
      </c>
      <c r="K835" t="s">
        <v>34</v>
      </c>
      <c r="L835">
        <v>1297663200</v>
      </c>
      <c r="M835" s="9">
        <f t="shared" si="53"/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2021</v>
      </c>
      <c r="S835" t="s">
        <v>2033</v>
      </c>
    </row>
    <row r="836" spans="1:19" ht="17.399999999999999" x14ac:dyDescent="0.45">
      <c r="A836">
        <v>834</v>
      </c>
      <c r="B836" t="s">
        <v>1679</v>
      </c>
      <c r="C836" s="3" t="s">
        <v>1680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2013</v>
      </c>
      <c r="S836" t="s">
        <v>2014</v>
      </c>
    </row>
    <row r="837" spans="1:19" ht="17.399999999999999" x14ac:dyDescent="0.45">
      <c r="A837">
        <v>835</v>
      </c>
      <c r="B837" t="s">
        <v>1681</v>
      </c>
      <c r="C837" s="3" t="s">
        <v>1682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2011</v>
      </c>
      <c r="S837" t="s">
        <v>2012</v>
      </c>
    </row>
    <row r="838" spans="1:19" ht="17.399999999999999" x14ac:dyDescent="0.45">
      <c r="A838">
        <v>836</v>
      </c>
      <c r="B838" t="s">
        <v>1683</v>
      </c>
      <c r="C838" s="3" t="s">
        <v>1684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2009</v>
      </c>
      <c r="S838" t="s">
        <v>2019</v>
      </c>
    </row>
    <row r="839" spans="1:19" ht="17.399999999999999" x14ac:dyDescent="0.45">
      <c r="A839">
        <v>837</v>
      </c>
      <c r="B839" t="s">
        <v>1685</v>
      </c>
      <c r="C839" s="3" t="s">
        <v>1686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2009</v>
      </c>
      <c r="S839" t="s">
        <v>2032</v>
      </c>
    </row>
    <row r="840" spans="1:19" ht="17.399999999999999" x14ac:dyDescent="0.45">
      <c r="A840">
        <v>838</v>
      </c>
      <c r="B840" t="s">
        <v>1687</v>
      </c>
      <c r="C840" s="3" t="s">
        <v>1688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2013</v>
      </c>
      <c r="S840" t="s">
        <v>2014</v>
      </c>
    </row>
    <row r="841" spans="1:19" ht="17.399999999999999" x14ac:dyDescent="0.45">
      <c r="A841">
        <v>839</v>
      </c>
      <c r="B841" t="s">
        <v>1689</v>
      </c>
      <c r="C841" s="3" t="s">
        <v>1690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2015</v>
      </c>
      <c r="S841" t="s">
        <v>2016</v>
      </c>
    </row>
    <row r="842" spans="1:19" ht="17.399999999999999" x14ac:dyDescent="0.45">
      <c r="A842">
        <v>840</v>
      </c>
      <c r="B842" t="s">
        <v>1691</v>
      </c>
      <c r="C842" s="3" t="s">
        <v>1692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2013</v>
      </c>
      <c r="S842" t="s">
        <v>2014</v>
      </c>
    </row>
    <row r="843" spans="1:19" ht="17.399999999999999" x14ac:dyDescent="0.45">
      <c r="A843">
        <v>841</v>
      </c>
      <c r="B843" t="s">
        <v>1693</v>
      </c>
      <c r="C843" s="3" t="s">
        <v>1694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2011</v>
      </c>
      <c r="S843" t="s">
        <v>2012</v>
      </c>
    </row>
    <row r="844" spans="1:19" ht="33" x14ac:dyDescent="0.45">
      <c r="A844">
        <v>842</v>
      </c>
      <c r="B844" t="s">
        <v>1695</v>
      </c>
      <c r="C844" s="3" t="s">
        <v>1696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5"/>
        <v>63.992424242424242</v>
      </c>
      <c r="J844" t="s">
        <v>96</v>
      </c>
      <c r="K844" t="s">
        <v>97</v>
      </c>
      <c r="L844">
        <v>1529038800</v>
      </c>
      <c r="M844" s="9">
        <f t="shared" si="53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2011</v>
      </c>
      <c r="S844" t="s">
        <v>2020</v>
      </c>
    </row>
    <row r="845" spans="1:19" ht="33" x14ac:dyDescent="0.45">
      <c r="A845">
        <v>843</v>
      </c>
      <c r="B845" t="s">
        <v>1697</v>
      </c>
      <c r="C845" s="3" t="s">
        <v>1698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2028</v>
      </c>
      <c r="S845" t="s">
        <v>2029</v>
      </c>
    </row>
    <row r="846" spans="1:19" ht="17.399999999999999" x14ac:dyDescent="0.45">
      <c r="A846">
        <v>844</v>
      </c>
      <c r="B846" t="s">
        <v>1699</v>
      </c>
      <c r="C846" s="3" t="s">
        <v>1700</v>
      </c>
      <c r="D846">
        <v>8800</v>
      </c>
      <c r="E846">
        <v>8747</v>
      </c>
      <c r="F846" s="5">
        <f t="shared" si="52"/>
        <v>99.39772727272728</v>
      </c>
      <c r="G846" t="s">
        <v>65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2015</v>
      </c>
      <c r="S846" t="s">
        <v>2016</v>
      </c>
    </row>
    <row r="847" spans="1:19" ht="17.399999999999999" x14ac:dyDescent="0.45">
      <c r="A847">
        <v>845</v>
      </c>
      <c r="B847" t="s">
        <v>1701</v>
      </c>
      <c r="C847" s="3" t="s">
        <v>1702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5"/>
        <v>101.98449039881831</v>
      </c>
      <c r="J847" t="s">
        <v>37</v>
      </c>
      <c r="K847" t="s">
        <v>38</v>
      </c>
      <c r="L847">
        <v>1526360400</v>
      </c>
      <c r="M847" s="9">
        <f t="shared" si="53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2011</v>
      </c>
      <c r="S847" t="s">
        <v>2012</v>
      </c>
    </row>
    <row r="848" spans="1:19" ht="17.399999999999999" x14ac:dyDescent="0.45">
      <c r="A848">
        <v>846</v>
      </c>
      <c r="B848" t="s">
        <v>1703</v>
      </c>
      <c r="C848" s="3" t="s">
        <v>1704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2011</v>
      </c>
      <c r="S848" t="s">
        <v>2012</v>
      </c>
    </row>
    <row r="849" spans="1:19" ht="17.399999999999999" x14ac:dyDescent="0.45">
      <c r="A849">
        <v>847</v>
      </c>
      <c r="B849" t="s">
        <v>1705</v>
      </c>
      <c r="C849" s="3" t="s">
        <v>1706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2007</v>
      </c>
      <c r="S849" t="s">
        <v>2008</v>
      </c>
    </row>
    <row r="850" spans="1:19" ht="17.399999999999999" x14ac:dyDescent="0.45">
      <c r="A850">
        <v>848</v>
      </c>
      <c r="B850" t="s">
        <v>1707</v>
      </c>
      <c r="C850" s="3" t="s">
        <v>1708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2015</v>
      </c>
      <c r="S850" t="s">
        <v>2018</v>
      </c>
    </row>
    <row r="851" spans="1:19" ht="33" x14ac:dyDescent="0.45">
      <c r="A851">
        <v>849</v>
      </c>
      <c r="B851" t="s">
        <v>1709</v>
      </c>
      <c r="C851" s="3" t="s">
        <v>1710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2009</v>
      </c>
      <c r="S851" t="s">
        <v>2019</v>
      </c>
    </row>
    <row r="852" spans="1:19" ht="33" x14ac:dyDescent="0.45">
      <c r="A852">
        <v>850</v>
      </c>
      <c r="B852" t="s">
        <v>1711</v>
      </c>
      <c r="C852" s="3" t="s">
        <v>1712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2009</v>
      </c>
      <c r="S852" t="s">
        <v>2010</v>
      </c>
    </row>
    <row r="853" spans="1:19" ht="33" x14ac:dyDescent="0.45">
      <c r="A853">
        <v>851</v>
      </c>
      <c r="B853" t="s">
        <v>1713</v>
      </c>
      <c r="C853" s="3" t="s">
        <v>1714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2009</v>
      </c>
      <c r="S853" t="s">
        <v>2017</v>
      </c>
    </row>
    <row r="854" spans="1:19" ht="33" x14ac:dyDescent="0.45">
      <c r="A854">
        <v>852</v>
      </c>
      <c r="B854" t="s">
        <v>1715</v>
      </c>
      <c r="C854" s="3" t="s">
        <v>1716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2024</v>
      </c>
      <c r="S854" t="s">
        <v>2025</v>
      </c>
    </row>
    <row r="855" spans="1:19" ht="17.399999999999999" x14ac:dyDescent="0.45">
      <c r="A855">
        <v>853</v>
      </c>
      <c r="B855" t="s">
        <v>1717</v>
      </c>
      <c r="C855" s="3" t="s">
        <v>1718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2009</v>
      </c>
      <c r="S855" t="s">
        <v>2019</v>
      </c>
    </row>
    <row r="856" spans="1:19" ht="33" x14ac:dyDescent="0.45">
      <c r="A856">
        <v>854</v>
      </c>
      <c r="B856" t="s">
        <v>1719</v>
      </c>
      <c r="C856" s="3" t="s">
        <v>1720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2021</v>
      </c>
      <c r="S856" t="s">
        <v>2027</v>
      </c>
    </row>
    <row r="857" spans="1:19" ht="17.399999999999999" x14ac:dyDescent="0.45">
      <c r="A857">
        <v>855</v>
      </c>
      <c r="B857" t="s">
        <v>1721</v>
      </c>
      <c r="C857" s="3" t="s">
        <v>1722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5"/>
        <v>53</v>
      </c>
      <c r="J857" t="s">
        <v>25</v>
      </c>
      <c r="K857" t="s">
        <v>26</v>
      </c>
      <c r="L857">
        <v>1308373200</v>
      </c>
      <c r="M857" s="9">
        <f t="shared" si="53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2013</v>
      </c>
      <c r="S857" t="s">
        <v>2014</v>
      </c>
    </row>
    <row r="858" spans="1:19" ht="17.399999999999999" x14ac:dyDescent="0.45">
      <c r="A858">
        <v>856</v>
      </c>
      <c r="B858" t="s">
        <v>1577</v>
      </c>
      <c r="C858" s="3" t="s">
        <v>1723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2007</v>
      </c>
      <c r="S858" t="s">
        <v>2008</v>
      </c>
    </row>
    <row r="859" spans="1:19" ht="33" x14ac:dyDescent="0.45">
      <c r="A859">
        <v>857</v>
      </c>
      <c r="B859" t="s">
        <v>1724</v>
      </c>
      <c r="C859" s="3" t="s">
        <v>1725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5"/>
        <v>32.946666666666665</v>
      </c>
      <c r="J859" t="s">
        <v>88</v>
      </c>
      <c r="K859" t="s">
        <v>89</v>
      </c>
      <c r="L859">
        <v>1328421600</v>
      </c>
      <c r="M859" s="9">
        <f t="shared" si="53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2015</v>
      </c>
      <c r="S859" t="s">
        <v>2026</v>
      </c>
    </row>
    <row r="860" spans="1:19" ht="33" x14ac:dyDescent="0.45">
      <c r="A860">
        <v>858</v>
      </c>
      <c r="B860" t="s">
        <v>1726</v>
      </c>
      <c r="C860" s="3" t="s">
        <v>1727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2007</v>
      </c>
      <c r="S860" t="s">
        <v>2008</v>
      </c>
    </row>
    <row r="861" spans="1:19" ht="33" x14ac:dyDescent="0.45">
      <c r="A861">
        <v>859</v>
      </c>
      <c r="B861" t="s">
        <v>1728</v>
      </c>
      <c r="C861" s="3" t="s">
        <v>1729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2013</v>
      </c>
      <c r="S861" t="s">
        <v>2014</v>
      </c>
    </row>
    <row r="862" spans="1:19" ht="33" x14ac:dyDescent="0.45">
      <c r="A862">
        <v>860</v>
      </c>
      <c r="B862" t="s">
        <v>1730</v>
      </c>
      <c r="C862" s="3" t="s">
        <v>1731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2011</v>
      </c>
      <c r="S862" t="s">
        <v>2020</v>
      </c>
    </row>
    <row r="863" spans="1:19" ht="17.399999999999999" x14ac:dyDescent="0.45">
      <c r="A863">
        <v>861</v>
      </c>
      <c r="B863" t="s">
        <v>1732</v>
      </c>
      <c r="C863" s="3" t="s">
        <v>1733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2013</v>
      </c>
      <c r="S863" t="s">
        <v>2014</v>
      </c>
    </row>
    <row r="864" spans="1:19" ht="33" x14ac:dyDescent="0.45">
      <c r="A864">
        <v>862</v>
      </c>
      <c r="B864" t="s">
        <v>1734</v>
      </c>
      <c r="C864" s="3" t="s">
        <v>1735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2013</v>
      </c>
      <c r="S864" t="s">
        <v>2014</v>
      </c>
    </row>
    <row r="865" spans="1:19" ht="17.399999999999999" x14ac:dyDescent="0.45">
      <c r="A865">
        <v>863</v>
      </c>
      <c r="B865" t="s">
        <v>1736</v>
      </c>
      <c r="C865" s="3" t="s">
        <v>1737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2015</v>
      </c>
      <c r="S865" t="s">
        <v>2034</v>
      </c>
    </row>
    <row r="866" spans="1:19" ht="17.399999999999999" x14ac:dyDescent="0.45">
      <c r="A866">
        <v>864</v>
      </c>
      <c r="B866" t="s">
        <v>1738</v>
      </c>
      <c r="C866" s="3" t="s">
        <v>1739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2015</v>
      </c>
      <c r="S866" t="s">
        <v>2026</v>
      </c>
    </row>
    <row r="867" spans="1:19" ht="33" x14ac:dyDescent="0.45">
      <c r="A867">
        <v>865</v>
      </c>
      <c r="B867" t="s">
        <v>1740</v>
      </c>
      <c r="C867" s="3" t="s">
        <v>1741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2013</v>
      </c>
      <c r="S867" t="s">
        <v>2014</v>
      </c>
    </row>
    <row r="868" spans="1:19" ht="17.399999999999999" x14ac:dyDescent="0.45">
      <c r="A868">
        <v>866</v>
      </c>
      <c r="B868" t="s">
        <v>1742</v>
      </c>
      <c r="C868" s="3" t="s">
        <v>1743</v>
      </c>
      <c r="D868">
        <v>182800</v>
      </c>
      <c r="E868">
        <v>79045</v>
      </c>
      <c r="F868" s="5">
        <f t="shared" si="52"/>
        <v>43.241247264770237</v>
      </c>
      <c r="G868" t="s">
        <v>65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2028</v>
      </c>
      <c r="S868" t="s">
        <v>2029</v>
      </c>
    </row>
    <row r="869" spans="1:19" ht="33" x14ac:dyDescent="0.45">
      <c r="A869">
        <v>867</v>
      </c>
      <c r="B869" t="s">
        <v>1744</v>
      </c>
      <c r="C869" s="3" t="s">
        <v>1745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2007</v>
      </c>
      <c r="S869" t="s">
        <v>2008</v>
      </c>
    </row>
    <row r="870" spans="1:19" ht="17.399999999999999" x14ac:dyDescent="0.45">
      <c r="A870">
        <v>868</v>
      </c>
      <c r="B870" t="s">
        <v>1746</v>
      </c>
      <c r="C870" s="3" t="s">
        <v>1747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2013</v>
      </c>
      <c r="S870" t="s">
        <v>2014</v>
      </c>
    </row>
    <row r="871" spans="1:19" ht="17.399999999999999" x14ac:dyDescent="0.45">
      <c r="A871">
        <v>869</v>
      </c>
      <c r="B871" t="s">
        <v>1748</v>
      </c>
      <c r="C871" s="3" t="s">
        <v>1749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2015</v>
      </c>
      <c r="S871" t="s">
        <v>2018</v>
      </c>
    </row>
    <row r="872" spans="1:19" ht="17.399999999999999" x14ac:dyDescent="0.45">
      <c r="A872">
        <v>870</v>
      </c>
      <c r="B872" t="s">
        <v>1750</v>
      </c>
      <c r="C872" s="3" t="s">
        <v>1751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2013</v>
      </c>
      <c r="S872" t="s">
        <v>2014</v>
      </c>
    </row>
    <row r="873" spans="1:19" ht="33" x14ac:dyDescent="0.45">
      <c r="A873">
        <v>871</v>
      </c>
      <c r="B873" t="s">
        <v>1752</v>
      </c>
      <c r="C873" s="3" t="s">
        <v>1753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2013</v>
      </c>
      <c r="S873" t="s">
        <v>2014</v>
      </c>
    </row>
    <row r="874" spans="1:19" ht="17.399999999999999" x14ac:dyDescent="0.45">
      <c r="A874">
        <v>872</v>
      </c>
      <c r="B874" t="s">
        <v>1754</v>
      </c>
      <c r="C874" s="3" t="s">
        <v>1755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5"/>
        <v>98.666666666666671</v>
      </c>
      <c r="J874" t="s">
        <v>25</v>
      </c>
      <c r="K874" t="s">
        <v>26</v>
      </c>
      <c r="L874">
        <v>1535950800</v>
      </c>
      <c r="M874" s="9">
        <f t="shared" si="53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2015</v>
      </c>
      <c r="S874" t="s">
        <v>2037</v>
      </c>
    </row>
    <row r="875" spans="1:19" ht="17.399999999999999" x14ac:dyDescent="0.45">
      <c r="A875">
        <v>873</v>
      </c>
      <c r="B875" t="s">
        <v>1756</v>
      </c>
      <c r="C875" s="3" t="s">
        <v>1757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2028</v>
      </c>
      <c r="S875" t="s">
        <v>2029</v>
      </c>
    </row>
    <row r="876" spans="1:19" ht="17.399999999999999" x14ac:dyDescent="0.45">
      <c r="A876">
        <v>874</v>
      </c>
      <c r="B876" t="s">
        <v>1758</v>
      </c>
      <c r="C876" s="3" t="s">
        <v>1759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2028</v>
      </c>
      <c r="S876" t="s">
        <v>2029</v>
      </c>
    </row>
    <row r="877" spans="1:19" ht="17.399999999999999" x14ac:dyDescent="0.45">
      <c r="A877">
        <v>875</v>
      </c>
      <c r="B877" t="s">
        <v>1760</v>
      </c>
      <c r="C877" s="3" t="s">
        <v>1761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2009</v>
      </c>
      <c r="S877" t="s">
        <v>2010</v>
      </c>
    </row>
    <row r="878" spans="1:19" ht="33" x14ac:dyDescent="0.45">
      <c r="A878">
        <v>876</v>
      </c>
      <c r="B878" t="s">
        <v>1762</v>
      </c>
      <c r="C878" s="3" t="s">
        <v>1763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2028</v>
      </c>
      <c r="S878" t="s">
        <v>2029</v>
      </c>
    </row>
    <row r="879" spans="1:19" ht="17.399999999999999" x14ac:dyDescent="0.45">
      <c r="A879">
        <v>877</v>
      </c>
      <c r="B879" t="s">
        <v>1764</v>
      </c>
      <c r="C879" s="3" t="s">
        <v>1765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2007</v>
      </c>
      <c r="S879" t="s">
        <v>2008</v>
      </c>
    </row>
    <row r="880" spans="1:19" ht="17.399999999999999" x14ac:dyDescent="0.45">
      <c r="A880">
        <v>878</v>
      </c>
      <c r="B880" t="s">
        <v>1766</v>
      </c>
      <c r="C880" s="3" t="s">
        <v>1767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5"/>
        <v>84.333333333333329</v>
      </c>
      <c r="J880" t="s">
        <v>96</v>
      </c>
      <c r="K880" t="s">
        <v>97</v>
      </c>
      <c r="L880">
        <v>1579068000</v>
      </c>
      <c r="M880" s="9">
        <f t="shared" si="53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2009</v>
      </c>
      <c r="S880" t="s">
        <v>2031</v>
      </c>
    </row>
    <row r="881" spans="1:19" ht="17.399999999999999" x14ac:dyDescent="0.45">
      <c r="A881">
        <v>879</v>
      </c>
      <c r="B881" t="s">
        <v>1768</v>
      </c>
      <c r="C881" s="3" t="s">
        <v>1769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2021</v>
      </c>
      <c r="S881" t="s">
        <v>2022</v>
      </c>
    </row>
    <row r="882" spans="1:19" ht="33" x14ac:dyDescent="0.45">
      <c r="A882">
        <v>880</v>
      </c>
      <c r="B882" t="s">
        <v>1770</v>
      </c>
      <c r="C882" s="3" t="s">
        <v>1771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2009</v>
      </c>
      <c r="S882" t="s">
        <v>2017</v>
      </c>
    </row>
    <row r="883" spans="1:19" ht="17.399999999999999" x14ac:dyDescent="0.45">
      <c r="A883">
        <v>881</v>
      </c>
      <c r="B883" t="s">
        <v>1772</v>
      </c>
      <c r="C883" s="3" t="s">
        <v>1773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2013</v>
      </c>
      <c r="S883" t="s">
        <v>2014</v>
      </c>
    </row>
    <row r="884" spans="1:19" ht="17.399999999999999" x14ac:dyDescent="0.45">
      <c r="A884">
        <v>882</v>
      </c>
      <c r="B884" t="s">
        <v>1774</v>
      </c>
      <c r="C884" s="3" t="s">
        <v>1775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2013</v>
      </c>
      <c r="S884" t="s">
        <v>2014</v>
      </c>
    </row>
    <row r="885" spans="1:19" ht="33" x14ac:dyDescent="0.45">
      <c r="A885">
        <v>883</v>
      </c>
      <c r="B885" t="s">
        <v>1776</v>
      </c>
      <c r="C885" s="3" t="s">
        <v>1777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2015</v>
      </c>
      <c r="S885" t="s">
        <v>2026</v>
      </c>
    </row>
    <row r="886" spans="1:19" ht="17.399999999999999" x14ac:dyDescent="0.45">
      <c r="A886">
        <v>884</v>
      </c>
      <c r="B886" t="s">
        <v>1778</v>
      </c>
      <c r="C886" s="3" t="s">
        <v>1779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2013</v>
      </c>
      <c r="S886" t="s">
        <v>2014</v>
      </c>
    </row>
    <row r="887" spans="1:19" ht="17.399999999999999" x14ac:dyDescent="0.45">
      <c r="A887">
        <v>885</v>
      </c>
      <c r="B887" t="s">
        <v>1780</v>
      </c>
      <c r="C887" s="3" t="s">
        <v>1781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2013</v>
      </c>
      <c r="S887" t="s">
        <v>2014</v>
      </c>
    </row>
    <row r="888" spans="1:19" ht="17.399999999999999" x14ac:dyDescent="0.45">
      <c r="A888">
        <v>886</v>
      </c>
      <c r="B888" t="s">
        <v>1782</v>
      </c>
      <c r="C888" s="3" t="s">
        <v>1783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2009</v>
      </c>
      <c r="S888" t="s">
        <v>2019</v>
      </c>
    </row>
    <row r="889" spans="1:19" ht="33" x14ac:dyDescent="0.45">
      <c r="A889">
        <v>887</v>
      </c>
      <c r="B889" t="s">
        <v>1784</v>
      </c>
      <c r="C889" s="3" t="s">
        <v>1785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2013</v>
      </c>
      <c r="S889" t="s">
        <v>2014</v>
      </c>
    </row>
    <row r="890" spans="1:19" ht="33" x14ac:dyDescent="0.45">
      <c r="A890">
        <v>888</v>
      </c>
      <c r="B890" t="s">
        <v>1786</v>
      </c>
      <c r="C890" s="3" t="s">
        <v>1787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2013</v>
      </c>
      <c r="S890" t="s">
        <v>2014</v>
      </c>
    </row>
    <row r="891" spans="1:19" ht="17.399999999999999" x14ac:dyDescent="0.45">
      <c r="A891">
        <v>889</v>
      </c>
      <c r="B891" t="s">
        <v>1788</v>
      </c>
      <c r="C891" s="3" t="s">
        <v>1789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2009</v>
      </c>
      <c r="S891" t="s">
        <v>2017</v>
      </c>
    </row>
    <row r="892" spans="1:19" ht="17.399999999999999" x14ac:dyDescent="0.45">
      <c r="A892">
        <v>890</v>
      </c>
      <c r="B892" t="s">
        <v>1790</v>
      </c>
      <c r="C892" s="3" t="s">
        <v>1791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2009</v>
      </c>
      <c r="S892" t="s">
        <v>2019</v>
      </c>
    </row>
    <row r="893" spans="1:19" ht="33" x14ac:dyDescent="0.45">
      <c r="A893">
        <v>891</v>
      </c>
      <c r="B893" t="s">
        <v>1792</v>
      </c>
      <c r="C893" s="3" t="s">
        <v>1793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2015</v>
      </c>
      <c r="S893" t="s">
        <v>2016</v>
      </c>
    </row>
    <row r="894" spans="1:19" ht="17.399999999999999" x14ac:dyDescent="0.45">
      <c r="A894">
        <v>892</v>
      </c>
      <c r="B894" t="s">
        <v>1794</v>
      </c>
      <c r="C894" s="3" t="s">
        <v>1795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2021</v>
      </c>
      <c r="S894" t="s">
        <v>2033</v>
      </c>
    </row>
    <row r="895" spans="1:19" ht="17.399999999999999" x14ac:dyDescent="0.45">
      <c r="A895">
        <v>893</v>
      </c>
      <c r="B895" t="s">
        <v>1796</v>
      </c>
      <c r="C895" s="3" t="s">
        <v>1797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5"/>
        <v>54.120603015075375</v>
      </c>
      <c r="J895" t="s">
        <v>96</v>
      </c>
      <c r="K895" t="s">
        <v>97</v>
      </c>
      <c r="L895">
        <v>1434344400</v>
      </c>
      <c r="M895" s="9">
        <f t="shared" si="53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2015</v>
      </c>
      <c r="S895" t="s">
        <v>2016</v>
      </c>
    </row>
    <row r="896" spans="1:19" ht="17.399999999999999" x14ac:dyDescent="0.45">
      <c r="A896">
        <v>894</v>
      </c>
      <c r="B896" t="s">
        <v>1798</v>
      </c>
      <c r="C896" s="3" t="s">
        <v>1799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5"/>
        <v>57.285714285714285</v>
      </c>
      <c r="J896" t="s">
        <v>37</v>
      </c>
      <c r="K896" t="s">
        <v>38</v>
      </c>
      <c r="L896">
        <v>1373518800</v>
      </c>
      <c r="M896" s="9">
        <f t="shared" si="53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2015</v>
      </c>
      <c r="S896" t="s">
        <v>2034</v>
      </c>
    </row>
    <row r="897" spans="1:19" ht="33" x14ac:dyDescent="0.45">
      <c r="A897">
        <v>895</v>
      </c>
      <c r="B897" t="s">
        <v>1800</v>
      </c>
      <c r="C897" s="3" t="s">
        <v>1801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2013</v>
      </c>
      <c r="S897" t="s">
        <v>2014</v>
      </c>
    </row>
    <row r="898" spans="1:19" ht="33" x14ac:dyDescent="0.45">
      <c r="A898">
        <v>896</v>
      </c>
      <c r="B898" t="s">
        <v>1802</v>
      </c>
      <c r="C898" s="3" t="s">
        <v>1803</v>
      </c>
      <c r="D898">
        <v>19800</v>
      </c>
      <c r="E898">
        <v>153338</v>
      </c>
      <c r="F898" s="5">
        <f t="shared" ref="F898:F961" si="56">IFERROR((E898/D898)*100,0)</f>
        <v>774.43434343434342</v>
      </c>
      <c r="G898" t="s">
        <v>20</v>
      </c>
      <c r="H898">
        <v>1460</v>
      </c>
      <c r="I898" s="6">
        <f t="shared" si="55"/>
        <v>105.02602739726028</v>
      </c>
      <c r="J898" t="s">
        <v>25</v>
      </c>
      <c r="K898" t="s">
        <v>26</v>
      </c>
      <c r="L898">
        <v>1310619600</v>
      </c>
      <c r="M898" s="9">
        <f t="shared" ref="M898:M961" si="57">(((L898/60)/60)/24)+DATE(1970,1,1)</f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2007</v>
      </c>
      <c r="S898" t="s">
        <v>2008</v>
      </c>
    </row>
    <row r="899" spans="1:19" ht="17.399999999999999" x14ac:dyDescent="0.45">
      <c r="A899">
        <v>897</v>
      </c>
      <c r="B899" t="s">
        <v>1804</v>
      </c>
      <c r="C899" s="3" t="s">
        <v>1805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6">
        <f t="shared" si="55"/>
        <v>90.259259259259252</v>
      </c>
      <c r="J899" t="s">
        <v>21</v>
      </c>
      <c r="K899" t="s">
        <v>22</v>
      </c>
      <c r="L899">
        <v>1556427600</v>
      </c>
      <c r="M899" s="9">
        <f t="shared" si="57"/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2013</v>
      </c>
      <c r="S899" t="s">
        <v>2014</v>
      </c>
    </row>
    <row r="900" spans="1:19" ht="17.399999999999999" x14ac:dyDescent="0.45">
      <c r="A900">
        <v>898</v>
      </c>
      <c r="B900" t="s">
        <v>1806</v>
      </c>
      <c r="C900" s="3" t="s">
        <v>1807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2015</v>
      </c>
      <c r="S900" t="s">
        <v>2016</v>
      </c>
    </row>
    <row r="901" spans="1:19" ht="17.399999999999999" x14ac:dyDescent="0.45">
      <c r="A901">
        <v>899</v>
      </c>
      <c r="B901" t="s">
        <v>1808</v>
      </c>
      <c r="C901" s="3" t="s">
        <v>1809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9"/>
        <v>102.60162601626017</v>
      </c>
      <c r="J901" t="s">
        <v>88</v>
      </c>
      <c r="K901" t="s">
        <v>89</v>
      </c>
      <c r="L901">
        <v>1381122000</v>
      </c>
      <c r="M901" s="9">
        <f t="shared" si="57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2009</v>
      </c>
      <c r="S901" t="s">
        <v>2032</v>
      </c>
    </row>
    <row r="902" spans="1:19" ht="17.399999999999999" x14ac:dyDescent="0.45">
      <c r="A902">
        <v>900</v>
      </c>
      <c r="B902" t="s">
        <v>1810</v>
      </c>
      <c r="C902" s="3" t="s">
        <v>1811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2011</v>
      </c>
      <c r="S902" t="s">
        <v>2012</v>
      </c>
    </row>
    <row r="903" spans="1:19" ht="17.399999999999999" x14ac:dyDescent="0.45">
      <c r="A903">
        <v>901</v>
      </c>
      <c r="B903" t="s">
        <v>1812</v>
      </c>
      <c r="C903" s="3" t="s">
        <v>1813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2009</v>
      </c>
      <c r="S903" t="s">
        <v>2010</v>
      </c>
    </row>
    <row r="904" spans="1:19" ht="17.399999999999999" x14ac:dyDescent="0.45">
      <c r="A904">
        <v>902</v>
      </c>
      <c r="B904" t="s">
        <v>1814</v>
      </c>
      <c r="C904" s="3" t="s">
        <v>1815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2011</v>
      </c>
      <c r="S904" t="s">
        <v>2012</v>
      </c>
    </row>
    <row r="905" spans="1:19" ht="33" x14ac:dyDescent="0.45">
      <c r="A905">
        <v>903</v>
      </c>
      <c r="B905" t="s">
        <v>1816</v>
      </c>
      <c r="C905" s="3" t="s">
        <v>1817</v>
      </c>
      <c r="D905">
        <v>41000</v>
      </c>
      <c r="E905">
        <v>709</v>
      </c>
      <c r="F905" s="5">
        <f t="shared" si="56"/>
        <v>1.729268292682927</v>
      </c>
      <c r="G905" t="s">
        <v>43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2021</v>
      </c>
      <c r="S905" t="s">
        <v>2022</v>
      </c>
    </row>
    <row r="906" spans="1:19" ht="17.399999999999999" x14ac:dyDescent="0.45">
      <c r="A906">
        <v>904</v>
      </c>
      <c r="B906" t="s">
        <v>1818</v>
      </c>
      <c r="C906" s="3" t="s">
        <v>1819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2021</v>
      </c>
      <c r="S906" t="s">
        <v>2030</v>
      </c>
    </row>
    <row r="907" spans="1:19" ht="17.399999999999999" x14ac:dyDescent="0.45">
      <c r="A907">
        <v>905</v>
      </c>
      <c r="B907" t="s">
        <v>1820</v>
      </c>
      <c r="C907" s="3" t="s">
        <v>1821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2013</v>
      </c>
      <c r="S907" t="s">
        <v>2014</v>
      </c>
    </row>
    <row r="908" spans="1:19" ht="33" x14ac:dyDescent="0.45">
      <c r="A908">
        <v>906</v>
      </c>
      <c r="B908" t="s">
        <v>1822</v>
      </c>
      <c r="C908" s="3" t="s">
        <v>1823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2015</v>
      </c>
      <c r="S908" t="s">
        <v>2016</v>
      </c>
    </row>
    <row r="909" spans="1:19" ht="17.399999999999999" x14ac:dyDescent="0.45">
      <c r="A909">
        <v>907</v>
      </c>
      <c r="B909" t="s">
        <v>1824</v>
      </c>
      <c r="C909" s="3" t="s">
        <v>1825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2013</v>
      </c>
      <c r="S909" t="s">
        <v>2014</v>
      </c>
    </row>
    <row r="910" spans="1:19" ht="17.399999999999999" x14ac:dyDescent="0.45">
      <c r="A910">
        <v>908</v>
      </c>
      <c r="B910" t="s">
        <v>1826</v>
      </c>
      <c r="C910" s="3" t="s">
        <v>1827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2024</v>
      </c>
      <c r="S910" t="s">
        <v>2025</v>
      </c>
    </row>
    <row r="911" spans="1:19" ht="17.399999999999999" x14ac:dyDescent="0.45">
      <c r="A911">
        <v>909</v>
      </c>
      <c r="B911" t="s">
        <v>1828</v>
      </c>
      <c r="C911" s="3" t="s">
        <v>1829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2013</v>
      </c>
      <c r="S911" t="s">
        <v>2014</v>
      </c>
    </row>
    <row r="912" spans="1:19" ht="17.399999999999999" x14ac:dyDescent="0.45">
      <c r="A912">
        <v>910</v>
      </c>
      <c r="B912" t="s">
        <v>1830</v>
      </c>
      <c r="C912" s="3" t="s">
        <v>1831</v>
      </c>
      <c r="D912">
        <v>154500</v>
      </c>
      <c r="E912">
        <v>30215</v>
      </c>
      <c r="F912" s="5">
        <f t="shared" si="56"/>
        <v>19.556634304207122</v>
      </c>
      <c r="G912" t="s">
        <v>65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2013</v>
      </c>
      <c r="S912" t="s">
        <v>2014</v>
      </c>
    </row>
    <row r="913" spans="1:19" ht="17.399999999999999" x14ac:dyDescent="0.45">
      <c r="A913">
        <v>911</v>
      </c>
      <c r="B913" t="s">
        <v>1832</v>
      </c>
      <c r="C913" s="3" t="s">
        <v>1833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2011</v>
      </c>
      <c r="S913" t="s">
        <v>2012</v>
      </c>
    </row>
    <row r="914" spans="1:19" ht="17.399999999999999" x14ac:dyDescent="0.45">
      <c r="A914">
        <v>912</v>
      </c>
      <c r="B914" t="s">
        <v>1834</v>
      </c>
      <c r="C914" s="3" t="s">
        <v>1835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2015</v>
      </c>
      <c r="S914" t="s">
        <v>2018</v>
      </c>
    </row>
    <row r="915" spans="1:19" ht="17.399999999999999" x14ac:dyDescent="0.45">
      <c r="A915">
        <v>913</v>
      </c>
      <c r="B915" t="s">
        <v>1836</v>
      </c>
      <c r="C915" s="3" t="s">
        <v>1837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9"/>
        <v>67.946462715105156</v>
      </c>
      <c r="J915" t="s">
        <v>25</v>
      </c>
      <c r="K915" t="s">
        <v>26</v>
      </c>
      <c r="L915">
        <v>1557637200</v>
      </c>
      <c r="M915" s="9">
        <f t="shared" si="57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2015</v>
      </c>
      <c r="S915" t="s">
        <v>2018</v>
      </c>
    </row>
    <row r="916" spans="1:19" ht="17.399999999999999" x14ac:dyDescent="0.45">
      <c r="A916">
        <v>914</v>
      </c>
      <c r="B916" t="s">
        <v>1838</v>
      </c>
      <c r="C916" s="3" t="s">
        <v>1839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9"/>
        <v>26.070921985815602</v>
      </c>
      <c r="J916" t="s">
        <v>37</v>
      </c>
      <c r="K916" t="s">
        <v>38</v>
      </c>
      <c r="L916">
        <v>1375592400</v>
      </c>
      <c r="M916" s="9">
        <f t="shared" si="57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2013</v>
      </c>
      <c r="S916" t="s">
        <v>2014</v>
      </c>
    </row>
    <row r="917" spans="1:19" ht="33" x14ac:dyDescent="0.45">
      <c r="A917">
        <v>915</v>
      </c>
      <c r="B917" t="s">
        <v>1840</v>
      </c>
      <c r="C917" s="3" t="s">
        <v>1841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9"/>
        <v>105.0032154340836</v>
      </c>
      <c r="J917" t="s">
        <v>37</v>
      </c>
      <c r="K917" t="s">
        <v>38</v>
      </c>
      <c r="L917">
        <v>1503982800</v>
      </c>
      <c r="M917" s="9">
        <f t="shared" si="57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2015</v>
      </c>
      <c r="S917" t="s">
        <v>2034</v>
      </c>
    </row>
    <row r="918" spans="1:19" ht="33" x14ac:dyDescent="0.45">
      <c r="A918">
        <v>916</v>
      </c>
      <c r="B918" t="s">
        <v>1842</v>
      </c>
      <c r="C918" s="3" t="s">
        <v>1843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2028</v>
      </c>
      <c r="S918" t="s">
        <v>2029</v>
      </c>
    </row>
    <row r="919" spans="1:19" ht="17.399999999999999" x14ac:dyDescent="0.45">
      <c r="A919">
        <v>917</v>
      </c>
      <c r="B919" t="s">
        <v>1844</v>
      </c>
      <c r="C919" s="3" t="s">
        <v>1845</v>
      </c>
      <c r="D919">
        <v>3600</v>
      </c>
      <c r="E919">
        <v>2097</v>
      </c>
      <c r="F919" s="5">
        <f t="shared" si="56"/>
        <v>58.25</v>
      </c>
      <c r="G919" t="s">
        <v>43</v>
      </c>
      <c r="H919">
        <v>27</v>
      </c>
      <c r="I919" s="6">
        <f t="shared" si="59"/>
        <v>77.666666666666671</v>
      </c>
      <c r="J919" t="s">
        <v>37</v>
      </c>
      <c r="K919" t="s">
        <v>38</v>
      </c>
      <c r="L919">
        <v>1309237200</v>
      </c>
      <c r="M919" s="9">
        <f t="shared" si="57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2015</v>
      </c>
      <c r="S919" t="s">
        <v>2026</v>
      </c>
    </row>
    <row r="920" spans="1:19" ht="17.399999999999999" x14ac:dyDescent="0.45">
      <c r="A920">
        <v>918</v>
      </c>
      <c r="B920" t="s">
        <v>1846</v>
      </c>
      <c r="C920" s="3" t="s">
        <v>1847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9"/>
        <v>57.82692307692308</v>
      </c>
      <c r="J920" t="s">
        <v>88</v>
      </c>
      <c r="K920" t="s">
        <v>89</v>
      </c>
      <c r="L920">
        <v>1343365200</v>
      </c>
      <c r="M920" s="9">
        <f t="shared" si="57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2021</v>
      </c>
      <c r="S920" t="s">
        <v>2030</v>
      </c>
    </row>
    <row r="921" spans="1:19" ht="17.399999999999999" x14ac:dyDescent="0.45">
      <c r="A921">
        <v>919</v>
      </c>
      <c r="B921" t="s">
        <v>1848</v>
      </c>
      <c r="C921" s="3" t="s">
        <v>1849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9"/>
        <v>92.955555555555549</v>
      </c>
      <c r="J921" t="s">
        <v>25</v>
      </c>
      <c r="K921" t="s">
        <v>26</v>
      </c>
      <c r="L921">
        <v>1507957200</v>
      </c>
      <c r="M921" s="9">
        <f t="shared" si="57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2013</v>
      </c>
      <c r="S921" t="s">
        <v>2014</v>
      </c>
    </row>
    <row r="922" spans="1:19" ht="17.399999999999999" x14ac:dyDescent="0.45">
      <c r="A922">
        <v>920</v>
      </c>
      <c r="B922" t="s">
        <v>1850</v>
      </c>
      <c r="C922" s="3" t="s">
        <v>1851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2015</v>
      </c>
      <c r="S922" t="s">
        <v>2023</v>
      </c>
    </row>
    <row r="923" spans="1:19" ht="17.399999999999999" x14ac:dyDescent="0.45">
      <c r="A923">
        <v>921</v>
      </c>
      <c r="B923" t="s">
        <v>1852</v>
      </c>
      <c r="C923" s="3" t="s">
        <v>1853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2011</v>
      </c>
      <c r="S923" t="s">
        <v>2012</v>
      </c>
    </row>
    <row r="924" spans="1:19" ht="17.399999999999999" x14ac:dyDescent="0.45">
      <c r="A924">
        <v>922</v>
      </c>
      <c r="B924" t="s">
        <v>1854</v>
      </c>
      <c r="C924" s="3" t="s">
        <v>1855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2009</v>
      </c>
      <c r="S924" t="s">
        <v>2036</v>
      </c>
    </row>
    <row r="925" spans="1:19" ht="17.399999999999999" x14ac:dyDescent="0.45">
      <c r="A925">
        <v>923</v>
      </c>
      <c r="B925" t="s">
        <v>1856</v>
      </c>
      <c r="C925" s="3" t="s">
        <v>1857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2013</v>
      </c>
      <c r="S925" t="s">
        <v>2014</v>
      </c>
    </row>
    <row r="926" spans="1:19" ht="17.399999999999999" x14ac:dyDescent="0.45">
      <c r="A926">
        <v>924</v>
      </c>
      <c r="B926" t="s">
        <v>1858</v>
      </c>
      <c r="C926" s="3" t="s">
        <v>1859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9"/>
        <v>84.006989951944078</v>
      </c>
      <c r="J926" t="s">
        <v>96</v>
      </c>
      <c r="K926" t="s">
        <v>97</v>
      </c>
      <c r="L926">
        <v>1572498000</v>
      </c>
      <c r="M926" s="9">
        <f t="shared" si="57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2013</v>
      </c>
      <c r="S926" t="s">
        <v>2014</v>
      </c>
    </row>
    <row r="927" spans="1:19" ht="33" x14ac:dyDescent="0.45">
      <c r="A927">
        <v>925</v>
      </c>
      <c r="B927" t="s">
        <v>1860</v>
      </c>
      <c r="C927" s="3" t="s">
        <v>1861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2013</v>
      </c>
      <c r="S927" t="s">
        <v>2014</v>
      </c>
    </row>
    <row r="928" spans="1:19" ht="17.399999999999999" x14ac:dyDescent="0.45">
      <c r="A928">
        <v>926</v>
      </c>
      <c r="B928" t="s">
        <v>1862</v>
      </c>
      <c r="C928" s="3" t="s">
        <v>1863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2007</v>
      </c>
      <c r="S928" t="s">
        <v>2008</v>
      </c>
    </row>
    <row r="929" spans="1:19" ht="17.399999999999999" x14ac:dyDescent="0.45">
      <c r="A929">
        <v>927</v>
      </c>
      <c r="B929" t="s">
        <v>1864</v>
      </c>
      <c r="C929" s="3" t="s">
        <v>1865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2013</v>
      </c>
      <c r="S929" t="s">
        <v>2014</v>
      </c>
    </row>
    <row r="930" spans="1:19" ht="17.399999999999999" x14ac:dyDescent="0.45">
      <c r="A930">
        <v>928</v>
      </c>
      <c r="B930" t="s">
        <v>1866</v>
      </c>
      <c r="C930" s="3" t="s">
        <v>1867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9"/>
        <v>51.995234312946785</v>
      </c>
      <c r="J930" t="s">
        <v>96</v>
      </c>
      <c r="K930" t="s">
        <v>97</v>
      </c>
      <c r="L930">
        <v>1388296800</v>
      </c>
      <c r="M930" s="9">
        <f t="shared" si="57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2011</v>
      </c>
      <c r="S930" t="s">
        <v>2012</v>
      </c>
    </row>
    <row r="931" spans="1:19" ht="17.399999999999999" x14ac:dyDescent="0.45">
      <c r="A931">
        <v>929</v>
      </c>
      <c r="B931" t="s">
        <v>1868</v>
      </c>
      <c r="C931" s="3" t="s">
        <v>1869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9"/>
        <v>64.956521739130437</v>
      </c>
      <c r="J931" t="s">
        <v>37</v>
      </c>
      <c r="K931" t="s">
        <v>38</v>
      </c>
      <c r="L931">
        <v>1493787600</v>
      </c>
      <c r="M931" s="9">
        <f t="shared" si="57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2013</v>
      </c>
      <c r="S931" t="s">
        <v>2014</v>
      </c>
    </row>
    <row r="932" spans="1:19" ht="17.399999999999999" x14ac:dyDescent="0.45">
      <c r="A932">
        <v>930</v>
      </c>
      <c r="B932" t="s">
        <v>1870</v>
      </c>
      <c r="C932" s="3" t="s">
        <v>1871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2013</v>
      </c>
      <c r="S932" t="s">
        <v>2014</v>
      </c>
    </row>
    <row r="933" spans="1:19" ht="17.399999999999999" x14ac:dyDescent="0.45">
      <c r="A933">
        <v>931</v>
      </c>
      <c r="B933" t="s">
        <v>1872</v>
      </c>
      <c r="C933" s="3" t="s">
        <v>1873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2013</v>
      </c>
      <c r="S933" t="s">
        <v>2014</v>
      </c>
    </row>
    <row r="934" spans="1:19" ht="17.399999999999999" x14ac:dyDescent="0.45">
      <c r="A934">
        <v>932</v>
      </c>
      <c r="B934" t="s">
        <v>1874</v>
      </c>
      <c r="C934" s="3" t="s">
        <v>1875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2009</v>
      </c>
      <c r="S934" t="s">
        <v>2010</v>
      </c>
    </row>
    <row r="935" spans="1:19" ht="17.399999999999999" x14ac:dyDescent="0.45">
      <c r="A935">
        <v>933</v>
      </c>
      <c r="B935" t="s">
        <v>1876</v>
      </c>
      <c r="C935" s="3" t="s">
        <v>1877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2013</v>
      </c>
      <c r="S935" t="s">
        <v>2014</v>
      </c>
    </row>
    <row r="936" spans="1:19" ht="17.399999999999999" x14ac:dyDescent="0.45">
      <c r="A936">
        <v>934</v>
      </c>
      <c r="B936" t="s">
        <v>1878</v>
      </c>
      <c r="C936" s="3" t="s">
        <v>1879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2013</v>
      </c>
      <c r="S936" t="s">
        <v>2014</v>
      </c>
    </row>
    <row r="937" spans="1:19" ht="33" x14ac:dyDescent="0.45">
      <c r="A937">
        <v>935</v>
      </c>
      <c r="B937" t="s">
        <v>1880</v>
      </c>
      <c r="C937" s="3" t="s">
        <v>1881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2013</v>
      </c>
      <c r="S937" t="s">
        <v>2014</v>
      </c>
    </row>
    <row r="938" spans="1:19" ht="17.399999999999999" x14ac:dyDescent="0.45">
      <c r="A938">
        <v>936</v>
      </c>
      <c r="B938" t="s">
        <v>1224</v>
      </c>
      <c r="C938" s="3" t="s">
        <v>1882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2013</v>
      </c>
      <c r="S938" t="s">
        <v>2014</v>
      </c>
    </row>
    <row r="939" spans="1:19" ht="17.399999999999999" x14ac:dyDescent="0.45">
      <c r="A939">
        <v>937</v>
      </c>
      <c r="B939" t="s">
        <v>1883</v>
      </c>
      <c r="C939" s="3" t="s">
        <v>1884</v>
      </c>
      <c r="D939">
        <v>171000</v>
      </c>
      <c r="E939">
        <v>84891</v>
      </c>
      <c r="F939" s="5">
        <f t="shared" si="56"/>
        <v>49.64385964912281</v>
      </c>
      <c r="G939" t="s">
        <v>65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2015</v>
      </c>
      <c r="S939" t="s">
        <v>2016</v>
      </c>
    </row>
    <row r="940" spans="1:19" ht="17.399999999999999" x14ac:dyDescent="0.45">
      <c r="A940">
        <v>938</v>
      </c>
      <c r="B940" t="s">
        <v>1885</v>
      </c>
      <c r="C940" s="3" t="s">
        <v>1886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2021</v>
      </c>
      <c r="S940" t="s">
        <v>2027</v>
      </c>
    </row>
    <row r="941" spans="1:19" ht="33" x14ac:dyDescent="0.45">
      <c r="A941">
        <v>939</v>
      </c>
      <c r="B941" t="s">
        <v>1887</v>
      </c>
      <c r="C941" s="3" t="s">
        <v>1888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2024</v>
      </c>
      <c r="S941" t="s">
        <v>2025</v>
      </c>
    </row>
    <row r="942" spans="1:19" ht="17.399999999999999" x14ac:dyDescent="0.45">
      <c r="A942">
        <v>940</v>
      </c>
      <c r="B942" t="s">
        <v>1889</v>
      </c>
      <c r="C942" s="3" t="s">
        <v>1890</v>
      </c>
      <c r="D942">
        <v>9900</v>
      </c>
      <c r="E942">
        <v>6161</v>
      </c>
      <c r="F942" s="5">
        <f t="shared" si="56"/>
        <v>62.232323232323225</v>
      </c>
      <c r="G942" t="s">
        <v>43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2011</v>
      </c>
      <c r="S942" t="s">
        <v>2012</v>
      </c>
    </row>
    <row r="943" spans="1:19" ht="17.399999999999999" x14ac:dyDescent="0.45">
      <c r="A943">
        <v>941</v>
      </c>
      <c r="B943" t="s">
        <v>1891</v>
      </c>
      <c r="C943" s="3" t="s">
        <v>1892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2013</v>
      </c>
      <c r="S943" t="s">
        <v>2014</v>
      </c>
    </row>
    <row r="944" spans="1:19" ht="17.399999999999999" x14ac:dyDescent="0.45">
      <c r="A944">
        <v>942</v>
      </c>
      <c r="B944" t="s">
        <v>1885</v>
      </c>
      <c r="C944" s="3" t="s">
        <v>1893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9"/>
        <v>92.611940298507463</v>
      </c>
      <c r="J944" t="s">
        <v>25</v>
      </c>
      <c r="K944" t="s">
        <v>26</v>
      </c>
      <c r="L944">
        <v>1295935200</v>
      </c>
      <c r="M944" s="9">
        <f t="shared" si="57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2013</v>
      </c>
      <c r="S944" t="s">
        <v>2014</v>
      </c>
    </row>
    <row r="945" spans="1:19" ht="17.399999999999999" x14ac:dyDescent="0.45">
      <c r="A945">
        <v>943</v>
      </c>
      <c r="B945" t="s">
        <v>1894</v>
      </c>
      <c r="C945" s="3" t="s">
        <v>1895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2007</v>
      </c>
      <c r="S945" t="s">
        <v>2008</v>
      </c>
    </row>
    <row r="946" spans="1:19" ht="17.399999999999999" x14ac:dyDescent="0.45">
      <c r="A946">
        <v>944</v>
      </c>
      <c r="B946" t="s">
        <v>1896</v>
      </c>
      <c r="C946" s="3" t="s">
        <v>1897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9"/>
        <v>30.958174904942965</v>
      </c>
      <c r="J946" t="s">
        <v>25</v>
      </c>
      <c r="K946" t="s">
        <v>26</v>
      </c>
      <c r="L946">
        <v>1486706400</v>
      </c>
      <c r="M946" s="9">
        <f t="shared" si="57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2028</v>
      </c>
      <c r="S946" t="s">
        <v>2029</v>
      </c>
    </row>
    <row r="947" spans="1:19" ht="17.399999999999999" x14ac:dyDescent="0.45">
      <c r="A947">
        <v>945</v>
      </c>
      <c r="B947" t="s">
        <v>1898</v>
      </c>
      <c r="C947" s="3" t="s">
        <v>1899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2028</v>
      </c>
      <c r="S947" t="s">
        <v>2029</v>
      </c>
    </row>
    <row r="948" spans="1:19" ht="33" x14ac:dyDescent="0.45">
      <c r="A948">
        <v>946</v>
      </c>
      <c r="B948" t="s">
        <v>1900</v>
      </c>
      <c r="C948" s="3" t="s">
        <v>1901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2013</v>
      </c>
      <c r="S948" t="s">
        <v>2014</v>
      </c>
    </row>
    <row r="949" spans="1:19" ht="17.399999999999999" x14ac:dyDescent="0.45">
      <c r="A949">
        <v>947</v>
      </c>
      <c r="B949" t="s">
        <v>1902</v>
      </c>
      <c r="C949" s="3" t="s">
        <v>1903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2013</v>
      </c>
      <c r="S949" t="s">
        <v>2014</v>
      </c>
    </row>
    <row r="950" spans="1:19" ht="17.399999999999999" x14ac:dyDescent="0.45">
      <c r="A950">
        <v>948</v>
      </c>
      <c r="B950" t="s">
        <v>1904</v>
      </c>
      <c r="C950" s="3" t="s">
        <v>1905</v>
      </c>
      <c r="D950">
        <v>9400</v>
      </c>
      <c r="E950">
        <v>5918</v>
      </c>
      <c r="F950" s="5">
        <f t="shared" si="56"/>
        <v>62.957446808510639</v>
      </c>
      <c r="G950" t="s">
        <v>65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2015</v>
      </c>
      <c r="S950" t="s">
        <v>2016</v>
      </c>
    </row>
    <row r="951" spans="1:19" ht="33" x14ac:dyDescent="0.45">
      <c r="A951">
        <v>949</v>
      </c>
      <c r="B951" t="s">
        <v>1906</v>
      </c>
      <c r="C951" s="3" t="s">
        <v>1907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2011</v>
      </c>
      <c r="S951" t="s">
        <v>2012</v>
      </c>
    </row>
    <row r="952" spans="1:19" ht="33" x14ac:dyDescent="0.45">
      <c r="A952">
        <v>950</v>
      </c>
      <c r="B952" t="s">
        <v>1908</v>
      </c>
      <c r="C952" s="3" t="s">
        <v>1909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2013</v>
      </c>
      <c r="S952" t="s">
        <v>2014</v>
      </c>
    </row>
    <row r="953" spans="1:19" ht="17.399999999999999" x14ac:dyDescent="0.45">
      <c r="A953">
        <v>951</v>
      </c>
      <c r="B953" t="s">
        <v>1910</v>
      </c>
      <c r="C953" s="3" t="s">
        <v>1911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2009</v>
      </c>
      <c r="S953" t="s">
        <v>2010</v>
      </c>
    </row>
    <row r="954" spans="1:19" ht="17.399999999999999" x14ac:dyDescent="0.45">
      <c r="A954">
        <v>952</v>
      </c>
      <c r="B954" t="s">
        <v>1912</v>
      </c>
      <c r="C954" s="3" t="s">
        <v>1913</v>
      </c>
      <c r="D954">
        <v>145500</v>
      </c>
      <c r="E954">
        <v>101987</v>
      </c>
      <c r="F954" s="5">
        <f t="shared" si="56"/>
        <v>70.094158075601371</v>
      </c>
      <c r="G954" t="s">
        <v>65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2015</v>
      </c>
      <c r="S954" t="s">
        <v>2016</v>
      </c>
    </row>
    <row r="955" spans="1:19" ht="33" x14ac:dyDescent="0.45">
      <c r="A955">
        <v>953</v>
      </c>
      <c r="B955" t="s">
        <v>1914</v>
      </c>
      <c r="C955" s="3" t="s">
        <v>1915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2015</v>
      </c>
      <c r="S955" t="s">
        <v>2037</v>
      </c>
    </row>
    <row r="956" spans="1:19" ht="17.399999999999999" x14ac:dyDescent="0.45">
      <c r="A956">
        <v>954</v>
      </c>
      <c r="B956" t="s">
        <v>1916</v>
      </c>
      <c r="C956" s="3" t="s">
        <v>1917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9"/>
        <v>101.02325581395348</v>
      </c>
      <c r="J956" t="s">
        <v>25</v>
      </c>
      <c r="K956" t="s">
        <v>26</v>
      </c>
      <c r="L956">
        <v>1348290000</v>
      </c>
      <c r="M956" s="9">
        <f t="shared" si="57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2011</v>
      </c>
      <c r="S956" t="s">
        <v>2012</v>
      </c>
    </row>
    <row r="957" spans="1:19" ht="33" x14ac:dyDescent="0.45">
      <c r="A957">
        <v>955</v>
      </c>
      <c r="B957" t="s">
        <v>1918</v>
      </c>
      <c r="C957" s="3" t="s">
        <v>1919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2013</v>
      </c>
      <c r="S957" t="s">
        <v>2014</v>
      </c>
    </row>
    <row r="958" spans="1:19" ht="17.399999999999999" x14ac:dyDescent="0.45">
      <c r="A958">
        <v>956</v>
      </c>
      <c r="B958" t="s">
        <v>1920</v>
      </c>
      <c r="C958" s="3" t="s">
        <v>1921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2015</v>
      </c>
      <c r="S958" t="s">
        <v>2037</v>
      </c>
    </row>
    <row r="959" spans="1:19" ht="17.399999999999999" x14ac:dyDescent="0.45">
      <c r="A959">
        <v>957</v>
      </c>
      <c r="B959" t="s">
        <v>1922</v>
      </c>
      <c r="C959" s="3" t="s">
        <v>1923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2013</v>
      </c>
      <c r="S959" t="s">
        <v>2014</v>
      </c>
    </row>
    <row r="960" spans="1:19" ht="33" x14ac:dyDescent="0.45">
      <c r="A960">
        <v>958</v>
      </c>
      <c r="B960" t="s">
        <v>1924</v>
      </c>
      <c r="C960" s="3" t="s">
        <v>1925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2015</v>
      </c>
      <c r="S960" t="s">
        <v>2023</v>
      </c>
    </row>
    <row r="961" spans="1:19" ht="17.399999999999999" x14ac:dyDescent="0.45">
      <c r="A961">
        <v>959</v>
      </c>
      <c r="B961" t="s">
        <v>1926</v>
      </c>
      <c r="C961" s="3" t="s">
        <v>1927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2021</v>
      </c>
      <c r="S961" t="s">
        <v>2033</v>
      </c>
    </row>
    <row r="962" spans="1:19" ht="17.399999999999999" x14ac:dyDescent="0.45">
      <c r="A962">
        <v>960</v>
      </c>
      <c r="B962" t="s">
        <v>1928</v>
      </c>
      <c r="C962" s="3" t="s">
        <v>1929</v>
      </c>
      <c r="D962">
        <v>5500</v>
      </c>
      <c r="E962">
        <v>4678</v>
      </c>
      <c r="F962" s="5">
        <f t="shared" ref="F962:F1001" si="60">IFERROR((E962/D962)*100,0)</f>
        <v>85.054545454545448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 s="9">
        <f t="shared" ref="M962:M1001" si="61">(((L962/60)/60)/24)+DATE(1970,1,1)</f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2011</v>
      </c>
      <c r="S962" t="s">
        <v>2012</v>
      </c>
    </row>
    <row r="963" spans="1:19" ht="33" x14ac:dyDescent="0.45">
      <c r="A963">
        <v>961</v>
      </c>
      <c r="B963" t="s">
        <v>1930</v>
      </c>
      <c r="C963" s="3" t="s">
        <v>1931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6">
        <f t="shared" si="59"/>
        <v>43.87096774193548</v>
      </c>
      <c r="J963" t="s">
        <v>21</v>
      </c>
      <c r="K963" t="s">
        <v>22</v>
      </c>
      <c r="L963">
        <v>1297922400</v>
      </c>
      <c r="M963" s="9">
        <f t="shared" si="61"/>
        <v>40591.25</v>
      </c>
      <c r="N963">
        <v>1298268000</v>
      </c>
      <c r="O963" s="9">
        <f t="shared" ref="O963:O1003" si="62">(((N963/60)/60)/24)+DATE(1970,1,1)</f>
        <v>40595.25</v>
      </c>
      <c r="P963" t="b">
        <v>0</v>
      </c>
      <c r="Q963" t="b">
        <v>0</v>
      </c>
      <c r="R963" t="s">
        <v>2021</v>
      </c>
      <c r="S963" t="s">
        <v>2033</v>
      </c>
    </row>
    <row r="964" spans="1:19" ht="17.399999999999999" x14ac:dyDescent="0.45">
      <c r="A964">
        <v>962</v>
      </c>
      <c r="B964" t="s">
        <v>1932</v>
      </c>
      <c r="C964" s="3" t="s">
        <v>1933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2007</v>
      </c>
      <c r="S964" t="s">
        <v>2008</v>
      </c>
    </row>
    <row r="965" spans="1:19" ht="17.399999999999999" x14ac:dyDescent="0.45">
      <c r="A965">
        <v>963</v>
      </c>
      <c r="B965" t="s">
        <v>1934</v>
      </c>
      <c r="C965" s="3" t="s">
        <v>1935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3"/>
        <v>43.833333333333336</v>
      </c>
      <c r="J965" t="s">
        <v>96</v>
      </c>
      <c r="K965" t="s">
        <v>97</v>
      </c>
      <c r="L965">
        <v>1299304800</v>
      </c>
      <c r="M965" s="9">
        <f t="shared" si="61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2028</v>
      </c>
      <c r="S965" t="s">
        <v>2029</v>
      </c>
    </row>
    <row r="966" spans="1:19" ht="17.399999999999999" x14ac:dyDescent="0.45">
      <c r="A966">
        <v>964</v>
      </c>
      <c r="B966" t="s">
        <v>1936</v>
      </c>
      <c r="C966" s="3" t="s">
        <v>1937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2013</v>
      </c>
      <c r="S966" t="s">
        <v>2014</v>
      </c>
    </row>
    <row r="967" spans="1:19" ht="17.399999999999999" x14ac:dyDescent="0.45">
      <c r="A967">
        <v>965</v>
      </c>
      <c r="B967" t="s">
        <v>1938</v>
      </c>
      <c r="C967" s="3" t="s">
        <v>1939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3"/>
        <v>41.067632850241544</v>
      </c>
      <c r="J967" t="s">
        <v>37</v>
      </c>
      <c r="K967" t="s">
        <v>38</v>
      </c>
      <c r="L967">
        <v>1264399200</v>
      </c>
      <c r="M967" s="9">
        <f t="shared" si="61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2009</v>
      </c>
      <c r="S967" t="s">
        <v>2010</v>
      </c>
    </row>
    <row r="968" spans="1:19" ht="17.399999999999999" x14ac:dyDescent="0.45">
      <c r="A968">
        <v>966</v>
      </c>
      <c r="B968" t="s">
        <v>857</v>
      </c>
      <c r="C968" s="3" t="s">
        <v>1940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2013</v>
      </c>
      <c r="S968" t="s">
        <v>2014</v>
      </c>
    </row>
    <row r="969" spans="1:19" ht="17.399999999999999" x14ac:dyDescent="0.45">
      <c r="A969">
        <v>967</v>
      </c>
      <c r="B969" t="s">
        <v>1941</v>
      </c>
      <c r="C969" s="3" t="s">
        <v>1942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2009</v>
      </c>
      <c r="S969" t="s">
        <v>2036</v>
      </c>
    </row>
    <row r="970" spans="1:19" ht="33" x14ac:dyDescent="0.45">
      <c r="A970">
        <v>968</v>
      </c>
      <c r="B970" t="s">
        <v>1943</v>
      </c>
      <c r="C970" s="3" t="s">
        <v>1944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2007</v>
      </c>
      <c r="S970" t="s">
        <v>2008</v>
      </c>
    </row>
    <row r="971" spans="1:19" ht="17.399999999999999" x14ac:dyDescent="0.45">
      <c r="A971">
        <v>969</v>
      </c>
      <c r="B971" t="s">
        <v>1945</v>
      </c>
      <c r="C971" s="3" t="s">
        <v>1946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2013</v>
      </c>
      <c r="S971" t="s">
        <v>2014</v>
      </c>
    </row>
    <row r="972" spans="1:19" ht="33" x14ac:dyDescent="0.45">
      <c r="A972">
        <v>970</v>
      </c>
      <c r="B972" t="s">
        <v>1947</v>
      </c>
      <c r="C972" s="3" t="s">
        <v>1948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2013</v>
      </c>
      <c r="S972" t="s">
        <v>2014</v>
      </c>
    </row>
    <row r="973" spans="1:19" ht="17.399999999999999" x14ac:dyDescent="0.45">
      <c r="A973">
        <v>971</v>
      </c>
      <c r="B973" t="s">
        <v>1949</v>
      </c>
      <c r="C973" s="3" t="s">
        <v>1950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2015</v>
      </c>
      <c r="S973" t="s">
        <v>2034</v>
      </c>
    </row>
    <row r="974" spans="1:19" ht="33" x14ac:dyDescent="0.45">
      <c r="A974">
        <v>972</v>
      </c>
      <c r="B974" t="s">
        <v>1951</v>
      </c>
      <c r="C974" s="3" t="s">
        <v>1952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2011</v>
      </c>
      <c r="S974" t="s">
        <v>2012</v>
      </c>
    </row>
    <row r="975" spans="1:19" ht="17.399999999999999" x14ac:dyDescent="0.45">
      <c r="A975">
        <v>973</v>
      </c>
      <c r="B975" t="s">
        <v>1953</v>
      </c>
      <c r="C975" s="3" t="s">
        <v>1954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2013</v>
      </c>
      <c r="S975" t="s">
        <v>2014</v>
      </c>
    </row>
    <row r="976" spans="1:19" ht="17.399999999999999" x14ac:dyDescent="0.45">
      <c r="A976">
        <v>974</v>
      </c>
      <c r="B976" t="s">
        <v>1955</v>
      </c>
      <c r="C976" s="3" t="s">
        <v>1956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2009</v>
      </c>
      <c r="S976" t="s">
        <v>2019</v>
      </c>
    </row>
    <row r="977" spans="1:19" ht="17.399999999999999" x14ac:dyDescent="0.45">
      <c r="A977">
        <v>975</v>
      </c>
      <c r="B977" t="s">
        <v>1957</v>
      </c>
      <c r="C977" s="3" t="s">
        <v>1958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2013</v>
      </c>
      <c r="S977" t="s">
        <v>2014</v>
      </c>
    </row>
    <row r="978" spans="1:19" ht="33" x14ac:dyDescent="0.45">
      <c r="A978">
        <v>976</v>
      </c>
      <c r="B978" t="s">
        <v>1959</v>
      </c>
      <c r="C978" s="3" t="s">
        <v>1960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2013</v>
      </c>
      <c r="S978" t="s">
        <v>2014</v>
      </c>
    </row>
    <row r="979" spans="1:19" ht="17.399999999999999" x14ac:dyDescent="0.45">
      <c r="A979">
        <v>977</v>
      </c>
      <c r="B979" t="s">
        <v>1236</v>
      </c>
      <c r="C979" s="3" t="s">
        <v>1961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2007</v>
      </c>
      <c r="S979" t="s">
        <v>2008</v>
      </c>
    </row>
    <row r="980" spans="1:19" ht="17.399999999999999" x14ac:dyDescent="0.45">
      <c r="A980">
        <v>978</v>
      </c>
      <c r="B980" t="s">
        <v>1962</v>
      </c>
      <c r="C980" s="3" t="s">
        <v>1963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2024</v>
      </c>
      <c r="S980" t="s">
        <v>2025</v>
      </c>
    </row>
    <row r="981" spans="1:19" ht="17.399999999999999" x14ac:dyDescent="0.45">
      <c r="A981">
        <v>979</v>
      </c>
      <c r="B981" t="s">
        <v>1964</v>
      </c>
      <c r="C981" s="3" t="s">
        <v>1965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3"/>
        <v>84.969458128078813</v>
      </c>
      <c r="J981" t="s">
        <v>37</v>
      </c>
      <c r="K981" t="s">
        <v>38</v>
      </c>
      <c r="L981">
        <v>1426395600</v>
      </c>
      <c r="M981" s="9">
        <f t="shared" si="61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2013</v>
      </c>
      <c r="S981" t="s">
        <v>2014</v>
      </c>
    </row>
    <row r="982" spans="1:19" ht="17.399999999999999" x14ac:dyDescent="0.45">
      <c r="A982">
        <v>980</v>
      </c>
      <c r="B982" t="s">
        <v>1966</v>
      </c>
      <c r="C982" s="3" t="s">
        <v>1967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2021</v>
      </c>
      <c r="S982" t="s">
        <v>2022</v>
      </c>
    </row>
    <row r="983" spans="1:19" ht="17.399999999999999" x14ac:dyDescent="0.45">
      <c r="A983">
        <v>981</v>
      </c>
      <c r="B983" t="s">
        <v>1968</v>
      </c>
      <c r="C983" s="3" t="s">
        <v>1969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2011</v>
      </c>
      <c r="S983" t="s">
        <v>2012</v>
      </c>
    </row>
    <row r="984" spans="1:19" ht="17.399999999999999" x14ac:dyDescent="0.45">
      <c r="A984">
        <v>982</v>
      </c>
      <c r="B984" t="s">
        <v>1970</v>
      </c>
      <c r="C984" s="3" t="s">
        <v>1971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2015</v>
      </c>
      <c r="S984" t="s">
        <v>2016</v>
      </c>
    </row>
    <row r="985" spans="1:19" ht="17.399999999999999" x14ac:dyDescent="0.45">
      <c r="A985">
        <v>983</v>
      </c>
      <c r="B985" t="s">
        <v>1972</v>
      </c>
      <c r="C985" s="3" t="s">
        <v>1973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2015</v>
      </c>
      <c r="S985" t="s">
        <v>2016</v>
      </c>
    </row>
    <row r="986" spans="1:19" ht="33" x14ac:dyDescent="0.45">
      <c r="A986">
        <v>984</v>
      </c>
      <c r="B986" t="s">
        <v>1974</v>
      </c>
      <c r="C986" s="3" t="s">
        <v>1975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2013</v>
      </c>
      <c r="S986" t="s">
        <v>2014</v>
      </c>
    </row>
    <row r="987" spans="1:19" ht="17.399999999999999" x14ac:dyDescent="0.45">
      <c r="A987">
        <v>985</v>
      </c>
      <c r="B987" t="s">
        <v>1976</v>
      </c>
      <c r="C987" s="3" t="s">
        <v>1977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2009</v>
      </c>
      <c r="S987" t="s">
        <v>2010</v>
      </c>
    </row>
    <row r="988" spans="1:19" ht="33" x14ac:dyDescent="0.45">
      <c r="A988">
        <v>986</v>
      </c>
      <c r="B988" t="s">
        <v>1978</v>
      </c>
      <c r="C988" s="3" t="s">
        <v>1979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2009</v>
      </c>
      <c r="S988" t="s">
        <v>2010</v>
      </c>
    </row>
    <row r="989" spans="1:19" ht="17.399999999999999" x14ac:dyDescent="0.45">
      <c r="A989">
        <v>987</v>
      </c>
      <c r="B989" t="s">
        <v>1980</v>
      </c>
      <c r="C989" s="3" t="s">
        <v>1981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2015</v>
      </c>
      <c r="S989" t="s">
        <v>2016</v>
      </c>
    </row>
    <row r="990" spans="1:19" ht="17.399999999999999" x14ac:dyDescent="0.45">
      <c r="A990">
        <v>988</v>
      </c>
      <c r="B990" t="s">
        <v>1982</v>
      </c>
      <c r="C990" s="3" t="s">
        <v>1983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2021</v>
      </c>
      <c r="S990" t="s">
        <v>2030</v>
      </c>
    </row>
    <row r="991" spans="1:19" ht="17.399999999999999" x14ac:dyDescent="0.45">
      <c r="A991">
        <v>989</v>
      </c>
      <c r="B991" t="s">
        <v>1984</v>
      </c>
      <c r="C991" s="3" t="s">
        <v>1985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2021</v>
      </c>
      <c r="S991" t="s">
        <v>2033</v>
      </c>
    </row>
    <row r="992" spans="1:19" ht="17.399999999999999" x14ac:dyDescent="0.45">
      <c r="A992">
        <v>990</v>
      </c>
      <c r="B992" t="s">
        <v>1986</v>
      </c>
      <c r="C992" s="3" t="s">
        <v>1987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2015</v>
      </c>
      <c r="S992" t="s">
        <v>2018</v>
      </c>
    </row>
    <row r="993" spans="1:19" ht="17.399999999999999" x14ac:dyDescent="0.45">
      <c r="A993">
        <v>991</v>
      </c>
      <c r="B993" t="s">
        <v>1058</v>
      </c>
      <c r="C993" s="3" t="s">
        <v>1988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2009</v>
      </c>
      <c r="S993" t="s">
        <v>2010</v>
      </c>
    </row>
    <row r="994" spans="1:19" ht="17.399999999999999" x14ac:dyDescent="0.45">
      <c r="A994">
        <v>992</v>
      </c>
      <c r="B994" t="s">
        <v>1989</v>
      </c>
      <c r="C994" s="3" t="s">
        <v>1990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2015</v>
      </c>
      <c r="S994" t="s">
        <v>2018</v>
      </c>
    </row>
    <row r="995" spans="1:19" ht="17.399999999999999" x14ac:dyDescent="0.45">
      <c r="A995">
        <v>993</v>
      </c>
      <c r="B995" t="s">
        <v>1991</v>
      </c>
      <c r="C995" s="3" t="s">
        <v>1992</v>
      </c>
      <c r="D995">
        <v>9800</v>
      </c>
      <c r="E995">
        <v>7608</v>
      </c>
      <c r="F995" s="5">
        <f t="shared" si="60"/>
        <v>77.632653061224488</v>
      </c>
      <c r="G995" t="s">
        <v>65</v>
      </c>
      <c r="H995">
        <v>75</v>
      </c>
      <c r="I995" s="6">
        <f t="shared" si="63"/>
        <v>101.44</v>
      </c>
      <c r="J995" t="s">
        <v>96</v>
      </c>
      <c r="K995" t="s">
        <v>97</v>
      </c>
      <c r="L995">
        <v>1450936800</v>
      </c>
      <c r="M995" s="9">
        <f t="shared" si="61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2028</v>
      </c>
      <c r="S995" t="s">
        <v>2029</v>
      </c>
    </row>
    <row r="996" spans="1:19" ht="17.399999999999999" x14ac:dyDescent="0.45">
      <c r="A996">
        <v>994</v>
      </c>
      <c r="B996" t="s">
        <v>1993</v>
      </c>
      <c r="C996" s="3" t="s">
        <v>1994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2021</v>
      </c>
      <c r="S996" t="s">
        <v>2033</v>
      </c>
    </row>
    <row r="997" spans="1:19" ht="17.399999999999999" x14ac:dyDescent="0.45">
      <c r="A997">
        <v>995</v>
      </c>
      <c r="B997" t="s">
        <v>1995</v>
      </c>
      <c r="C997" s="3" t="s">
        <v>1996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2007</v>
      </c>
      <c r="S997" t="s">
        <v>2008</v>
      </c>
    </row>
    <row r="998" spans="1:19" ht="33" x14ac:dyDescent="0.45">
      <c r="A998">
        <v>996</v>
      </c>
      <c r="B998" t="s">
        <v>1997</v>
      </c>
      <c r="C998" s="3" t="s">
        <v>1998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2013</v>
      </c>
      <c r="S998" t="s">
        <v>2014</v>
      </c>
    </row>
    <row r="999" spans="1:19" ht="17.399999999999999" x14ac:dyDescent="0.45">
      <c r="A999">
        <v>997</v>
      </c>
      <c r="B999" t="s">
        <v>1999</v>
      </c>
      <c r="C999" s="3" t="s">
        <v>2000</v>
      </c>
      <c r="D999">
        <v>7600</v>
      </c>
      <c r="E999">
        <v>4603</v>
      </c>
      <c r="F999" s="5">
        <f t="shared" si="60"/>
        <v>60.565789473684205</v>
      </c>
      <c r="G999" t="s">
        <v>65</v>
      </c>
      <c r="H999">
        <v>139</v>
      </c>
      <c r="I999" s="6">
        <f t="shared" si="63"/>
        <v>33.115107913669064</v>
      </c>
      <c r="J999" t="s">
        <v>96</v>
      </c>
      <c r="K999" t="s">
        <v>97</v>
      </c>
      <c r="L999">
        <v>1390197600</v>
      </c>
      <c r="M999" s="9">
        <f t="shared" si="61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2013</v>
      </c>
      <c r="S999" t="s">
        <v>2014</v>
      </c>
    </row>
    <row r="1000" spans="1:19" ht="17.399999999999999" x14ac:dyDescent="0.45">
      <c r="A1000">
        <v>998</v>
      </c>
      <c r="B1000" t="s">
        <v>2001</v>
      </c>
      <c r="C1000" s="3" t="s">
        <v>2002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O1000" s="9">
        <f t="shared" ref="O1000:O1001" si="64">(((N1000/60)/60)/24)+DATE(1970,1,1)</f>
        <v>25569</v>
      </c>
    </row>
    <row r="1001" spans="1:19" ht="17.399999999999999" x14ac:dyDescent="0.45">
      <c r="A1001">
        <v>999</v>
      </c>
      <c r="B1001" t="s">
        <v>2003</v>
      </c>
      <c r="C1001" s="3" t="s">
        <v>2004</v>
      </c>
      <c r="D1001">
        <v>111100</v>
      </c>
      <c r="E1001">
        <v>62819</v>
      </c>
      <c r="F1001" s="5">
        <f t="shared" si="60"/>
        <v>56.542754275427541</v>
      </c>
      <c r="G1001" t="s">
        <v>65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O1001" s="9">
        <f t="shared" si="64"/>
        <v>25569</v>
      </c>
    </row>
    <row r="1002" spans="1:19" ht="17.399999999999999" x14ac:dyDescent="0.45">
      <c r="N1002">
        <v>1267077600</v>
      </c>
      <c r="O1002" s="9">
        <f t="shared" si="62"/>
        <v>40234.25</v>
      </c>
      <c r="P1002" t="b">
        <v>0</v>
      </c>
      <c r="Q1002" t="b">
        <v>1</v>
      </c>
      <c r="R1002" t="s">
        <v>54</v>
      </c>
    </row>
    <row r="1003" spans="1:19" ht="17.399999999999999" x14ac:dyDescent="0.45">
      <c r="N1003">
        <v>1467781200</v>
      </c>
      <c r="O1003" s="9">
        <f t="shared" si="62"/>
        <v>42557.208333333328</v>
      </c>
      <c r="P1003" t="b">
        <v>0</v>
      </c>
      <c r="Q1003" t="b">
        <v>0</v>
      </c>
      <c r="R1003" t="s">
        <v>17</v>
      </c>
    </row>
  </sheetData>
  <conditionalFormatting sqref="G1:G1048576">
    <cfRule type="containsText" dxfId="13" priority="7" operator="containsText" text="canceled">
      <formula>NOT(ISERROR(SEARCH("canceled",G1)))</formula>
    </cfRule>
    <cfRule type="containsText" dxfId="12" priority="8" operator="containsText" text="cancalled">
      <formula>NOT(ISERROR(SEARCH("cancalled",G1)))</formula>
    </cfRule>
    <cfRule type="containsText" dxfId="11" priority="9" operator="containsText" text="successful">
      <formula>NOT(ISERROR(SEARCH("successful",G1)))</formula>
    </cfRule>
    <cfRule type="containsText" dxfId="10" priority="14" operator="containsText" text="canceled">
      <formula>NOT(ISERROR(SEARCH("canceled",G1)))</formula>
    </cfRule>
    <cfRule type="containsText" dxfId="9" priority="15" operator="containsText" text="cancelled">
      <formula>NOT(ISERROR(SEARCH("cancelled",G1)))</formula>
    </cfRule>
    <cfRule type="containsText" dxfId="8" priority="16" operator="containsText" text="live">
      <formula>NOT(ISERROR(SEARCH("live",G1)))</formula>
    </cfRule>
    <cfRule type="containsText" dxfId="7" priority="17" operator="containsText" text="successful">
      <formula>NOT(ISERROR(SEARCH("successful",G1)))</formula>
    </cfRule>
    <cfRule type="containsText" dxfId="6" priority="18" operator="containsText" text="failed">
      <formula>NOT(ISERROR(SEARCH("failed",G1)))</formula>
    </cfRule>
  </conditionalFormatting>
  <conditionalFormatting sqref="H12">
    <cfRule type="containsText" dxfId="5" priority="20" operator="containsText" text="live">
      <formula>NOT(ISERROR(SEARCH("live",H12)))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8000"/>
        <color rgb="FF0066FF"/>
      </colorScale>
    </cfRule>
  </conditionalFormatting>
  <pageMargins left="0.75" right="0.75" top="1" bottom="1" header="0.5" footer="0.5"/>
  <ignoredErrors>
    <ignoredError sqref="I2" calculatedColumn="1"/>
  </ignoredError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860B-6C00-46A9-8C70-430E985BEA2F}">
  <sheetPr codeName="Sheet2"/>
  <dimension ref="A3:F16"/>
  <sheetViews>
    <sheetView zoomScale="79" zoomScaleNormal="79" workbookViewId="0">
      <selection activeCell="D13" sqref="D13"/>
    </sheetView>
  </sheetViews>
  <sheetFormatPr defaultRowHeight="15.6" x14ac:dyDescent="0.3"/>
  <cols>
    <col min="1" max="1" width="22.8984375" bestFit="1" customWidth="1"/>
    <col min="2" max="2" width="15.8984375" bestFit="1" customWidth="1"/>
    <col min="3" max="3" width="5.69921875" bestFit="1" customWidth="1"/>
    <col min="4" max="4" width="3.8984375" bestFit="1" customWidth="1"/>
    <col min="5" max="5" width="9.296875" bestFit="1" customWidth="1"/>
    <col min="6" max="6" width="11.09765625" bestFit="1" customWidth="1"/>
  </cols>
  <sheetData>
    <row r="3" spans="1:6" x14ac:dyDescent="0.3">
      <c r="A3" s="7" t="s">
        <v>6</v>
      </c>
      <c r="B3" t="s">
        <v>2044</v>
      </c>
    </row>
    <row r="5" spans="1:6" x14ac:dyDescent="0.3">
      <c r="A5" s="7" t="s">
        <v>2043</v>
      </c>
      <c r="B5" s="7" t="s">
        <v>2042</v>
      </c>
    </row>
    <row r="6" spans="1:6" x14ac:dyDescent="0.3">
      <c r="A6" s="7" t="s">
        <v>2040</v>
      </c>
      <c r="B6" t="s">
        <v>65</v>
      </c>
      <c r="C6" t="s">
        <v>14</v>
      </c>
      <c r="D6" t="s">
        <v>43</v>
      </c>
      <c r="E6" t="s">
        <v>20</v>
      </c>
      <c r="F6" t="s">
        <v>2041</v>
      </c>
    </row>
    <row r="7" spans="1:6" x14ac:dyDescent="0.3">
      <c r="A7" s="8" t="s">
        <v>2015</v>
      </c>
      <c r="B7">
        <v>11</v>
      </c>
      <c r="C7">
        <v>60</v>
      </c>
      <c r="D7">
        <v>5</v>
      </c>
      <c r="E7">
        <v>102</v>
      </c>
      <c r="F7">
        <v>178</v>
      </c>
    </row>
    <row r="8" spans="1:6" x14ac:dyDescent="0.3">
      <c r="A8" s="8" t="s">
        <v>2007</v>
      </c>
      <c r="B8">
        <v>4</v>
      </c>
      <c r="C8">
        <v>20</v>
      </c>
      <c r="E8">
        <v>22</v>
      </c>
      <c r="F8">
        <v>46</v>
      </c>
    </row>
    <row r="9" spans="1:6" x14ac:dyDescent="0.3">
      <c r="A9" s="8" t="s">
        <v>2024</v>
      </c>
      <c r="B9">
        <v>1</v>
      </c>
      <c r="C9">
        <v>23</v>
      </c>
      <c r="D9">
        <v>3</v>
      </c>
      <c r="E9">
        <v>21</v>
      </c>
      <c r="F9">
        <v>48</v>
      </c>
    </row>
    <row r="10" spans="1:6" x14ac:dyDescent="0.3">
      <c r="A10" s="8" t="s">
        <v>2038</v>
      </c>
      <c r="E10">
        <v>4</v>
      </c>
      <c r="F10">
        <v>4</v>
      </c>
    </row>
    <row r="11" spans="1:6" x14ac:dyDescent="0.3">
      <c r="A11" s="8" t="s">
        <v>2009</v>
      </c>
      <c r="B11">
        <v>10</v>
      </c>
      <c r="C11">
        <v>66</v>
      </c>
      <c r="E11">
        <v>99</v>
      </c>
      <c r="F11">
        <v>175</v>
      </c>
    </row>
    <row r="12" spans="1:6" x14ac:dyDescent="0.3">
      <c r="A12" s="8" t="s">
        <v>2028</v>
      </c>
      <c r="B12">
        <v>4</v>
      </c>
      <c r="C12">
        <v>11</v>
      </c>
      <c r="D12">
        <v>1</v>
      </c>
      <c r="E12">
        <v>26</v>
      </c>
      <c r="F12">
        <v>42</v>
      </c>
    </row>
    <row r="13" spans="1:6" x14ac:dyDescent="0.3">
      <c r="A13" s="8" t="s">
        <v>2021</v>
      </c>
      <c r="B13">
        <v>2</v>
      </c>
      <c r="C13">
        <v>24</v>
      </c>
      <c r="D13">
        <v>1</v>
      </c>
      <c r="E13">
        <v>40</v>
      </c>
      <c r="F13">
        <v>67</v>
      </c>
    </row>
    <row r="14" spans="1:6" x14ac:dyDescent="0.3">
      <c r="A14" s="8" t="s">
        <v>2011</v>
      </c>
      <c r="B14">
        <v>2</v>
      </c>
      <c r="C14">
        <v>28</v>
      </c>
      <c r="D14">
        <v>2</v>
      </c>
      <c r="E14">
        <v>64</v>
      </c>
      <c r="F14">
        <v>96</v>
      </c>
    </row>
    <row r="15" spans="1:6" x14ac:dyDescent="0.3">
      <c r="A15" s="8" t="s">
        <v>2013</v>
      </c>
      <c r="B15">
        <v>23</v>
      </c>
      <c r="C15">
        <v>132</v>
      </c>
      <c r="D15">
        <v>2</v>
      </c>
      <c r="E15">
        <v>187</v>
      </c>
      <c r="F15">
        <v>344</v>
      </c>
    </row>
    <row r="16" spans="1:6" x14ac:dyDescent="0.3">
      <c r="A16" s="8" t="s">
        <v>2041</v>
      </c>
      <c r="B16">
        <v>57</v>
      </c>
      <c r="C16">
        <v>364</v>
      </c>
      <c r="D16">
        <v>14</v>
      </c>
      <c r="E16">
        <v>565</v>
      </c>
      <c r="F16">
        <v>1000</v>
      </c>
    </row>
  </sheetData>
  <pageMargins left="0.7" right="0.7" top="0.75" bottom="0.75" header="0.3" footer="0.3"/>
  <pageSetup orientation="landscape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37A5-2AF4-44ED-97F2-3A9574CBF8CB}">
  <sheetPr codeName="Sheet3"/>
  <dimension ref="A1:F30"/>
  <sheetViews>
    <sheetView topLeftCell="A4" zoomScale="89" zoomScaleNormal="89" workbookViewId="0">
      <selection activeCell="C15" sqref="C1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2044</v>
      </c>
    </row>
    <row r="2" spans="1:6" x14ac:dyDescent="0.3">
      <c r="A2" s="7" t="s">
        <v>2006</v>
      </c>
      <c r="B2" t="s">
        <v>2044</v>
      </c>
    </row>
    <row r="4" spans="1:6" x14ac:dyDescent="0.3">
      <c r="A4" s="7" t="s">
        <v>2045</v>
      </c>
      <c r="B4" s="7" t="s">
        <v>2042</v>
      </c>
    </row>
    <row r="5" spans="1:6" x14ac:dyDescent="0.3">
      <c r="A5" s="7" t="s">
        <v>2040</v>
      </c>
      <c r="B5" t="s">
        <v>65</v>
      </c>
      <c r="C5" t="s">
        <v>14</v>
      </c>
      <c r="D5" t="s">
        <v>43</v>
      </c>
      <c r="E5" t="s">
        <v>20</v>
      </c>
      <c r="F5" t="s">
        <v>2041</v>
      </c>
    </row>
    <row r="6" spans="1:6" x14ac:dyDescent="0.3">
      <c r="A6" s="8" t="s">
        <v>2023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2039</v>
      </c>
      <c r="E7">
        <v>4</v>
      </c>
      <c r="F7">
        <v>4</v>
      </c>
    </row>
    <row r="8" spans="1:6" x14ac:dyDescent="0.3">
      <c r="A8" s="8" t="s">
        <v>2016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2018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2017</v>
      </c>
      <c r="C10">
        <v>8</v>
      </c>
      <c r="E10">
        <v>10</v>
      </c>
      <c r="F10">
        <v>18</v>
      </c>
    </row>
    <row r="11" spans="1:6" x14ac:dyDescent="0.3">
      <c r="A11" s="8" t="s">
        <v>2027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2008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2019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2032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2031</v>
      </c>
      <c r="C15">
        <v>3</v>
      </c>
      <c r="E15">
        <v>4</v>
      </c>
      <c r="F15">
        <v>7</v>
      </c>
    </row>
    <row r="16" spans="1:6" x14ac:dyDescent="0.3">
      <c r="A16" s="8" t="s">
        <v>2035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2022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2029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2014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2030</v>
      </c>
      <c r="C20">
        <v>4</v>
      </c>
      <c r="E20">
        <v>4</v>
      </c>
      <c r="F20">
        <v>8</v>
      </c>
    </row>
    <row r="21" spans="1:6" x14ac:dyDescent="0.3">
      <c r="A21" s="8" t="s">
        <v>2010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2037</v>
      </c>
      <c r="C22">
        <v>9</v>
      </c>
      <c r="E22">
        <v>5</v>
      </c>
      <c r="F22">
        <v>14</v>
      </c>
    </row>
    <row r="23" spans="1:6" x14ac:dyDescent="0.3">
      <c r="A23" s="8" t="s">
        <v>2026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2034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2033</v>
      </c>
      <c r="C25">
        <v>7</v>
      </c>
      <c r="E25">
        <v>14</v>
      </c>
      <c r="F25">
        <v>21</v>
      </c>
    </row>
    <row r="26" spans="1:6" x14ac:dyDescent="0.3">
      <c r="A26" s="8" t="s">
        <v>2025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2020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2012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2036</v>
      </c>
      <c r="E29">
        <v>3</v>
      </c>
      <c r="F29">
        <v>3</v>
      </c>
    </row>
    <row r="30" spans="1:6" x14ac:dyDescent="0.3">
      <c r="A30" s="8" t="s">
        <v>2041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7FEE-ED46-4BE4-A2EE-F5BD8107565A}">
  <sheetPr codeName="Sheet4"/>
  <dimension ref="A2:E19"/>
  <sheetViews>
    <sheetView workbookViewId="0">
      <selection activeCell="A7" sqref="A7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6.796875" bestFit="1" customWidth="1"/>
    <col min="7" max="7" width="10.8984375" bestFit="1" customWidth="1"/>
    <col min="8" max="10" width="30.19921875" bestFit="1" customWidth="1"/>
    <col min="11" max="11" width="35.09765625" bestFit="1" customWidth="1"/>
    <col min="12" max="12" width="33.796875" bestFit="1" customWidth="1"/>
  </cols>
  <sheetData>
    <row r="2" spans="1:5" x14ac:dyDescent="0.3">
      <c r="A2" s="7" t="s">
        <v>2006</v>
      </c>
      <c r="B2" t="s">
        <v>2044</v>
      </c>
    </row>
    <row r="3" spans="1:5" x14ac:dyDescent="0.3">
      <c r="A3" s="7" t="s">
        <v>2058</v>
      </c>
      <c r="B3" t="s">
        <v>2044</v>
      </c>
    </row>
    <row r="5" spans="1:5" x14ac:dyDescent="0.3">
      <c r="A5" s="7" t="s">
        <v>2045</v>
      </c>
      <c r="B5" s="7" t="s">
        <v>2042</v>
      </c>
    </row>
    <row r="6" spans="1:5" x14ac:dyDescent="0.3">
      <c r="A6" s="7" t="s">
        <v>2040</v>
      </c>
      <c r="B6" t="s">
        <v>65</v>
      </c>
      <c r="C6" t="s">
        <v>14</v>
      </c>
      <c r="D6" t="s">
        <v>20</v>
      </c>
      <c r="E6" t="s">
        <v>2041</v>
      </c>
    </row>
    <row r="7" spans="1:5" x14ac:dyDescent="0.3">
      <c r="A7" s="8" t="s">
        <v>2046</v>
      </c>
      <c r="B7">
        <v>6</v>
      </c>
      <c r="C7">
        <v>36</v>
      </c>
      <c r="D7">
        <v>49</v>
      </c>
      <c r="E7">
        <v>91</v>
      </c>
    </row>
    <row r="8" spans="1:5" x14ac:dyDescent="0.3">
      <c r="A8" s="8" t="s">
        <v>2047</v>
      </c>
      <c r="B8">
        <v>7</v>
      </c>
      <c r="C8">
        <v>28</v>
      </c>
      <c r="D8">
        <v>44</v>
      </c>
      <c r="E8">
        <v>79</v>
      </c>
    </row>
    <row r="9" spans="1:5" x14ac:dyDescent="0.3">
      <c r="A9" s="8" t="s">
        <v>2048</v>
      </c>
      <c r="B9">
        <v>4</v>
      </c>
      <c r="C9">
        <v>33</v>
      </c>
      <c r="D9">
        <v>49</v>
      </c>
      <c r="E9">
        <v>86</v>
      </c>
    </row>
    <row r="10" spans="1:5" x14ac:dyDescent="0.3">
      <c r="A10" s="8" t="s">
        <v>2049</v>
      </c>
      <c r="B10">
        <v>1</v>
      </c>
      <c r="C10">
        <v>30</v>
      </c>
      <c r="D10">
        <v>46</v>
      </c>
      <c r="E10">
        <v>77</v>
      </c>
    </row>
    <row r="11" spans="1:5" x14ac:dyDescent="0.3">
      <c r="A11" s="8" t="s">
        <v>2050</v>
      </c>
      <c r="B11">
        <v>3</v>
      </c>
      <c r="C11">
        <v>35</v>
      </c>
      <c r="D11">
        <v>46</v>
      </c>
      <c r="E11">
        <v>84</v>
      </c>
    </row>
    <row r="12" spans="1:5" x14ac:dyDescent="0.3">
      <c r="A12" s="8" t="s">
        <v>2051</v>
      </c>
      <c r="B12">
        <v>3</v>
      </c>
      <c r="C12">
        <v>28</v>
      </c>
      <c r="D12">
        <v>55</v>
      </c>
      <c r="E12">
        <v>86</v>
      </c>
    </row>
    <row r="13" spans="1:5" x14ac:dyDescent="0.3">
      <c r="A13" s="8" t="s">
        <v>2052</v>
      </c>
      <c r="B13">
        <v>4</v>
      </c>
      <c r="C13">
        <v>31</v>
      </c>
      <c r="D13">
        <v>58</v>
      </c>
      <c r="E13">
        <v>93</v>
      </c>
    </row>
    <row r="14" spans="1:5" x14ac:dyDescent="0.3">
      <c r="A14" s="8" t="s">
        <v>2053</v>
      </c>
      <c r="B14">
        <v>8</v>
      </c>
      <c r="C14">
        <v>35</v>
      </c>
      <c r="D14">
        <v>41</v>
      </c>
      <c r="E14">
        <v>84</v>
      </c>
    </row>
    <row r="15" spans="1:5" x14ac:dyDescent="0.3">
      <c r="A15" s="8" t="s">
        <v>2054</v>
      </c>
      <c r="B15">
        <v>5</v>
      </c>
      <c r="C15">
        <v>23</v>
      </c>
      <c r="D15">
        <v>45</v>
      </c>
      <c r="E15">
        <v>73</v>
      </c>
    </row>
    <row r="16" spans="1:5" x14ac:dyDescent="0.3">
      <c r="A16" s="8" t="s">
        <v>2055</v>
      </c>
      <c r="B16">
        <v>6</v>
      </c>
      <c r="C16">
        <v>26</v>
      </c>
      <c r="D16">
        <v>45</v>
      </c>
      <c r="E16">
        <v>77</v>
      </c>
    </row>
    <row r="17" spans="1:5" x14ac:dyDescent="0.3">
      <c r="A17" s="8" t="s">
        <v>2056</v>
      </c>
      <c r="B17">
        <v>3</v>
      </c>
      <c r="C17">
        <v>27</v>
      </c>
      <c r="D17">
        <v>45</v>
      </c>
      <c r="E17">
        <v>75</v>
      </c>
    </row>
    <row r="18" spans="1:5" x14ac:dyDescent="0.3">
      <c r="A18" s="8" t="s">
        <v>2057</v>
      </c>
      <c r="B18">
        <v>7</v>
      </c>
      <c r="C18">
        <v>32</v>
      </c>
      <c r="D18">
        <v>42</v>
      </c>
      <c r="E18">
        <v>81</v>
      </c>
    </row>
    <row r="19" spans="1:5" x14ac:dyDescent="0.3">
      <c r="A19" s="8" t="s">
        <v>2041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FB9C-7FBD-43EC-9A67-0600A2820446}">
  <sheetPr codeName="Sheet5"/>
  <dimension ref="A1:I13"/>
  <sheetViews>
    <sheetView zoomScale="82" zoomScaleNormal="82" workbookViewId="0">
      <selection activeCell="C3" sqref="C3"/>
    </sheetView>
  </sheetViews>
  <sheetFormatPr defaultColWidth="20.69921875" defaultRowHeight="15.6" x14ac:dyDescent="0.3"/>
  <cols>
    <col min="7" max="9" width="20.69921875" style="4"/>
  </cols>
  <sheetData>
    <row r="1" spans="1:9" x14ac:dyDescent="0.3">
      <c r="B1" t="s">
        <v>2059</v>
      </c>
      <c r="C1" t="s">
        <v>2060</v>
      </c>
      <c r="D1" t="s">
        <v>2061</v>
      </c>
      <c r="E1" t="s">
        <v>2062</v>
      </c>
      <c r="F1" t="s">
        <v>2063</v>
      </c>
      <c r="G1" s="4" t="s">
        <v>2078</v>
      </c>
      <c r="H1" s="4" t="s">
        <v>2064</v>
      </c>
      <c r="I1" s="4" t="s">
        <v>2065</v>
      </c>
    </row>
    <row r="2" spans="1:9" x14ac:dyDescent="0.3">
      <c r="A2" s="11" t="s">
        <v>2075</v>
      </c>
      <c r="B2">
        <f>COUNTIF('Crowdfunding Goal Analysis'!D:D, A2)</f>
        <v>12</v>
      </c>
      <c r="C2">
        <f>COUNTIFS(Crowdfunding!G:G, "successful", Crowdfunding!D:D, $A2)</f>
        <v>30</v>
      </c>
      <c r="D2">
        <f>COUNTIFS(Crowdfunding!G:G, "failed", Crowdfunding!D:D, $A2)</f>
        <v>20</v>
      </c>
      <c r="E2">
        <f>COUNTIFS(Crowdfunding!G:G, "canceled", Crowdfunding!D:D, $A2)</f>
        <v>1</v>
      </c>
      <c r="F2">
        <f>SUM(C2:E2)</f>
        <v>51</v>
      </c>
      <c r="G2" s="4">
        <f>C2/F2</f>
        <v>0.58823529411764708</v>
      </c>
      <c r="H2" s="4">
        <f>D2/F2</f>
        <v>0.39215686274509803</v>
      </c>
      <c r="I2" s="4">
        <f>E2/F2</f>
        <v>1.9607843137254902E-2</v>
      </c>
    </row>
    <row r="3" spans="1:9" x14ac:dyDescent="0.3">
      <c r="A3" s="11" t="s">
        <v>2076</v>
      </c>
      <c r="B3">
        <f>COUNTIFS(Crowdfunding!$D$2:$D$1001,"&gt;=1000", Crowdfunding!D2:D1001, "&lt;=4999")</f>
        <v>234</v>
      </c>
      <c r="C3">
        <f>COUNTIFS(Crowdfunding!G:G, "successful", Crowdfunding!D:D, "&gt;=1000",Crowdfunding!D:D, "&lt;=4999" )</f>
        <v>191</v>
      </c>
      <c r="D3">
        <f>COUNTIFS(Crowdfunding!G:G, "failed", Crowdfunding!D:D, "&gt;=1000",Crowdfunding!D:D, "&lt;=4999" )</f>
        <v>38</v>
      </c>
      <c r="E3">
        <f>COUNTIFS(Crowdfunding!G:G, "canceled", Crowdfunding!D:D, "&gt;=1000",Crowdfunding!D:D, "&lt;=5000" )</f>
        <v>2</v>
      </c>
      <c r="F3">
        <f t="shared" ref="F3:F13" si="0">SUM(C3:E3)</f>
        <v>231</v>
      </c>
      <c r="G3" s="4">
        <f t="shared" ref="G3:G13" si="1">C3/F3</f>
        <v>0.82683982683982682</v>
      </c>
      <c r="H3" s="4">
        <f t="shared" ref="H3:H13" si="2">D3/F3</f>
        <v>0.16450216450216451</v>
      </c>
      <c r="I3" s="4">
        <f t="shared" ref="I3:I13" si="3">E3/F3</f>
        <v>8.658008658008658E-3</v>
      </c>
    </row>
    <row r="4" spans="1:9" x14ac:dyDescent="0.3">
      <c r="A4" s="11" t="s">
        <v>2066</v>
      </c>
      <c r="B4">
        <f>COUNTIFS(Crowdfunding!$D$2:$D$1001,"&gt;=5000", Crowdfunding!D3:D1002, "&lt;=9999")</f>
        <v>435</v>
      </c>
      <c r="C4">
        <f>COUNTIFS(Crowdfunding!G:G, "successful", Crowdfunding!D:D, "&gt;=5000",Crowdfunding!D:D, "&lt;=9999" )</f>
        <v>164</v>
      </c>
      <c r="D4">
        <f>COUNTIFS(Crowdfunding!G:G, "failed", Crowdfunding!D:D, "&gt;=5000",Crowdfunding!D:D, "&lt;=9999" )</f>
        <v>126</v>
      </c>
      <c r="E4">
        <f>COUNTIFS(Crowdfunding!G:G, "canceled", Crowdfunding!D:D, "&gt;=5000",Crowdfunding!D:D, "&lt;=9999" )</f>
        <v>25</v>
      </c>
      <c r="F4">
        <f t="shared" si="0"/>
        <v>315</v>
      </c>
      <c r="G4" s="4">
        <f t="shared" si="1"/>
        <v>0.52063492063492067</v>
      </c>
      <c r="H4" s="4">
        <f t="shared" si="2"/>
        <v>0.4</v>
      </c>
      <c r="I4" s="4">
        <f t="shared" si="3"/>
        <v>7.9365079365079361E-2</v>
      </c>
    </row>
    <row r="5" spans="1:9" x14ac:dyDescent="0.3">
      <c r="A5" s="11" t="s">
        <v>2067</v>
      </c>
      <c r="B5">
        <f>COUNTIFS(Crowdfunding!$D$2:$D$1001,"&gt;=10000", Crowdfunding!D4:D1003, "&lt;=14999")</f>
        <v>245</v>
      </c>
      <c r="C5">
        <f>COUNTIFS(Crowdfunding!G:G, "successful", Crowdfunding!D:D, "&gt;=10000",Crowdfunding!D:D, "&lt;=14999" )</f>
        <v>4</v>
      </c>
      <c r="D5">
        <f>COUNTIFS(Crowdfunding!G:G, "failed", Crowdfunding!D:D, "&gt;=10000",Crowdfunding!D:D, "&lt;=14999" )</f>
        <v>5</v>
      </c>
      <c r="E5">
        <f>COUNTIFS(Crowdfunding!G:G, "canceled", Crowdfunding!D:D, "&gt;=10000",Crowdfunding!D:D, "&lt;=14999" )</f>
        <v>0</v>
      </c>
      <c r="F5">
        <f t="shared" si="0"/>
        <v>9</v>
      </c>
      <c r="G5" s="4">
        <f t="shared" si="1"/>
        <v>0.44444444444444442</v>
      </c>
      <c r="H5" s="4">
        <f t="shared" si="2"/>
        <v>0.55555555555555558</v>
      </c>
      <c r="I5" s="4">
        <f t="shared" si="3"/>
        <v>0</v>
      </c>
    </row>
    <row r="6" spans="1:9" x14ac:dyDescent="0.3">
      <c r="A6" s="11" t="s">
        <v>2068</v>
      </c>
      <c r="B6">
        <f>COUNTIFS(Crowdfunding!$D$2:$D$1001,"&gt;=15000", Crowdfunding!D5:D1004, "&lt;=19999")</f>
        <v>238</v>
      </c>
      <c r="C6">
        <f>COUNTIFS(Crowdfunding!G:G, "successful", Crowdfunding!D:D, "&gt;=15000",Crowdfunding!D:D, "&lt;=19999" )</f>
        <v>10</v>
      </c>
      <c r="D6">
        <f>COUNTIFS(Crowdfunding!G:G, "failed", Crowdfunding!D:D, "&gt;=15000",Crowdfunding!D:D, "&lt;=19999" )</f>
        <v>0</v>
      </c>
      <c r="E6">
        <f>COUNTIFS(Crowdfunding!G:G, "canceled", Crowdfunding!D:D, "&gt;=15000",Crowdfunding!D:D, "&lt;=19999" )</f>
        <v>0</v>
      </c>
      <c r="F6">
        <f t="shared" si="0"/>
        <v>10</v>
      </c>
      <c r="G6" s="4">
        <f t="shared" si="1"/>
        <v>1</v>
      </c>
      <c r="H6" s="4">
        <f t="shared" si="2"/>
        <v>0</v>
      </c>
      <c r="I6" s="4">
        <f t="shared" si="3"/>
        <v>0</v>
      </c>
    </row>
    <row r="7" spans="1:9" x14ac:dyDescent="0.3">
      <c r="A7" s="11" t="s">
        <v>2069</v>
      </c>
      <c r="B7">
        <f>COUNTIFS(Crowdfunding!$D$2:$D$1001,"&gt;=20000", Crowdfunding!D6:D1005, "&lt;=24999")</f>
        <v>230</v>
      </c>
      <c r="C7">
        <f>COUNTIFS(Crowdfunding!G:G, "successful", Crowdfunding!D:D, "&gt;=20000",Crowdfunding!D:D, "&lt;=24999" )</f>
        <v>7</v>
      </c>
      <c r="D7">
        <f>COUNTIFS(Crowdfunding!G:G, "failed", Crowdfunding!D:D, "&gt;=20000",Crowdfunding!D:D, "&lt;=24999" )</f>
        <v>0</v>
      </c>
      <c r="E7">
        <f>COUNTIFS(Crowdfunding!G:G, "canceled", Crowdfunding!D:D, "&gt;=20000",Crowdfunding!D:D, "&lt;=24999" )</f>
        <v>0</v>
      </c>
      <c r="F7">
        <f t="shared" si="0"/>
        <v>7</v>
      </c>
      <c r="G7" s="4">
        <f t="shared" si="1"/>
        <v>1</v>
      </c>
      <c r="H7" s="4">
        <f t="shared" si="2"/>
        <v>0</v>
      </c>
      <c r="I7" s="4">
        <f t="shared" si="3"/>
        <v>0</v>
      </c>
    </row>
    <row r="8" spans="1:9" x14ac:dyDescent="0.3">
      <c r="A8" s="11" t="s">
        <v>2070</v>
      </c>
      <c r="B8">
        <f>COUNTIFS(Crowdfunding!$D$2:$D$1001,"&gt;=25000", Crowdfunding!D7:D1006, "&lt;=29999")</f>
        <v>214</v>
      </c>
      <c r="C8">
        <f>COUNTIFS(Crowdfunding!G:G, "successful", Crowdfunding!D:D, "&gt;=25000",Crowdfunding!D:D, "&lt;=29999" )</f>
        <v>11</v>
      </c>
      <c r="D8">
        <f>COUNTIFS(Crowdfunding!G:G, "failed", Crowdfunding!D:D, "&gt;=25000",Crowdfunding!D:D, "&lt;=29999" )</f>
        <v>3</v>
      </c>
      <c r="E8">
        <f>COUNTIFS(Crowdfunding!G:G, "canceled", Crowdfunding!D:D, "&gt;=25000",Crowdfunding!D:D, "&lt;=29999" )</f>
        <v>0</v>
      </c>
      <c r="F8">
        <f t="shared" si="0"/>
        <v>14</v>
      </c>
      <c r="G8" s="4">
        <f t="shared" si="1"/>
        <v>0.7857142857142857</v>
      </c>
      <c r="H8" s="4">
        <f t="shared" si="2"/>
        <v>0.21428571428571427</v>
      </c>
      <c r="I8" s="4">
        <f t="shared" si="3"/>
        <v>0</v>
      </c>
    </row>
    <row r="9" spans="1:9" x14ac:dyDescent="0.3">
      <c r="A9" s="11" t="s">
        <v>2071</v>
      </c>
      <c r="B9">
        <f>COUNTIFS(Crowdfunding!$D$2:$D$1001,"&gt;=30000", Crowdfunding!D8:D1007, "&lt;=34999")</f>
        <v>225</v>
      </c>
      <c r="C9">
        <f>COUNTIFS(Crowdfunding!G:G, "successful", Crowdfunding!D:D, "&gt;=30000",Crowdfunding!D:D, "&lt;=34999" )</f>
        <v>7</v>
      </c>
      <c r="D9">
        <f>COUNTIFS(Crowdfunding!G:G, "failed", Crowdfunding!D:D, "&gt;=30000",Crowdfunding!D:D, "&lt;=34999" )</f>
        <v>0</v>
      </c>
      <c r="E9">
        <f>COUNTIFS(Crowdfunding!G:G, "canceled", Crowdfunding!D:D, "&gt;=30000",Crowdfunding!D:D, "&lt;=34999" )</f>
        <v>0</v>
      </c>
      <c r="F9">
        <f t="shared" si="0"/>
        <v>7</v>
      </c>
      <c r="G9" s="4">
        <f t="shared" si="1"/>
        <v>1</v>
      </c>
      <c r="H9" s="4">
        <f t="shared" si="2"/>
        <v>0</v>
      </c>
      <c r="I9" s="4">
        <f t="shared" si="3"/>
        <v>0</v>
      </c>
    </row>
    <row r="10" spans="1:9" x14ac:dyDescent="0.3">
      <c r="A10" s="11" t="s">
        <v>2072</v>
      </c>
      <c r="B10">
        <f>COUNTIFS(Crowdfunding!$D$2:$D$1001,"&gt;=35000", Crowdfunding!D9:D1008, "&lt;=39999")</f>
        <v>226</v>
      </c>
      <c r="C10">
        <f>COUNTIFS(Crowdfunding!G:G, "successful", Crowdfunding!D:D, "&gt;=35000",Crowdfunding!D:D, "&lt;=39999" )</f>
        <v>8</v>
      </c>
      <c r="D10">
        <f>COUNTIFS(Crowdfunding!G:G, "failed", Crowdfunding!D:D, "&gt;=35000",Crowdfunding!D:D, "&lt;=39999" )</f>
        <v>3</v>
      </c>
      <c r="E10">
        <f>COUNTIFS(Crowdfunding!G:G, "canceled", Crowdfunding!D:D, "&gt;=35000",Crowdfunding!D:D, "&lt;=39999" )</f>
        <v>1</v>
      </c>
      <c r="F10">
        <f t="shared" si="0"/>
        <v>12</v>
      </c>
      <c r="G10" s="4">
        <f t="shared" si="1"/>
        <v>0.66666666666666663</v>
      </c>
      <c r="H10" s="4">
        <f t="shared" si="2"/>
        <v>0.25</v>
      </c>
      <c r="I10" s="4">
        <f t="shared" si="3"/>
        <v>8.3333333333333329E-2</v>
      </c>
    </row>
    <row r="11" spans="1:9" x14ac:dyDescent="0.3">
      <c r="A11" s="11" t="s">
        <v>2073</v>
      </c>
      <c r="B11">
        <f>COUNTIFS(Crowdfunding!$D$2:$D$1001,"&gt;=40000", Crowdfunding!D10:D1009, "&lt;=44999")</f>
        <v>224</v>
      </c>
      <c r="C11">
        <f>COUNTIFS(Crowdfunding!G:G, "successful", Crowdfunding!D:D, "&gt;=40000",Crowdfunding!D:D, "&lt;=44999" )</f>
        <v>11</v>
      </c>
      <c r="D11">
        <f>COUNTIFS(Crowdfunding!G:G, "failed", Crowdfunding!D:D, "&gt;=40000",Crowdfunding!D:D, "&lt;=44999" )</f>
        <v>3</v>
      </c>
      <c r="E11">
        <f>COUNTIFS(Crowdfunding!G:G, "canceled", Crowdfunding!D:D, "&gt;=40000",Crowdfunding!D:D, "&lt;=44999" )</f>
        <v>0</v>
      </c>
      <c r="F11">
        <f t="shared" si="0"/>
        <v>14</v>
      </c>
      <c r="G11" s="4">
        <f t="shared" si="1"/>
        <v>0.7857142857142857</v>
      </c>
      <c r="H11" s="4">
        <f t="shared" si="2"/>
        <v>0.21428571428571427</v>
      </c>
      <c r="I11" s="4">
        <f t="shared" si="3"/>
        <v>0</v>
      </c>
    </row>
    <row r="12" spans="1:9" x14ac:dyDescent="0.3">
      <c r="A12" s="11" t="s">
        <v>2074</v>
      </c>
      <c r="B12">
        <f>COUNTIFS(Crowdfunding!$D$2:$D$1001,"&gt;=45000", Crowdfunding!D11:D1010, "&lt;=49999")</f>
        <v>219</v>
      </c>
      <c r="C12">
        <f>COUNTIFS(Crowdfunding!G:G, "successful", Crowdfunding!D:D, "&gt;=45000",Crowdfunding!D:D, "&lt;=49999" )</f>
        <v>8</v>
      </c>
      <c r="D12">
        <f>COUNTIFS(Crowdfunding!G:G, "failed", Crowdfunding!D:D, "&gt;=45000",Crowdfunding!D:D, "&lt;=49999" )</f>
        <v>3</v>
      </c>
      <c r="E12">
        <f>COUNTIFS(Crowdfunding!G:G, "canceled", Crowdfunding!D:D, "&gt;=45000",Crowdfunding!D:D, "&lt;=49999" )</f>
        <v>0</v>
      </c>
      <c r="F12">
        <f t="shared" si="0"/>
        <v>11</v>
      </c>
      <c r="G12" s="4">
        <f t="shared" si="1"/>
        <v>0.72727272727272729</v>
      </c>
      <c r="H12" s="4">
        <f t="shared" si="2"/>
        <v>0.27272727272727271</v>
      </c>
      <c r="I12" s="4">
        <f t="shared" si="3"/>
        <v>0</v>
      </c>
    </row>
    <row r="13" spans="1:9" x14ac:dyDescent="0.3">
      <c r="A13" s="11" t="s">
        <v>2077</v>
      </c>
      <c r="B13">
        <f>COUNTIFS(Crowdfunding!$D$2:$D$1001,"&gt;=1000", Crowdfunding!D12:D1011, "&lt;=50000")</f>
        <v>639</v>
      </c>
      <c r="C13">
        <f>COUNTIFS(Crowdfunding!G:G, "successful", Crowdfunding!D:D, $A13)</f>
        <v>114</v>
      </c>
      <c r="D13">
        <f>COUNTIFS(Crowdfunding!G:G, "failed", Crowdfunding!D:D, $A13)</f>
        <v>163</v>
      </c>
      <c r="E13">
        <f>COUNTIFS(Crowdfunding!G:G, "canceled", Crowdfunding!D:D, $A13)</f>
        <v>28</v>
      </c>
      <c r="F13">
        <f t="shared" si="0"/>
        <v>305</v>
      </c>
      <c r="G13" s="4">
        <f t="shared" si="1"/>
        <v>0.3737704918032787</v>
      </c>
      <c r="H13" s="4">
        <f t="shared" si="2"/>
        <v>0.53442622950819674</v>
      </c>
      <c r="I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2BD5-F99A-4C8B-BC07-462C0CF14CF2}">
  <sheetPr codeName="Sheet6"/>
  <dimension ref="B2:I568"/>
  <sheetViews>
    <sheetView tabSelected="1" workbookViewId="0">
      <selection activeCell="E8" sqref="E8"/>
    </sheetView>
  </sheetViews>
  <sheetFormatPr defaultRowHeight="15.6" x14ac:dyDescent="0.3"/>
  <cols>
    <col min="2" max="2" width="10.296875" bestFit="1" customWidth="1"/>
    <col min="3" max="3" width="15.09765625" bestFit="1" customWidth="1"/>
    <col min="4" max="4" width="16.8984375" bestFit="1" customWidth="1"/>
    <col min="5" max="5" width="15.09765625" style="5" customWidth="1"/>
    <col min="7" max="7" width="13.09765625" style="5" bestFit="1" customWidth="1"/>
    <col min="8" max="8" width="16.8984375" bestFit="1" customWidth="1"/>
    <col min="9" max="9" width="9.8984375" bestFit="1" customWidth="1"/>
  </cols>
  <sheetData>
    <row r="2" spans="2:9" x14ac:dyDescent="0.3">
      <c r="B2" t="s">
        <v>4</v>
      </c>
      <c r="C2" t="s">
        <v>5</v>
      </c>
      <c r="F2" t="s">
        <v>4</v>
      </c>
      <c r="G2" s="5" t="s">
        <v>5</v>
      </c>
    </row>
    <row r="3" spans="2:9" x14ac:dyDescent="0.3">
      <c r="B3" s="14" t="s">
        <v>20</v>
      </c>
      <c r="C3" s="12">
        <v>158</v>
      </c>
      <c r="D3" s="16" t="s">
        <v>2080</v>
      </c>
      <c r="E3" s="17">
        <f>AVERAGE(C3:C567)</f>
        <v>851.14690265486729</v>
      </c>
      <c r="F3" s="12" t="s">
        <v>14</v>
      </c>
      <c r="G3" s="22">
        <v>0</v>
      </c>
      <c r="H3" s="16" t="s">
        <v>2080</v>
      </c>
      <c r="I3" s="17">
        <f>AVERAGE(G3:G567)</f>
        <v>2478.7595628415302</v>
      </c>
    </row>
    <row r="4" spans="2:9" x14ac:dyDescent="0.3">
      <c r="B4" s="14" t="s">
        <v>20</v>
      </c>
      <c r="C4" s="12">
        <v>1425</v>
      </c>
      <c r="D4" s="18" t="s">
        <v>2079</v>
      </c>
      <c r="E4" s="19">
        <f>MEDIAN(C3:C567)</f>
        <v>201</v>
      </c>
      <c r="F4" s="12" t="s">
        <v>14</v>
      </c>
      <c r="G4" s="22">
        <v>24</v>
      </c>
      <c r="H4" s="18" t="s">
        <v>2079</v>
      </c>
      <c r="I4" s="19">
        <f>MEDIAN(G3:G567)</f>
        <v>116</v>
      </c>
    </row>
    <row r="5" spans="2:9" x14ac:dyDescent="0.3">
      <c r="B5" s="14" t="s">
        <v>20</v>
      </c>
      <c r="C5" s="12">
        <v>174</v>
      </c>
      <c r="D5" s="18" t="s">
        <v>2081</v>
      </c>
      <c r="E5" s="19">
        <f>MIN(C3:C567)</f>
        <v>16</v>
      </c>
      <c r="F5" s="12" t="s">
        <v>14</v>
      </c>
      <c r="G5" s="22">
        <v>53</v>
      </c>
      <c r="H5" s="18" t="s">
        <v>2081</v>
      </c>
      <c r="I5" s="19">
        <f>MIN(G3:G567)</f>
        <v>0</v>
      </c>
    </row>
    <row r="6" spans="2:9" x14ac:dyDescent="0.3">
      <c r="B6" s="14" t="s">
        <v>20</v>
      </c>
      <c r="C6" s="12">
        <v>227</v>
      </c>
      <c r="D6" s="18" t="s">
        <v>2082</v>
      </c>
      <c r="E6" s="19">
        <f>MAX(C3:C567)</f>
        <v>7295</v>
      </c>
      <c r="F6" s="12" t="s">
        <v>14</v>
      </c>
      <c r="G6" s="22">
        <v>18</v>
      </c>
      <c r="H6" s="18" t="s">
        <v>2082</v>
      </c>
      <c r="I6" s="19">
        <f>MAX(G3:G567)</f>
        <v>480898</v>
      </c>
    </row>
    <row r="7" spans="2:9" x14ac:dyDescent="0.3">
      <c r="B7" s="14" t="s">
        <v>20</v>
      </c>
      <c r="C7" s="12">
        <v>220</v>
      </c>
      <c r="D7" s="18" t="s">
        <v>2083</v>
      </c>
      <c r="E7" s="19">
        <f>_xlfn.VAR.P(C3:C567)</f>
        <v>1603373.7324019109</v>
      </c>
      <c r="F7" s="12" t="s">
        <v>14</v>
      </c>
      <c r="G7" s="22">
        <v>44</v>
      </c>
      <c r="H7" s="18" t="s">
        <v>2083</v>
      </c>
      <c r="I7" s="19">
        <f>_xlfn.VAR.P(G3:G567)</f>
        <v>751129146.11705339</v>
      </c>
    </row>
    <row r="8" spans="2:9" x14ac:dyDescent="0.3">
      <c r="B8" s="14" t="s">
        <v>20</v>
      </c>
      <c r="C8" s="12">
        <v>98</v>
      </c>
      <c r="D8" s="20" t="s">
        <v>2084</v>
      </c>
      <c r="E8" s="21">
        <f>_xlfn.STDEV.P(C3:C567)</f>
        <v>1266.2439466397898</v>
      </c>
      <c r="F8" s="12" t="s">
        <v>14</v>
      </c>
      <c r="G8" s="22">
        <v>27</v>
      </c>
      <c r="H8" s="20" t="s">
        <v>2084</v>
      </c>
      <c r="I8" s="21">
        <f>_xlfn.STDEV.P(G3:G567)</f>
        <v>27406.735415168539</v>
      </c>
    </row>
    <row r="9" spans="2:9" x14ac:dyDescent="0.3">
      <c r="B9" s="14" t="s">
        <v>20</v>
      </c>
      <c r="C9" s="12">
        <v>100</v>
      </c>
      <c r="F9" s="12" t="s">
        <v>14</v>
      </c>
      <c r="G9" s="22">
        <v>55</v>
      </c>
      <c r="I9" s="5"/>
    </row>
    <row r="10" spans="2:9" x14ac:dyDescent="0.3">
      <c r="B10" s="14" t="s">
        <v>20</v>
      </c>
      <c r="C10" s="12">
        <v>1249</v>
      </c>
      <c r="F10" s="12" t="s">
        <v>14</v>
      </c>
      <c r="G10" s="22">
        <v>200</v>
      </c>
    </row>
    <row r="11" spans="2:9" x14ac:dyDescent="0.3">
      <c r="B11" s="14" t="s">
        <v>20</v>
      </c>
      <c r="C11" s="12">
        <v>1396</v>
      </c>
      <c r="F11" s="12" t="s">
        <v>14</v>
      </c>
      <c r="G11" s="22">
        <v>452</v>
      </c>
    </row>
    <row r="12" spans="2:9" x14ac:dyDescent="0.3">
      <c r="B12" s="14" t="s">
        <v>20</v>
      </c>
      <c r="C12" s="12">
        <v>890</v>
      </c>
      <c r="F12" s="12" t="s">
        <v>14</v>
      </c>
      <c r="G12" s="22">
        <v>674</v>
      </c>
    </row>
    <row r="13" spans="2:9" x14ac:dyDescent="0.3">
      <c r="B13" s="14" t="s">
        <v>20</v>
      </c>
      <c r="C13" s="12">
        <v>142</v>
      </c>
      <c r="F13" s="12" t="s">
        <v>14</v>
      </c>
      <c r="G13" s="22">
        <v>558</v>
      </c>
    </row>
    <row r="14" spans="2:9" x14ac:dyDescent="0.3">
      <c r="B14" s="14" t="s">
        <v>20</v>
      </c>
      <c r="C14" s="12">
        <v>2673</v>
      </c>
      <c r="F14" s="12" t="s">
        <v>14</v>
      </c>
      <c r="G14" s="22">
        <v>15</v>
      </c>
    </row>
    <row r="15" spans="2:9" x14ac:dyDescent="0.3">
      <c r="B15" s="14" t="s">
        <v>20</v>
      </c>
      <c r="C15" s="12">
        <v>163</v>
      </c>
      <c r="F15" s="12" t="s">
        <v>14</v>
      </c>
      <c r="G15" s="22">
        <v>2307</v>
      </c>
    </row>
    <row r="16" spans="2:9" x14ac:dyDescent="0.3">
      <c r="B16" s="14" t="s">
        <v>20</v>
      </c>
      <c r="C16" s="12">
        <v>2220</v>
      </c>
      <c r="F16" s="12" t="s">
        <v>14</v>
      </c>
      <c r="G16" s="22">
        <v>88</v>
      </c>
    </row>
    <row r="17" spans="2:7" x14ac:dyDescent="0.3">
      <c r="B17" s="14" t="s">
        <v>20</v>
      </c>
      <c r="C17" s="12">
        <v>1606</v>
      </c>
      <c r="F17" s="12" t="s">
        <v>14</v>
      </c>
      <c r="G17" s="22">
        <v>48</v>
      </c>
    </row>
    <row r="18" spans="2:7" x14ac:dyDescent="0.3">
      <c r="B18" s="14" t="s">
        <v>20</v>
      </c>
      <c r="C18" s="12">
        <v>129</v>
      </c>
      <c r="F18" s="12" t="s">
        <v>14</v>
      </c>
      <c r="G18" s="22">
        <v>1</v>
      </c>
    </row>
    <row r="19" spans="2:7" x14ac:dyDescent="0.3">
      <c r="B19" s="14" t="s">
        <v>20</v>
      </c>
      <c r="C19" s="12">
        <v>226</v>
      </c>
      <c r="F19" s="12" t="s">
        <v>14</v>
      </c>
      <c r="G19" s="22">
        <v>1467</v>
      </c>
    </row>
    <row r="20" spans="2:7" x14ac:dyDescent="0.3">
      <c r="B20" s="14" t="s">
        <v>20</v>
      </c>
      <c r="C20" s="12">
        <v>5419</v>
      </c>
      <c r="F20" s="12" t="s">
        <v>14</v>
      </c>
      <c r="G20" s="22">
        <v>75</v>
      </c>
    </row>
    <row r="21" spans="2:7" x14ac:dyDescent="0.3">
      <c r="B21" s="14" t="s">
        <v>20</v>
      </c>
      <c r="C21" s="12">
        <v>165</v>
      </c>
      <c r="F21" s="12" t="s">
        <v>14</v>
      </c>
      <c r="G21" s="22">
        <v>120</v>
      </c>
    </row>
    <row r="22" spans="2:7" x14ac:dyDescent="0.3">
      <c r="B22" s="14" t="s">
        <v>20</v>
      </c>
      <c r="C22" s="12">
        <v>1965</v>
      </c>
      <c r="F22" s="12" t="s">
        <v>14</v>
      </c>
      <c r="G22" s="22">
        <v>2253</v>
      </c>
    </row>
    <row r="23" spans="2:7" x14ac:dyDescent="0.3">
      <c r="B23" s="14" t="s">
        <v>20</v>
      </c>
      <c r="C23" s="12">
        <v>16</v>
      </c>
      <c r="F23" s="12" t="s">
        <v>14</v>
      </c>
      <c r="G23" s="22">
        <v>5</v>
      </c>
    </row>
    <row r="24" spans="2:7" x14ac:dyDescent="0.3">
      <c r="B24" s="14" t="s">
        <v>20</v>
      </c>
      <c r="C24" s="12">
        <v>107</v>
      </c>
      <c r="F24" s="12" t="s">
        <v>14</v>
      </c>
      <c r="G24" s="22">
        <v>38</v>
      </c>
    </row>
    <row r="25" spans="2:7" x14ac:dyDescent="0.3">
      <c r="B25" s="14" t="s">
        <v>20</v>
      </c>
      <c r="C25" s="12">
        <v>134</v>
      </c>
      <c r="F25" s="12" t="s">
        <v>14</v>
      </c>
      <c r="G25" s="22">
        <v>12</v>
      </c>
    </row>
    <row r="26" spans="2:7" x14ac:dyDescent="0.3">
      <c r="B26" s="14" t="s">
        <v>20</v>
      </c>
      <c r="C26" s="12">
        <v>198</v>
      </c>
      <c r="F26" s="12" t="s">
        <v>14</v>
      </c>
      <c r="G26" s="22">
        <v>1684</v>
      </c>
    </row>
    <row r="27" spans="2:7" x14ac:dyDescent="0.3">
      <c r="B27" s="14" t="s">
        <v>20</v>
      </c>
      <c r="C27" s="12">
        <v>111</v>
      </c>
      <c r="F27" s="12" t="s">
        <v>14</v>
      </c>
      <c r="G27" s="22">
        <v>56</v>
      </c>
    </row>
    <row r="28" spans="2:7" x14ac:dyDescent="0.3">
      <c r="B28" s="14" t="s">
        <v>20</v>
      </c>
      <c r="C28" s="12">
        <v>222</v>
      </c>
      <c r="F28" s="12" t="s">
        <v>14</v>
      </c>
      <c r="G28" s="22">
        <v>838</v>
      </c>
    </row>
    <row r="29" spans="2:7" x14ac:dyDescent="0.3">
      <c r="B29" s="14" t="s">
        <v>20</v>
      </c>
      <c r="C29" s="12">
        <v>6212</v>
      </c>
      <c r="F29" s="12" t="s">
        <v>14</v>
      </c>
      <c r="G29" s="22">
        <v>1000</v>
      </c>
    </row>
    <row r="30" spans="2:7" x14ac:dyDescent="0.3">
      <c r="B30" s="14" t="s">
        <v>20</v>
      </c>
      <c r="C30" s="12">
        <v>98</v>
      </c>
      <c r="F30" s="12" t="s">
        <v>14</v>
      </c>
      <c r="G30" s="22">
        <v>1482</v>
      </c>
    </row>
    <row r="31" spans="2:7" x14ac:dyDescent="0.3">
      <c r="B31" s="14" t="s">
        <v>20</v>
      </c>
      <c r="C31" s="12">
        <v>92</v>
      </c>
      <c r="F31" s="12" t="s">
        <v>14</v>
      </c>
      <c r="G31" s="22">
        <v>106</v>
      </c>
    </row>
    <row r="32" spans="2:7" x14ac:dyDescent="0.3">
      <c r="B32" s="14" t="s">
        <v>20</v>
      </c>
      <c r="C32" s="12">
        <v>149</v>
      </c>
      <c r="F32" s="12" t="s">
        <v>14</v>
      </c>
      <c r="G32" s="22">
        <v>679</v>
      </c>
    </row>
    <row r="33" spans="2:7" x14ac:dyDescent="0.3">
      <c r="B33" s="14" t="s">
        <v>20</v>
      </c>
      <c r="C33" s="12">
        <v>2431</v>
      </c>
      <c r="F33" s="12" t="s">
        <v>14</v>
      </c>
      <c r="G33" s="22">
        <v>1220</v>
      </c>
    </row>
    <row r="34" spans="2:7" x14ac:dyDescent="0.3">
      <c r="B34" s="14" t="s">
        <v>20</v>
      </c>
      <c r="C34" s="12">
        <v>303</v>
      </c>
      <c r="F34" s="12" t="s">
        <v>14</v>
      </c>
      <c r="G34" s="22">
        <v>1</v>
      </c>
    </row>
    <row r="35" spans="2:7" x14ac:dyDescent="0.3">
      <c r="B35" s="14" t="s">
        <v>20</v>
      </c>
      <c r="C35" s="12">
        <v>209</v>
      </c>
      <c r="F35" s="12" t="s">
        <v>14</v>
      </c>
      <c r="G35" s="22">
        <v>37</v>
      </c>
    </row>
    <row r="36" spans="2:7" x14ac:dyDescent="0.3">
      <c r="B36" s="14" t="s">
        <v>20</v>
      </c>
      <c r="C36" s="12">
        <v>131</v>
      </c>
      <c r="F36" s="12" t="s">
        <v>14</v>
      </c>
      <c r="G36" s="22">
        <v>60</v>
      </c>
    </row>
    <row r="37" spans="2:7" x14ac:dyDescent="0.3">
      <c r="B37" s="14" t="s">
        <v>20</v>
      </c>
      <c r="C37" s="12">
        <v>164</v>
      </c>
      <c r="F37" s="12" t="s">
        <v>14</v>
      </c>
      <c r="G37" s="22">
        <v>296</v>
      </c>
    </row>
    <row r="38" spans="2:7" x14ac:dyDescent="0.3">
      <c r="B38" s="14" t="s">
        <v>20</v>
      </c>
      <c r="C38" s="12">
        <v>201</v>
      </c>
      <c r="F38" s="12" t="s">
        <v>14</v>
      </c>
      <c r="G38" s="22">
        <v>3304</v>
      </c>
    </row>
    <row r="39" spans="2:7" x14ac:dyDescent="0.3">
      <c r="B39" s="14" t="s">
        <v>20</v>
      </c>
      <c r="C39" s="12">
        <v>211</v>
      </c>
      <c r="F39" s="12" t="s">
        <v>14</v>
      </c>
      <c r="G39" s="22">
        <v>73</v>
      </c>
    </row>
    <row r="40" spans="2:7" x14ac:dyDescent="0.3">
      <c r="B40" s="14" t="s">
        <v>20</v>
      </c>
      <c r="C40" s="12">
        <v>128</v>
      </c>
      <c r="F40" s="12" t="s">
        <v>14</v>
      </c>
      <c r="G40" s="22">
        <v>3387</v>
      </c>
    </row>
    <row r="41" spans="2:7" x14ac:dyDescent="0.3">
      <c r="B41" s="14" t="s">
        <v>20</v>
      </c>
      <c r="C41" s="12">
        <v>1600</v>
      </c>
      <c r="F41" s="12" t="s">
        <v>14</v>
      </c>
      <c r="G41" s="22">
        <v>662</v>
      </c>
    </row>
    <row r="42" spans="2:7" x14ac:dyDescent="0.3">
      <c r="B42" s="14" t="s">
        <v>20</v>
      </c>
      <c r="C42" s="12">
        <v>249</v>
      </c>
      <c r="F42" s="12" t="s">
        <v>14</v>
      </c>
      <c r="G42" s="22">
        <v>774</v>
      </c>
    </row>
    <row r="43" spans="2:7" x14ac:dyDescent="0.3">
      <c r="B43" s="14" t="s">
        <v>20</v>
      </c>
      <c r="C43" s="12">
        <v>236</v>
      </c>
      <c r="F43" s="12" t="s">
        <v>14</v>
      </c>
      <c r="G43" s="22">
        <v>672</v>
      </c>
    </row>
    <row r="44" spans="2:7" x14ac:dyDescent="0.3">
      <c r="B44" s="14" t="s">
        <v>20</v>
      </c>
      <c r="C44" s="12">
        <v>4065</v>
      </c>
      <c r="F44" s="12" t="s">
        <v>14</v>
      </c>
      <c r="G44" s="22">
        <v>940</v>
      </c>
    </row>
    <row r="45" spans="2:7" x14ac:dyDescent="0.3">
      <c r="B45" s="14" t="s">
        <v>20</v>
      </c>
      <c r="C45" s="12">
        <v>246</v>
      </c>
      <c r="F45" s="12" t="s">
        <v>14</v>
      </c>
      <c r="G45" s="22">
        <v>117</v>
      </c>
    </row>
    <row r="46" spans="2:7" x14ac:dyDescent="0.3">
      <c r="B46" s="14" t="s">
        <v>20</v>
      </c>
      <c r="C46" s="12">
        <v>2475</v>
      </c>
      <c r="F46" s="12" t="s">
        <v>14</v>
      </c>
      <c r="G46" s="22">
        <v>115</v>
      </c>
    </row>
    <row r="47" spans="2:7" x14ac:dyDescent="0.3">
      <c r="B47" s="14" t="s">
        <v>20</v>
      </c>
      <c r="C47" s="12">
        <v>76</v>
      </c>
      <c r="F47" s="12" t="s">
        <v>14</v>
      </c>
      <c r="G47" s="22">
        <v>326</v>
      </c>
    </row>
    <row r="48" spans="2:7" x14ac:dyDescent="0.3">
      <c r="B48" s="14" t="s">
        <v>20</v>
      </c>
      <c r="C48" s="12">
        <v>54</v>
      </c>
      <c r="F48" s="12" t="s">
        <v>14</v>
      </c>
      <c r="G48" s="22">
        <v>1</v>
      </c>
    </row>
    <row r="49" spans="2:7" x14ac:dyDescent="0.3">
      <c r="B49" s="14" t="s">
        <v>20</v>
      </c>
      <c r="C49" s="12">
        <v>88</v>
      </c>
      <c r="F49" s="12" t="s">
        <v>14</v>
      </c>
      <c r="G49" s="22">
        <v>1467</v>
      </c>
    </row>
    <row r="50" spans="2:7" x14ac:dyDescent="0.3">
      <c r="B50" s="14" t="s">
        <v>20</v>
      </c>
      <c r="C50" s="12">
        <v>85</v>
      </c>
      <c r="F50" s="12" t="s">
        <v>14</v>
      </c>
      <c r="G50" s="22">
        <v>5681</v>
      </c>
    </row>
    <row r="51" spans="2:7" x14ac:dyDescent="0.3">
      <c r="B51" s="14" t="s">
        <v>20</v>
      </c>
      <c r="C51" s="12">
        <v>170</v>
      </c>
      <c r="F51" s="12" t="s">
        <v>14</v>
      </c>
      <c r="G51" s="22">
        <v>1059</v>
      </c>
    </row>
    <row r="52" spans="2:7" x14ac:dyDescent="0.3">
      <c r="B52" s="14" t="s">
        <v>20</v>
      </c>
      <c r="C52" s="12">
        <v>330</v>
      </c>
      <c r="F52" s="12" t="s">
        <v>14</v>
      </c>
      <c r="G52" s="22">
        <v>1194</v>
      </c>
    </row>
    <row r="53" spans="2:7" x14ac:dyDescent="0.3">
      <c r="B53" s="14" t="s">
        <v>20</v>
      </c>
      <c r="C53" s="12">
        <v>127</v>
      </c>
      <c r="F53" s="12" t="s">
        <v>14</v>
      </c>
      <c r="G53" s="22">
        <v>30</v>
      </c>
    </row>
    <row r="54" spans="2:7" x14ac:dyDescent="0.3">
      <c r="B54" s="14" t="s">
        <v>20</v>
      </c>
      <c r="C54" s="12">
        <v>411</v>
      </c>
      <c r="F54" s="12" t="s">
        <v>14</v>
      </c>
      <c r="G54" s="22">
        <v>75</v>
      </c>
    </row>
    <row r="55" spans="2:7" x14ac:dyDescent="0.3">
      <c r="B55" s="14" t="s">
        <v>20</v>
      </c>
      <c r="C55" s="12">
        <v>180</v>
      </c>
      <c r="F55" s="12" t="s">
        <v>14</v>
      </c>
      <c r="G55" s="22">
        <v>955</v>
      </c>
    </row>
    <row r="56" spans="2:7" x14ac:dyDescent="0.3">
      <c r="B56" s="14" t="s">
        <v>20</v>
      </c>
      <c r="C56" s="12">
        <v>374</v>
      </c>
      <c r="F56" s="12" t="s">
        <v>14</v>
      </c>
      <c r="G56" s="22">
        <v>67</v>
      </c>
    </row>
    <row r="57" spans="2:7" x14ac:dyDescent="0.3">
      <c r="B57" s="14" t="s">
        <v>20</v>
      </c>
      <c r="C57" s="12">
        <v>71</v>
      </c>
      <c r="F57" s="12" t="s">
        <v>14</v>
      </c>
      <c r="G57" s="22">
        <v>5</v>
      </c>
    </row>
    <row r="58" spans="2:7" x14ac:dyDescent="0.3">
      <c r="B58" s="14" t="s">
        <v>20</v>
      </c>
      <c r="C58" s="12">
        <v>203</v>
      </c>
      <c r="F58" s="12" t="s">
        <v>14</v>
      </c>
      <c r="G58" s="22">
        <v>26</v>
      </c>
    </row>
    <row r="59" spans="2:7" x14ac:dyDescent="0.3">
      <c r="B59" s="14" t="s">
        <v>20</v>
      </c>
      <c r="C59" s="12">
        <v>113</v>
      </c>
      <c r="F59" s="12" t="s">
        <v>14</v>
      </c>
      <c r="G59" s="22">
        <v>1130</v>
      </c>
    </row>
    <row r="60" spans="2:7" x14ac:dyDescent="0.3">
      <c r="B60" s="14" t="s">
        <v>20</v>
      </c>
      <c r="C60" s="12">
        <v>96</v>
      </c>
      <c r="F60" s="12" t="s">
        <v>14</v>
      </c>
      <c r="G60" s="22">
        <v>782</v>
      </c>
    </row>
    <row r="61" spans="2:7" x14ac:dyDescent="0.3">
      <c r="B61" s="14" t="s">
        <v>20</v>
      </c>
      <c r="C61" s="12">
        <v>498</v>
      </c>
      <c r="F61" s="12" t="s">
        <v>14</v>
      </c>
      <c r="G61" s="22">
        <v>210</v>
      </c>
    </row>
    <row r="62" spans="2:7" x14ac:dyDescent="0.3">
      <c r="B62" s="14" t="s">
        <v>20</v>
      </c>
      <c r="C62" s="12">
        <v>180</v>
      </c>
      <c r="F62" s="12" t="s">
        <v>14</v>
      </c>
      <c r="G62" s="22">
        <v>136</v>
      </c>
    </row>
    <row r="63" spans="2:7" x14ac:dyDescent="0.3">
      <c r="B63" s="14" t="s">
        <v>20</v>
      </c>
      <c r="C63" s="12">
        <v>27</v>
      </c>
      <c r="F63" s="12" t="s">
        <v>14</v>
      </c>
      <c r="G63" s="22">
        <v>86</v>
      </c>
    </row>
    <row r="64" spans="2:7" x14ac:dyDescent="0.3">
      <c r="B64" s="14" t="s">
        <v>20</v>
      </c>
      <c r="C64" s="12">
        <v>2331</v>
      </c>
      <c r="F64" s="12" t="s">
        <v>14</v>
      </c>
      <c r="G64" s="22">
        <v>19</v>
      </c>
    </row>
    <row r="65" spans="2:7" x14ac:dyDescent="0.3">
      <c r="B65" s="14" t="s">
        <v>20</v>
      </c>
      <c r="C65" s="12">
        <v>113</v>
      </c>
      <c r="F65" s="12" t="s">
        <v>14</v>
      </c>
      <c r="G65" s="22">
        <v>886</v>
      </c>
    </row>
    <row r="66" spans="2:7" x14ac:dyDescent="0.3">
      <c r="B66" s="14" t="s">
        <v>20</v>
      </c>
      <c r="C66" s="12">
        <v>164</v>
      </c>
      <c r="F66" s="12" t="s">
        <v>14</v>
      </c>
      <c r="G66" s="22">
        <v>35</v>
      </c>
    </row>
    <row r="67" spans="2:7" x14ac:dyDescent="0.3">
      <c r="B67" s="14" t="s">
        <v>20</v>
      </c>
      <c r="C67" s="12">
        <v>164</v>
      </c>
      <c r="F67" s="12" t="s">
        <v>14</v>
      </c>
      <c r="G67" s="22">
        <v>24</v>
      </c>
    </row>
    <row r="68" spans="2:7" x14ac:dyDescent="0.3">
      <c r="B68" s="14" t="s">
        <v>20</v>
      </c>
      <c r="C68" s="12">
        <v>336</v>
      </c>
      <c r="F68" s="12" t="s">
        <v>14</v>
      </c>
      <c r="G68" s="22">
        <v>86</v>
      </c>
    </row>
    <row r="69" spans="2:7" x14ac:dyDescent="0.3">
      <c r="B69" s="14" t="s">
        <v>20</v>
      </c>
      <c r="C69" s="12">
        <v>1917</v>
      </c>
      <c r="F69" s="12" t="s">
        <v>14</v>
      </c>
      <c r="G69" s="22">
        <v>243</v>
      </c>
    </row>
    <row r="70" spans="2:7" x14ac:dyDescent="0.3">
      <c r="B70" s="14" t="s">
        <v>20</v>
      </c>
      <c r="C70" s="12">
        <v>95</v>
      </c>
      <c r="F70" s="12" t="s">
        <v>14</v>
      </c>
      <c r="G70" s="22">
        <v>65</v>
      </c>
    </row>
    <row r="71" spans="2:7" x14ac:dyDescent="0.3">
      <c r="B71" s="14" t="s">
        <v>20</v>
      </c>
      <c r="C71" s="12">
        <v>147</v>
      </c>
      <c r="F71" s="12" t="s">
        <v>14</v>
      </c>
      <c r="G71" s="22">
        <v>100</v>
      </c>
    </row>
    <row r="72" spans="2:7" x14ac:dyDescent="0.3">
      <c r="B72" s="14" t="s">
        <v>20</v>
      </c>
      <c r="C72" s="12">
        <v>86</v>
      </c>
      <c r="F72" s="12" t="s">
        <v>14</v>
      </c>
      <c r="G72" s="22">
        <v>168</v>
      </c>
    </row>
    <row r="73" spans="2:7" x14ac:dyDescent="0.3">
      <c r="B73" s="14" t="s">
        <v>20</v>
      </c>
      <c r="C73" s="12">
        <v>83</v>
      </c>
      <c r="F73" s="12" t="s">
        <v>14</v>
      </c>
      <c r="G73" s="22">
        <v>13</v>
      </c>
    </row>
    <row r="74" spans="2:7" x14ac:dyDescent="0.3">
      <c r="B74" s="14" t="s">
        <v>20</v>
      </c>
      <c r="C74" s="12">
        <v>676</v>
      </c>
      <c r="F74" s="12" t="s">
        <v>14</v>
      </c>
      <c r="G74" s="22">
        <v>1</v>
      </c>
    </row>
    <row r="75" spans="2:7" x14ac:dyDescent="0.3">
      <c r="B75" s="14" t="s">
        <v>20</v>
      </c>
      <c r="C75" s="12">
        <v>361</v>
      </c>
      <c r="F75" s="12" t="s">
        <v>14</v>
      </c>
      <c r="G75" s="22">
        <v>40</v>
      </c>
    </row>
    <row r="76" spans="2:7" x14ac:dyDescent="0.3">
      <c r="B76" s="14" t="s">
        <v>20</v>
      </c>
      <c r="C76" s="12">
        <v>131</v>
      </c>
      <c r="F76" s="12" t="s">
        <v>14</v>
      </c>
      <c r="G76" s="22">
        <v>226</v>
      </c>
    </row>
    <row r="77" spans="2:7" x14ac:dyDescent="0.3">
      <c r="B77" s="14" t="s">
        <v>20</v>
      </c>
      <c r="C77" s="12">
        <v>126</v>
      </c>
      <c r="F77" s="12" t="s">
        <v>14</v>
      </c>
      <c r="G77" s="22">
        <v>1625</v>
      </c>
    </row>
    <row r="78" spans="2:7" x14ac:dyDescent="0.3">
      <c r="B78" s="14" t="s">
        <v>20</v>
      </c>
      <c r="C78" s="12">
        <v>275</v>
      </c>
      <c r="F78" s="12" t="s">
        <v>14</v>
      </c>
      <c r="G78" s="22">
        <v>143</v>
      </c>
    </row>
    <row r="79" spans="2:7" x14ac:dyDescent="0.3">
      <c r="B79" s="14" t="s">
        <v>20</v>
      </c>
      <c r="C79" s="12">
        <v>67</v>
      </c>
      <c r="F79" s="12" t="s">
        <v>14</v>
      </c>
      <c r="G79" s="22">
        <v>934</v>
      </c>
    </row>
    <row r="80" spans="2:7" x14ac:dyDescent="0.3">
      <c r="B80" s="14" t="s">
        <v>20</v>
      </c>
      <c r="C80" s="12">
        <v>154</v>
      </c>
      <c r="F80" s="12" t="s">
        <v>14</v>
      </c>
      <c r="G80" s="22">
        <v>17</v>
      </c>
    </row>
    <row r="81" spans="2:7" x14ac:dyDescent="0.3">
      <c r="B81" s="14" t="s">
        <v>20</v>
      </c>
      <c r="C81" s="12">
        <v>1782</v>
      </c>
      <c r="F81" s="12" t="s">
        <v>14</v>
      </c>
      <c r="G81" s="22">
        <v>2179</v>
      </c>
    </row>
    <row r="82" spans="2:7" x14ac:dyDescent="0.3">
      <c r="B82" s="14" t="s">
        <v>20</v>
      </c>
      <c r="C82" s="12">
        <v>903</v>
      </c>
      <c r="F82" s="12" t="s">
        <v>14</v>
      </c>
      <c r="G82" s="22">
        <v>931</v>
      </c>
    </row>
    <row r="83" spans="2:7" x14ac:dyDescent="0.3">
      <c r="B83" s="14" t="s">
        <v>20</v>
      </c>
      <c r="C83" s="12">
        <v>94</v>
      </c>
      <c r="F83" s="12" t="s">
        <v>14</v>
      </c>
      <c r="G83" s="22">
        <v>92</v>
      </c>
    </row>
    <row r="84" spans="2:7" x14ac:dyDescent="0.3">
      <c r="B84" s="14" t="s">
        <v>20</v>
      </c>
      <c r="C84" s="12">
        <v>180</v>
      </c>
      <c r="F84" s="12" t="s">
        <v>14</v>
      </c>
      <c r="G84" s="22">
        <v>57</v>
      </c>
    </row>
    <row r="85" spans="2:7" x14ac:dyDescent="0.3">
      <c r="B85" s="14" t="s">
        <v>20</v>
      </c>
      <c r="C85" s="12">
        <v>533</v>
      </c>
      <c r="F85" s="12" t="s">
        <v>14</v>
      </c>
      <c r="G85" s="22">
        <v>41</v>
      </c>
    </row>
    <row r="86" spans="2:7" x14ac:dyDescent="0.3">
      <c r="B86" s="14" t="s">
        <v>20</v>
      </c>
      <c r="C86" s="12">
        <v>2443</v>
      </c>
      <c r="F86" s="12" t="s">
        <v>14</v>
      </c>
      <c r="G86" s="22">
        <v>1</v>
      </c>
    </row>
    <row r="87" spans="2:7" x14ac:dyDescent="0.3">
      <c r="B87" s="14" t="s">
        <v>20</v>
      </c>
      <c r="C87" s="12">
        <v>89</v>
      </c>
      <c r="F87" s="12" t="s">
        <v>14</v>
      </c>
      <c r="G87" s="22">
        <v>101</v>
      </c>
    </row>
    <row r="88" spans="2:7" x14ac:dyDescent="0.3">
      <c r="B88" s="14" t="s">
        <v>20</v>
      </c>
      <c r="C88" s="12">
        <v>159</v>
      </c>
      <c r="F88" s="12" t="s">
        <v>14</v>
      </c>
      <c r="G88" s="22">
        <v>1335</v>
      </c>
    </row>
    <row r="89" spans="2:7" x14ac:dyDescent="0.3">
      <c r="B89" s="14" t="s">
        <v>20</v>
      </c>
      <c r="C89" s="12">
        <v>50</v>
      </c>
      <c r="F89" s="12" t="s">
        <v>14</v>
      </c>
      <c r="G89" s="22">
        <v>15</v>
      </c>
    </row>
    <row r="90" spans="2:7" x14ac:dyDescent="0.3">
      <c r="B90" s="14" t="s">
        <v>20</v>
      </c>
      <c r="C90" s="12">
        <v>186</v>
      </c>
      <c r="F90" s="12" t="s">
        <v>14</v>
      </c>
      <c r="G90" s="22">
        <v>454</v>
      </c>
    </row>
    <row r="91" spans="2:7" x14ac:dyDescent="0.3">
      <c r="B91" s="14" t="s">
        <v>20</v>
      </c>
      <c r="C91" s="12">
        <v>1071</v>
      </c>
      <c r="F91" s="12" t="s">
        <v>14</v>
      </c>
      <c r="G91" s="22">
        <v>3182</v>
      </c>
    </row>
    <row r="92" spans="2:7" x14ac:dyDescent="0.3">
      <c r="B92" s="14" t="s">
        <v>20</v>
      </c>
      <c r="C92" s="12">
        <v>117</v>
      </c>
      <c r="F92" s="12" t="s">
        <v>14</v>
      </c>
      <c r="G92" s="22">
        <v>15</v>
      </c>
    </row>
    <row r="93" spans="2:7" x14ac:dyDescent="0.3">
      <c r="B93" s="14" t="s">
        <v>20</v>
      </c>
      <c r="C93" s="12">
        <v>70</v>
      </c>
      <c r="F93" s="12" t="s">
        <v>14</v>
      </c>
      <c r="G93" s="22">
        <v>133</v>
      </c>
    </row>
    <row r="94" spans="2:7" x14ac:dyDescent="0.3">
      <c r="B94" s="14" t="s">
        <v>20</v>
      </c>
      <c r="C94" s="12">
        <v>135</v>
      </c>
      <c r="F94" s="12" t="s">
        <v>14</v>
      </c>
      <c r="G94" s="22">
        <v>2062</v>
      </c>
    </row>
    <row r="95" spans="2:7" x14ac:dyDescent="0.3">
      <c r="B95" s="14" t="s">
        <v>20</v>
      </c>
      <c r="C95" s="12">
        <v>768</v>
      </c>
      <c r="F95" s="12" t="s">
        <v>14</v>
      </c>
      <c r="G95" s="22">
        <v>29</v>
      </c>
    </row>
    <row r="96" spans="2:7" x14ac:dyDescent="0.3">
      <c r="B96" s="14" t="s">
        <v>20</v>
      </c>
      <c r="C96" s="12">
        <v>199</v>
      </c>
      <c r="F96" s="12" t="s">
        <v>14</v>
      </c>
      <c r="G96" s="22">
        <v>132</v>
      </c>
    </row>
    <row r="97" spans="2:7" x14ac:dyDescent="0.3">
      <c r="B97" s="14" t="s">
        <v>20</v>
      </c>
      <c r="C97" s="12">
        <v>107</v>
      </c>
      <c r="F97" s="12" t="s">
        <v>14</v>
      </c>
      <c r="G97" s="22">
        <v>137</v>
      </c>
    </row>
    <row r="98" spans="2:7" x14ac:dyDescent="0.3">
      <c r="B98" s="14" t="s">
        <v>20</v>
      </c>
      <c r="C98" s="12">
        <v>195</v>
      </c>
      <c r="F98" s="12" t="s">
        <v>14</v>
      </c>
      <c r="G98" s="22">
        <v>908</v>
      </c>
    </row>
    <row r="99" spans="2:7" x14ac:dyDescent="0.3">
      <c r="B99" s="14" t="s">
        <v>20</v>
      </c>
      <c r="C99" s="12">
        <v>3376</v>
      </c>
      <c r="F99" s="12" t="s">
        <v>14</v>
      </c>
      <c r="G99" s="22">
        <v>10</v>
      </c>
    </row>
    <row r="100" spans="2:7" x14ac:dyDescent="0.3">
      <c r="B100" s="14" t="s">
        <v>20</v>
      </c>
      <c r="C100" s="12">
        <v>41</v>
      </c>
      <c r="F100" s="12" t="s">
        <v>14</v>
      </c>
      <c r="G100" s="22">
        <v>1910</v>
      </c>
    </row>
    <row r="101" spans="2:7" x14ac:dyDescent="0.3">
      <c r="B101" s="14" t="s">
        <v>20</v>
      </c>
      <c r="C101" s="12">
        <v>1821</v>
      </c>
      <c r="F101" s="12" t="s">
        <v>14</v>
      </c>
      <c r="G101" s="22">
        <v>38</v>
      </c>
    </row>
    <row r="102" spans="2:7" x14ac:dyDescent="0.3">
      <c r="B102" s="14" t="s">
        <v>20</v>
      </c>
      <c r="C102" s="12">
        <v>164</v>
      </c>
      <c r="F102" s="12" t="s">
        <v>14</v>
      </c>
      <c r="G102" s="22">
        <v>104</v>
      </c>
    </row>
    <row r="103" spans="2:7" x14ac:dyDescent="0.3">
      <c r="B103" s="14" t="s">
        <v>20</v>
      </c>
      <c r="C103" s="12">
        <v>157</v>
      </c>
      <c r="F103" s="12" t="s">
        <v>14</v>
      </c>
      <c r="G103" s="22">
        <v>49</v>
      </c>
    </row>
    <row r="104" spans="2:7" x14ac:dyDescent="0.3">
      <c r="B104" s="14" t="s">
        <v>20</v>
      </c>
      <c r="C104" s="12">
        <v>246</v>
      </c>
      <c r="F104" s="12" t="s">
        <v>14</v>
      </c>
      <c r="G104" s="22">
        <v>1</v>
      </c>
    </row>
    <row r="105" spans="2:7" x14ac:dyDescent="0.3">
      <c r="B105" s="14" t="s">
        <v>20</v>
      </c>
      <c r="C105" s="12">
        <v>1396</v>
      </c>
      <c r="F105" s="12" t="s">
        <v>14</v>
      </c>
      <c r="G105" s="22">
        <v>245</v>
      </c>
    </row>
    <row r="106" spans="2:7" x14ac:dyDescent="0.3">
      <c r="B106" s="14" t="s">
        <v>20</v>
      </c>
      <c r="C106" s="12">
        <v>2506</v>
      </c>
      <c r="F106" s="12" t="s">
        <v>14</v>
      </c>
      <c r="G106" s="22">
        <v>32</v>
      </c>
    </row>
    <row r="107" spans="2:7" x14ac:dyDescent="0.3">
      <c r="B107" s="14" t="s">
        <v>20</v>
      </c>
      <c r="C107" s="12">
        <v>244</v>
      </c>
      <c r="F107" s="12" t="s">
        <v>14</v>
      </c>
      <c r="G107" s="22">
        <v>7</v>
      </c>
    </row>
    <row r="108" spans="2:7" x14ac:dyDescent="0.3">
      <c r="B108" s="14" t="s">
        <v>20</v>
      </c>
      <c r="C108" s="12">
        <v>146</v>
      </c>
      <c r="F108" s="12" t="s">
        <v>14</v>
      </c>
      <c r="G108" s="22">
        <v>803</v>
      </c>
    </row>
    <row r="109" spans="2:7" x14ac:dyDescent="0.3">
      <c r="B109" s="14" t="s">
        <v>20</v>
      </c>
      <c r="C109" s="12">
        <v>1267</v>
      </c>
      <c r="F109" s="12" t="s">
        <v>14</v>
      </c>
      <c r="G109" s="22">
        <v>16</v>
      </c>
    </row>
    <row r="110" spans="2:7" x14ac:dyDescent="0.3">
      <c r="B110" s="14" t="s">
        <v>20</v>
      </c>
      <c r="C110" s="12">
        <v>1561</v>
      </c>
      <c r="F110" s="12" t="s">
        <v>14</v>
      </c>
      <c r="G110" s="22">
        <v>31</v>
      </c>
    </row>
    <row r="111" spans="2:7" x14ac:dyDescent="0.3">
      <c r="B111" s="14" t="s">
        <v>20</v>
      </c>
      <c r="C111" s="12">
        <v>48</v>
      </c>
      <c r="F111" s="12" t="s">
        <v>14</v>
      </c>
      <c r="G111" s="22">
        <v>108</v>
      </c>
    </row>
    <row r="112" spans="2:7" x14ac:dyDescent="0.3">
      <c r="B112" s="14" t="s">
        <v>20</v>
      </c>
      <c r="C112" s="12">
        <v>2739</v>
      </c>
      <c r="F112" s="12" t="s">
        <v>14</v>
      </c>
      <c r="G112" s="22">
        <v>30</v>
      </c>
    </row>
    <row r="113" spans="2:7" x14ac:dyDescent="0.3">
      <c r="B113" s="14" t="s">
        <v>20</v>
      </c>
      <c r="C113" s="12">
        <v>3537</v>
      </c>
      <c r="F113" s="12" t="s">
        <v>14</v>
      </c>
      <c r="G113" s="22">
        <v>17</v>
      </c>
    </row>
    <row r="114" spans="2:7" x14ac:dyDescent="0.3">
      <c r="B114" s="14" t="s">
        <v>20</v>
      </c>
      <c r="C114" s="12">
        <v>2107</v>
      </c>
      <c r="F114" s="12" t="s">
        <v>14</v>
      </c>
      <c r="G114" s="22">
        <v>80</v>
      </c>
    </row>
    <row r="115" spans="2:7" x14ac:dyDescent="0.3">
      <c r="B115" s="14" t="s">
        <v>20</v>
      </c>
      <c r="C115" s="12">
        <v>3318</v>
      </c>
      <c r="F115" s="12" t="s">
        <v>14</v>
      </c>
      <c r="G115" s="22">
        <v>2468</v>
      </c>
    </row>
    <row r="116" spans="2:7" x14ac:dyDescent="0.3">
      <c r="B116" s="14" t="s">
        <v>20</v>
      </c>
      <c r="C116" s="12">
        <v>340</v>
      </c>
      <c r="F116" s="12" t="s">
        <v>14</v>
      </c>
      <c r="G116" s="22">
        <v>26</v>
      </c>
    </row>
    <row r="117" spans="2:7" x14ac:dyDescent="0.3">
      <c r="B117" s="14" t="s">
        <v>20</v>
      </c>
      <c r="C117" s="12">
        <v>1442</v>
      </c>
      <c r="F117" s="12" t="s">
        <v>14</v>
      </c>
      <c r="G117" s="22">
        <v>73</v>
      </c>
    </row>
    <row r="118" spans="2:7" x14ac:dyDescent="0.3">
      <c r="B118" s="14" t="s">
        <v>20</v>
      </c>
      <c r="C118" s="12">
        <v>126</v>
      </c>
      <c r="F118" s="12" t="s">
        <v>14</v>
      </c>
      <c r="G118" s="22">
        <v>128</v>
      </c>
    </row>
    <row r="119" spans="2:7" x14ac:dyDescent="0.3">
      <c r="B119" s="14" t="s">
        <v>20</v>
      </c>
      <c r="C119" s="12">
        <v>524</v>
      </c>
      <c r="F119" s="12" t="s">
        <v>14</v>
      </c>
      <c r="G119" s="22">
        <v>33</v>
      </c>
    </row>
    <row r="120" spans="2:7" x14ac:dyDescent="0.3">
      <c r="B120" s="14" t="s">
        <v>20</v>
      </c>
      <c r="C120" s="12">
        <v>1989</v>
      </c>
      <c r="F120" s="12" t="s">
        <v>14</v>
      </c>
      <c r="G120" s="22">
        <v>1072</v>
      </c>
    </row>
    <row r="121" spans="2:7" x14ac:dyDescent="0.3">
      <c r="B121" s="14" t="s">
        <v>20</v>
      </c>
      <c r="C121" s="12">
        <v>157</v>
      </c>
      <c r="F121" s="12" t="s">
        <v>14</v>
      </c>
      <c r="G121" s="22">
        <v>393</v>
      </c>
    </row>
    <row r="122" spans="2:7" x14ac:dyDescent="0.3">
      <c r="B122" s="14" t="s">
        <v>20</v>
      </c>
      <c r="C122" s="12">
        <v>4498</v>
      </c>
      <c r="F122" s="12" t="s">
        <v>14</v>
      </c>
      <c r="G122" s="22">
        <v>1257</v>
      </c>
    </row>
    <row r="123" spans="2:7" x14ac:dyDescent="0.3">
      <c r="B123" s="14" t="s">
        <v>20</v>
      </c>
      <c r="C123" s="12">
        <v>80</v>
      </c>
      <c r="F123" s="12" t="s">
        <v>14</v>
      </c>
      <c r="G123" s="22">
        <v>328</v>
      </c>
    </row>
    <row r="124" spans="2:7" x14ac:dyDescent="0.3">
      <c r="B124" s="14" t="s">
        <v>20</v>
      </c>
      <c r="C124" s="12">
        <v>43</v>
      </c>
      <c r="F124" s="12" t="s">
        <v>14</v>
      </c>
      <c r="G124" s="22">
        <v>147</v>
      </c>
    </row>
    <row r="125" spans="2:7" x14ac:dyDescent="0.3">
      <c r="B125" s="14" t="s">
        <v>20</v>
      </c>
      <c r="C125" s="12">
        <v>2053</v>
      </c>
      <c r="F125" s="12" t="s">
        <v>14</v>
      </c>
      <c r="G125" s="22">
        <v>830</v>
      </c>
    </row>
    <row r="126" spans="2:7" x14ac:dyDescent="0.3">
      <c r="B126" s="14" t="s">
        <v>20</v>
      </c>
      <c r="C126" s="12">
        <v>168</v>
      </c>
      <c r="F126" s="12" t="s">
        <v>14</v>
      </c>
      <c r="G126" s="22">
        <v>331</v>
      </c>
    </row>
    <row r="127" spans="2:7" x14ac:dyDescent="0.3">
      <c r="B127" s="14" t="s">
        <v>20</v>
      </c>
      <c r="C127" s="12">
        <v>4289</v>
      </c>
      <c r="F127" s="12" t="s">
        <v>14</v>
      </c>
      <c r="G127" s="22">
        <v>25</v>
      </c>
    </row>
    <row r="128" spans="2:7" x14ac:dyDescent="0.3">
      <c r="B128" s="14" t="s">
        <v>20</v>
      </c>
      <c r="C128" s="12">
        <v>165</v>
      </c>
      <c r="F128" s="12" t="s">
        <v>14</v>
      </c>
      <c r="G128" s="22">
        <v>3483</v>
      </c>
    </row>
    <row r="129" spans="2:7" x14ac:dyDescent="0.3">
      <c r="B129" s="14" t="s">
        <v>20</v>
      </c>
      <c r="C129" s="12">
        <v>1815</v>
      </c>
      <c r="F129" s="12" t="s">
        <v>14</v>
      </c>
      <c r="G129" s="22">
        <v>923</v>
      </c>
    </row>
    <row r="130" spans="2:7" x14ac:dyDescent="0.3">
      <c r="B130" s="14" t="s">
        <v>20</v>
      </c>
      <c r="C130" s="12">
        <v>397</v>
      </c>
      <c r="F130" s="12" t="s">
        <v>14</v>
      </c>
      <c r="G130" s="22">
        <v>1</v>
      </c>
    </row>
    <row r="131" spans="2:7" x14ac:dyDescent="0.3">
      <c r="B131" s="14" t="s">
        <v>20</v>
      </c>
      <c r="C131" s="12">
        <v>1539</v>
      </c>
      <c r="F131" s="12" t="s">
        <v>14</v>
      </c>
      <c r="G131" s="22">
        <v>33</v>
      </c>
    </row>
    <row r="132" spans="2:7" x14ac:dyDescent="0.3">
      <c r="B132" s="14" t="s">
        <v>20</v>
      </c>
      <c r="C132" s="12">
        <v>138</v>
      </c>
      <c r="F132" s="12" t="s">
        <v>14</v>
      </c>
      <c r="G132" s="22">
        <v>40</v>
      </c>
    </row>
    <row r="133" spans="2:7" x14ac:dyDescent="0.3">
      <c r="B133" s="14" t="s">
        <v>20</v>
      </c>
      <c r="C133" s="12">
        <v>3594</v>
      </c>
      <c r="F133" s="12" t="s">
        <v>14</v>
      </c>
      <c r="G133" s="22">
        <v>23</v>
      </c>
    </row>
    <row r="134" spans="2:7" x14ac:dyDescent="0.3">
      <c r="B134" s="14" t="s">
        <v>20</v>
      </c>
      <c r="C134" s="12">
        <v>5880</v>
      </c>
      <c r="F134" s="12" t="s">
        <v>14</v>
      </c>
      <c r="G134" s="22">
        <v>75</v>
      </c>
    </row>
    <row r="135" spans="2:7" x14ac:dyDescent="0.3">
      <c r="B135" s="14" t="s">
        <v>20</v>
      </c>
      <c r="C135" s="12">
        <v>112</v>
      </c>
      <c r="F135" s="12" t="s">
        <v>14</v>
      </c>
      <c r="G135" s="22">
        <v>2176</v>
      </c>
    </row>
    <row r="136" spans="2:7" x14ac:dyDescent="0.3">
      <c r="B136" s="14" t="s">
        <v>20</v>
      </c>
      <c r="C136" s="12">
        <v>943</v>
      </c>
      <c r="F136" s="12" t="s">
        <v>14</v>
      </c>
      <c r="G136" s="22">
        <v>441</v>
      </c>
    </row>
    <row r="137" spans="2:7" x14ac:dyDescent="0.3">
      <c r="B137" s="14" t="s">
        <v>20</v>
      </c>
      <c r="C137" s="12">
        <v>2468</v>
      </c>
      <c r="F137" s="12" t="s">
        <v>14</v>
      </c>
      <c r="G137" s="22">
        <v>25</v>
      </c>
    </row>
    <row r="138" spans="2:7" x14ac:dyDescent="0.3">
      <c r="B138" s="14" t="s">
        <v>20</v>
      </c>
      <c r="C138" s="12">
        <v>2551</v>
      </c>
      <c r="F138" s="12" t="s">
        <v>14</v>
      </c>
      <c r="G138" s="22">
        <v>127</v>
      </c>
    </row>
    <row r="139" spans="2:7" x14ac:dyDescent="0.3">
      <c r="B139" s="14" t="s">
        <v>20</v>
      </c>
      <c r="C139" s="12">
        <v>101</v>
      </c>
      <c r="F139" s="12" t="s">
        <v>14</v>
      </c>
      <c r="G139" s="22">
        <v>355</v>
      </c>
    </row>
    <row r="140" spans="2:7" x14ac:dyDescent="0.3">
      <c r="B140" s="14" t="s">
        <v>20</v>
      </c>
      <c r="C140" s="12">
        <v>92</v>
      </c>
      <c r="F140" s="12" t="s">
        <v>14</v>
      </c>
      <c r="G140" s="22">
        <v>44</v>
      </c>
    </row>
    <row r="141" spans="2:7" x14ac:dyDescent="0.3">
      <c r="B141" s="14" t="s">
        <v>20</v>
      </c>
      <c r="C141" s="12">
        <v>62</v>
      </c>
      <c r="F141" s="12" t="s">
        <v>14</v>
      </c>
      <c r="G141" s="22">
        <v>67</v>
      </c>
    </row>
    <row r="142" spans="2:7" x14ac:dyDescent="0.3">
      <c r="B142" s="14" t="s">
        <v>20</v>
      </c>
      <c r="C142" s="12">
        <v>149</v>
      </c>
      <c r="F142" s="12" t="s">
        <v>14</v>
      </c>
      <c r="G142" s="22">
        <v>1068</v>
      </c>
    </row>
    <row r="143" spans="2:7" x14ac:dyDescent="0.3">
      <c r="B143" s="14" t="s">
        <v>20</v>
      </c>
      <c r="C143" s="12">
        <v>329</v>
      </c>
      <c r="F143" s="12" t="s">
        <v>14</v>
      </c>
      <c r="G143" s="22">
        <v>424</v>
      </c>
    </row>
    <row r="144" spans="2:7" x14ac:dyDescent="0.3">
      <c r="B144" s="14" t="s">
        <v>20</v>
      </c>
      <c r="C144" s="12">
        <v>97</v>
      </c>
      <c r="F144" s="12" t="s">
        <v>14</v>
      </c>
      <c r="G144" s="22">
        <v>151</v>
      </c>
    </row>
    <row r="145" spans="2:7" x14ac:dyDescent="0.3">
      <c r="B145" s="14" t="s">
        <v>20</v>
      </c>
      <c r="C145" s="12">
        <v>1784</v>
      </c>
      <c r="F145" s="12" t="s">
        <v>14</v>
      </c>
      <c r="G145" s="22">
        <v>1608</v>
      </c>
    </row>
    <row r="146" spans="2:7" x14ac:dyDescent="0.3">
      <c r="B146" s="14" t="s">
        <v>20</v>
      </c>
      <c r="C146" s="12">
        <v>1684</v>
      </c>
      <c r="F146" s="12" t="s">
        <v>14</v>
      </c>
      <c r="G146" s="22">
        <v>941</v>
      </c>
    </row>
    <row r="147" spans="2:7" x14ac:dyDescent="0.3">
      <c r="B147" s="14" t="s">
        <v>20</v>
      </c>
      <c r="C147" s="12">
        <v>250</v>
      </c>
      <c r="F147" s="12" t="s">
        <v>14</v>
      </c>
      <c r="G147" s="22">
        <v>1</v>
      </c>
    </row>
    <row r="148" spans="2:7" x14ac:dyDescent="0.3">
      <c r="B148" s="14" t="s">
        <v>20</v>
      </c>
      <c r="C148" s="12">
        <v>238</v>
      </c>
      <c r="F148" s="12" t="s">
        <v>14</v>
      </c>
      <c r="G148" s="22">
        <v>40</v>
      </c>
    </row>
    <row r="149" spans="2:7" x14ac:dyDescent="0.3">
      <c r="B149" s="14" t="s">
        <v>20</v>
      </c>
      <c r="C149" s="12">
        <v>53</v>
      </c>
      <c r="F149" s="12" t="s">
        <v>14</v>
      </c>
      <c r="G149" s="22">
        <v>3015</v>
      </c>
    </row>
    <row r="150" spans="2:7" x14ac:dyDescent="0.3">
      <c r="B150" s="14" t="s">
        <v>20</v>
      </c>
      <c r="C150" s="12">
        <v>214</v>
      </c>
      <c r="F150" s="12" t="s">
        <v>14</v>
      </c>
      <c r="G150" s="22">
        <v>435</v>
      </c>
    </row>
    <row r="151" spans="2:7" x14ac:dyDescent="0.3">
      <c r="B151" s="14" t="s">
        <v>20</v>
      </c>
      <c r="C151" s="12">
        <v>222</v>
      </c>
      <c r="F151" s="12" t="s">
        <v>14</v>
      </c>
      <c r="G151" s="22">
        <v>714</v>
      </c>
    </row>
    <row r="152" spans="2:7" x14ac:dyDescent="0.3">
      <c r="B152" s="14" t="s">
        <v>20</v>
      </c>
      <c r="C152" s="12">
        <v>1884</v>
      </c>
      <c r="F152" s="12" t="s">
        <v>14</v>
      </c>
      <c r="G152" s="22">
        <v>5497</v>
      </c>
    </row>
    <row r="153" spans="2:7" x14ac:dyDescent="0.3">
      <c r="B153" s="14" t="s">
        <v>20</v>
      </c>
      <c r="C153" s="12">
        <v>218</v>
      </c>
      <c r="F153" s="12" t="s">
        <v>14</v>
      </c>
      <c r="G153" s="22">
        <v>418</v>
      </c>
    </row>
    <row r="154" spans="2:7" x14ac:dyDescent="0.3">
      <c r="B154" s="14" t="s">
        <v>20</v>
      </c>
      <c r="C154" s="12">
        <v>6465</v>
      </c>
      <c r="F154" s="12" t="s">
        <v>14</v>
      </c>
      <c r="G154" s="22">
        <v>1439</v>
      </c>
    </row>
    <row r="155" spans="2:7" x14ac:dyDescent="0.3">
      <c r="B155" s="14" t="s">
        <v>20</v>
      </c>
      <c r="C155" s="12">
        <v>59</v>
      </c>
      <c r="F155" s="12" t="s">
        <v>14</v>
      </c>
      <c r="G155" s="22">
        <v>15</v>
      </c>
    </row>
    <row r="156" spans="2:7" x14ac:dyDescent="0.3">
      <c r="B156" s="14" t="s">
        <v>20</v>
      </c>
      <c r="C156" s="12">
        <v>88</v>
      </c>
      <c r="F156" s="12" t="s">
        <v>14</v>
      </c>
      <c r="G156" s="22">
        <v>1999</v>
      </c>
    </row>
    <row r="157" spans="2:7" x14ac:dyDescent="0.3">
      <c r="B157" s="14" t="s">
        <v>20</v>
      </c>
      <c r="C157" s="12">
        <v>1697</v>
      </c>
      <c r="F157" s="12" t="s">
        <v>14</v>
      </c>
      <c r="G157" s="22">
        <v>118</v>
      </c>
    </row>
    <row r="158" spans="2:7" x14ac:dyDescent="0.3">
      <c r="B158" s="14" t="s">
        <v>20</v>
      </c>
      <c r="C158" s="12">
        <v>92</v>
      </c>
      <c r="F158" s="12" t="s">
        <v>14</v>
      </c>
      <c r="G158" s="22">
        <v>162</v>
      </c>
    </row>
    <row r="159" spans="2:7" x14ac:dyDescent="0.3">
      <c r="B159" s="14" t="s">
        <v>20</v>
      </c>
      <c r="C159" s="12">
        <v>186</v>
      </c>
      <c r="F159" s="12" t="s">
        <v>14</v>
      </c>
      <c r="G159" s="22">
        <v>83</v>
      </c>
    </row>
    <row r="160" spans="2:7" x14ac:dyDescent="0.3">
      <c r="B160" s="14" t="s">
        <v>20</v>
      </c>
      <c r="C160" s="12">
        <v>138</v>
      </c>
      <c r="F160" s="12" t="s">
        <v>14</v>
      </c>
      <c r="G160" s="22">
        <v>747</v>
      </c>
    </row>
    <row r="161" spans="2:7" x14ac:dyDescent="0.3">
      <c r="B161" s="14" t="s">
        <v>20</v>
      </c>
      <c r="C161" s="12">
        <v>261</v>
      </c>
      <c r="F161" s="12" t="s">
        <v>14</v>
      </c>
      <c r="G161" s="22">
        <v>84</v>
      </c>
    </row>
    <row r="162" spans="2:7" x14ac:dyDescent="0.3">
      <c r="B162" s="14" t="s">
        <v>20</v>
      </c>
      <c r="C162" s="12">
        <v>107</v>
      </c>
      <c r="F162" s="12" t="s">
        <v>14</v>
      </c>
      <c r="G162" s="22">
        <v>91</v>
      </c>
    </row>
    <row r="163" spans="2:7" x14ac:dyDescent="0.3">
      <c r="B163" s="14" t="s">
        <v>20</v>
      </c>
      <c r="C163" s="12">
        <v>199</v>
      </c>
      <c r="F163" s="12" t="s">
        <v>14</v>
      </c>
      <c r="G163" s="22">
        <v>792</v>
      </c>
    </row>
    <row r="164" spans="2:7" x14ac:dyDescent="0.3">
      <c r="B164" s="14" t="s">
        <v>20</v>
      </c>
      <c r="C164" s="12">
        <v>5512</v>
      </c>
      <c r="F164" s="12" t="s">
        <v>14</v>
      </c>
      <c r="G164" s="22">
        <v>32</v>
      </c>
    </row>
    <row r="165" spans="2:7" x14ac:dyDescent="0.3">
      <c r="B165" s="14" t="s">
        <v>20</v>
      </c>
      <c r="C165" s="12">
        <v>86</v>
      </c>
      <c r="F165" s="12" t="s">
        <v>14</v>
      </c>
      <c r="G165" s="22">
        <v>186</v>
      </c>
    </row>
    <row r="166" spans="2:7" x14ac:dyDescent="0.3">
      <c r="B166" s="14" t="s">
        <v>20</v>
      </c>
      <c r="C166" s="12">
        <v>2768</v>
      </c>
      <c r="F166" s="12" t="s">
        <v>14</v>
      </c>
      <c r="G166" s="22">
        <v>605</v>
      </c>
    </row>
    <row r="167" spans="2:7" x14ac:dyDescent="0.3">
      <c r="B167" s="14" t="s">
        <v>20</v>
      </c>
      <c r="C167" s="12">
        <v>48</v>
      </c>
      <c r="F167" s="12" t="s">
        <v>14</v>
      </c>
      <c r="G167" s="22">
        <v>1</v>
      </c>
    </row>
    <row r="168" spans="2:7" x14ac:dyDescent="0.3">
      <c r="B168" s="14" t="s">
        <v>20</v>
      </c>
      <c r="C168" s="12">
        <v>87</v>
      </c>
      <c r="F168" s="12" t="s">
        <v>14</v>
      </c>
      <c r="G168" s="22">
        <v>31</v>
      </c>
    </row>
    <row r="169" spans="2:7" x14ac:dyDescent="0.3">
      <c r="B169" s="14" t="s">
        <v>20</v>
      </c>
      <c r="C169" s="12">
        <v>1894</v>
      </c>
      <c r="F169" s="12" t="s">
        <v>14</v>
      </c>
      <c r="G169" s="22">
        <v>1181</v>
      </c>
    </row>
    <row r="170" spans="2:7" x14ac:dyDescent="0.3">
      <c r="B170" s="14" t="s">
        <v>20</v>
      </c>
      <c r="C170" s="12">
        <v>282</v>
      </c>
      <c r="F170" s="12" t="s">
        <v>14</v>
      </c>
      <c r="G170" s="22">
        <v>39</v>
      </c>
    </row>
    <row r="171" spans="2:7" x14ac:dyDescent="0.3">
      <c r="B171" s="14" t="s">
        <v>20</v>
      </c>
      <c r="C171" s="12">
        <v>116</v>
      </c>
      <c r="F171" s="12" t="s">
        <v>14</v>
      </c>
      <c r="G171" s="22">
        <v>46</v>
      </c>
    </row>
    <row r="172" spans="2:7" x14ac:dyDescent="0.3">
      <c r="B172" s="14" t="s">
        <v>20</v>
      </c>
      <c r="C172" s="12">
        <v>83</v>
      </c>
      <c r="F172" s="12" t="s">
        <v>14</v>
      </c>
      <c r="G172" s="22">
        <v>105</v>
      </c>
    </row>
    <row r="173" spans="2:7" x14ac:dyDescent="0.3">
      <c r="B173" s="14" t="s">
        <v>20</v>
      </c>
      <c r="C173" s="12">
        <v>91</v>
      </c>
      <c r="F173" s="12" t="s">
        <v>14</v>
      </c>
      <c r="G173" s="22">
        <v>535</v>
      </c>
    </row>
    <row r="174" spans="2:7" x14ac:dyDescent="0.3">
      <c r="B174" s="14" t="s">
        <v>20</v>
      </c>
      <c r="C174" s="12">
        <v>546</v>
      </c>
      <c r="F174" s="12" t="s">
        <v>14</v>
      </c>
      <c r="G174" s="22">
        <v>16</v>
      </c>
    </row>
    <row r="175" spans="2:7" x14ac:dyDescent="0.3">
      <c r="B175" s="14" t="s">
        <v>20</v>
      </c>
      <c r="C175" s="12">
        <v>393</v>
      </c>
      <c r="F175" s="12" t="s">
        <v>14</v>
      </c>
      <c r="G175" s="22">
        <v>575</v>
      </c>
    </row>
    <row r="176" spans="2:7" x14ac:dyDescent="0.3">
      <c r="B176" s="14" t="s">
        <v>20</v>
      </c>
      <c r="C176" s="12">
        <v>133</v>
      </c>
      <c r="F176" s="12" t="s">
        <v>14</v>
      </c>
      <c r="G176" s="22">
        <v>1120</v>
      </c>
    </row>
    <row r="177" spans="2:7" x14ac:dyDescent="0.3">
      <c r="B177" s="14" t="s">
        <v>20</v>
      </c>
      <c r="C177" s="12">
        <v>254</v>
      </c>
      <c r="F177" s="12" t="s">
        <v>14</v>
      </c>
      <c r="G177" s="22">
        <v>113</v>
      </c>
    </row>
    <row r="178" spans="2:7" x14ac:dyDescent="0.3">
      <c r="B178" s="14" t="s">
        <v>20</v>
      </c>
      <c r="C178" s="12">
        <v>176</v>
      </c>
      <c r="F178" s="12" t="s">
        <v>14</v>
      </c>
      <c r="G178" s="22">
        <v>1538</v>
      </c>
    </row>
    <row r="179" spans="2:7" x14ac:dyDescent="0.3">
      <c r="B179" s="14" t="s">
        <v>20</v>
      </c>
      <c r="C179" s="12">
        <v>337</v>
      </c>
      <c r="F179" s="12" t="s">
        <v>14</v>
      </c>
      <c r="G179" s="22">
        <v>9</v>
      </c>
    </row>
    <row r="180" spans="2:7" x14ac:dyDescent="0.3">
      <c r="B180" s="14" t="s">
        <v>20</v>
      </c>
      <c r="C180" s="12">
        <v>107</v>
      </c>
      <c r="F180" s="12" t="s">
        <v>14</v>
      </c>
      <c r="G180" s="22">
        <v>554</v>
      </c>
    </row>
    <row r="181" spans="2:7" x14ac:dyDescent="0.3">
      <c r="B181" s="14" t="s">
        <v>20</v>
      </c>
      <c r="C181" s="12">
        <v>183</v>
      </c>
      <c r="F181" s="12" t="s">
        <v>14</v>
      </c>
      <c r="G181" s="22">
        <v>648</v>
      </c>
    </row>
    <row r="182" spans="2:7" x14ac:dyDescent="0.3">
      <c r="B182" s="14" t="s">
        <v>20</v>
      </c>
      <c r="C182" s="12">
        <v>72</v>
      </c>
      <c r="F182" s="12" t="s">
        <v>14</v>
      </c>
      <c r="G182" s="22">
        <v>21</v>
      </c>
    </row>
    <row r="183" spans="2:7" x14ac:dyDescent="0.3">
      <c r="B183" s="14" t="s">
        <v>20</v>
      </c>
      <c r="C183" s="12">
        <v>295</v>
      </c>
      <c r="F183" s="12" t="s">
        <v>14</v>
      </c>
      <c r="G183" s="22">
        <v>54</v>
      </c>
    </row>
    <row r="184" spans="2:7" x14ac:dyDescent="0.3">
      <c r="B184" s="14" t="s">
        <v>20</v>
      </c>
      <c r="C184" s="12">
        <v>142</v>
      </c>
      <c r="F184" s="12" t="s">
        <v>14</v>
      </c>
      <c r="G184" s="22">
        <v>120</v>
      </c>
    </row>
    <row r="185" spans="2:7" x14ac:dyDescent="0.3">
      <c r="B185" s="14" t="s">
        <v>20</v>
      </c>
      <c r="C185" s="12">
        <v>85</v>
      </c>
      <c r="F185" s="12" t="s">
        <v>14</v>
      </c>
      <c r="G185" s="22">
        <v>579</v>
      </c>
    </row>
    <row r="186" spans="2:7" x14ac:dyDescent="0.3">
      <c r="B186" s="14" t="s">
        <v>20</v>
      </c>
      <c r="C186" s="12">
        <v>659</v>
      </c>
      <c r="F186" s="12" t="s">
        <v>14</v>
      </c>
      <c r="G186" s="22">
        <v>2072</v>
      </c>
    </row>
    <row r="187" spans="2:7" x14ac:dyDescent="0.3">
      <c r="B187" s="14" t="s">
        <v>20</v>
      </c>
      <c r="C187" s="12">
        <v>121</v>
      </c>
      <c r="F187" s="12" t="s">
        <v>14</v>
      </c>
      <c r="G187" s="22">
        <v>0</v>
      </c>
    </row>
    <row r="188" spans="2:7" x14ac:dyDescent="0.3">
      <c r="B188" s="14" t="s">
        <v>20</v>
      </c>
      <c r="C188" s="12">
        <v>3742</v>
      </c>
      <c r="F188" s="12" t="s">
        <v>14</v>
      </c>
      <c r="G188" s="22">
        <v>1796</v>
      </c>
    </row>
    <row r="189" spans="2:7" x14ac:dyDescent="0.3">
      <c r="B189" s="14" t="s">
        <v>20</v>
      </c>
      <c r="C189" s="12">
        <v>223</v>
      </c>
      <c r="F189" s="12" t="s">
        <v>14</v>
      </c>
      <c r="G189" s="22">
        <v>62</v>
      </c>
    </row>
    <row r="190" spans="2:7" x14ac:dyDescent="0.3">
      <c r="B190" s="14" t="s">
        <v>20</v>
      </c>
      <c r="C190" s="12">
        <v>133</v>
      </c>
      <c r="F190" s="12" t="s">
        <v>14</v>
      </c>
      <c r="G190" s="22">
        <v>347</v>
      </c>
    </row>
    <row r="191" spans="2:7" x14ac:dyDescent="0.3">
      <c r="B191" s="14" t="s">
        <v>20</v>
      </c>
      <c r="C191" s="12">
        <v>5168</v>
      </c>
      <c r="F191" s="12" t="s">
        <v>14</v>
      </c>
      <c r="G191" s="22">
        <v>19</v>
      </c>
    </row>
    <row r="192" spans="2:7" x14ac:dyDescent="0.3">
      <c r="B192" s="14" t="s">
        <v>20</v>
      </c>
      <c r="C192" s="12">
        <v>307</v>
      </c>
      <c r="F192" s="12" t="s">
        <v>14</v>
      </c>
      <c r="G192" s="22">
        <v>1258</v>
      </c>
    </row>
    <row r="193" spans="2:7" x14ac:dyDescent="0.3">
      <c r="B193" s="14" t="s">
        <v>20</v>
      </c>
      <c r="C193" s="12">
        <v>2441</v>
      </c>
      <c r="F193" s="12" t="s">
        <v>14</v>
      </c>
      <c r="G193" s="22">
        <v>362</v>
      </c>
    </row>
    <row r="194" spans="2:7" x14ac:dyDescent="0.3">
      <c r="B194" s="14" t="s">
        <v>20</v>
      </c>
      <c r="C194" s="12">
        <v>1385</v>
      </c>
      <c r="F194" s="12" t="s">
        <v>14</v>
      </c>
      <c r="G194" s="22">
        <v>133</v>
      </c>
    </row>
    <row r="195" spans="2:7" x14ac:dyDescent="0.3">
      <c r="B195" s="14" t="s">
        <v>20</v>
      </c>
      <c r="C195" s="12">
        <v>190</v>
      </c>
      <c r="F195" s="12" t="s">
        <v>14</v>
      </c>
      <c r="G195" s="22">
        <v>846</v>
      </c>
    </row>
    <row r="196" spans="2:7" x14ac:dyDescent="0.3">
      <c r="B196" s="14" t="s">
        <v>20</v>
      </c>
      <c r="C196" s="12">
        <v>470</v>
      </c>
      <c r="F196" s="12" t="s">
        <v>14</v>
      </c>
      <c r="G196" s="22">
        <v>10</v>
      </c>
    </row>
    <row r="197" spans="2:7" x14ac:dyDescent="0.3">
      <c r="B197" s="14" t="s">
        <v>20</v>
      </c>
      <c r="C197" s="12">
        <v>253</v>
      </c>
      <c r="F197" s="12" t="s">
        <v>14</v>
      </c>
      <c r="G197" s="22">
        <v>191</v>
      </c>
    </row>
    <row r="198" spans="2:7" x14ac:dyDescent="0.3">
      <c r="B198" s="14" t="s">
        <v>20</v>
      </c>
      <c r="C198" s="12">
        <v>1113</v>
      </c>
      <c r="F198" s="12" t="s">
        <v>14</v>
      </c>
      <c r="G198" s="22">
        <v>1979</v>
      </c>
    </row>
    <row r="199" spans="2:7" x14ac:dyDescent="0.3">
      <c r="B199" s="14" t="s">
        <v>20</v>
      </c>
      <c r="C199" s="12">
        <v>2283</v>
      </c>
      <c r="F199" s="12" t="s">
        <v>14</v>
      </c>
      <c r="G199" s="22">
        <v>63</v>
      </c>
    </row>
    <row r="200" spans="2:7" x14ac:dyDescent="0.3">
      <c r="B200" s="14" t="s">
        <v>20</v>
      </c>
      <c r="C200" s="12">
        <v>1095</v>
      </c>
      <c r="F200" s="12" t="s">
        <v>14</v>
      </c>
      <c r="G200" s="22">
        <v>6080</v>
      </c>
    </row>
    <row r="201" spans="2:7" x14ac:dyDescent="0.3">
      <c r="B201" s="14" t="s">
        <v>20</v>
      </c>
      <c r="C201" s="12">
        <v>1690</v>
      </c>
      <c r="F201" s="12" t="s">
        <v>14</v>
      </c>
      <c r="G201" s="22">
        <v>80</v>
      </c>
    </row>
    <row r="202" spans="2:7" x14ac:dyDescent="0.3">
      <c r="B202" s="14" t="s">
        <v>20</v>
      </c>
      <c r="C202" s="12">
        <v>191</v>
      </c>
      <c r="F202" s="12" t="s">
        <v>14</v>
      </c>
      <c r="G202" s="22">
        <v>9</v>
      </c>
    </row>
    <row r="203" spans="2:7" x14ac:dyDescent="0.3">
      <c r="B203" s="14" t="s">
        <v>20</v>
      </c>
      <c r="C203" s="12">
        <v>2013</v>
      </c>
      <c r="F203" s="12" t="s">
        <v>14</v>
      </c>
      <c r="G203" s="22">
        <v>1784</v>
      </c>
    </row>
    <row r="204" spans="2:7" x14ac:dyDescent="0.3">
      <c r="B204" s="14" t="s">
        <v>20</v>
      </c>
      <c r="C204" s="12">
        <v>1703</v>
      </c>
      <c r="F204" s="12" t="s">
        <v>14</v>
      </c>
      <c r="G204" s="22">
        <v>243</v>
      </c>
    </row>
    <row r="205" spans="2:7" x14ac:dyDescent="0.3">
      <c r="B205" s="14" t="s">
        <v>20</v>
      </c>
      <c r="C205" s="12">
        <v>80</v>
      </c>
      <c r="F205" s="12" t="s">
        <v>14</v>
      </c>
      <c r="G205" s="22">
        <v>1296</v>
      </c>
    </row>
    <row r="206" spans="2:7" x14ac:dyDescent="0.3">
      <c r="B206" s="14" t="s">
        <v>20</v>
      </c>
      <c r="C206" s="12">
        <v>41</v>
      </c>
      <c r="F206" s="12" t="s">
        <v>14</v>
      </c>
      <c r="G206" s="22">
        <v>77</v>
      </c>
    </row>
    <row r="207" spans="2:7" x14ac:dyDescent="0.3">
      <c r="B207" s="14" t="s">
        <v>20</v>
      </c>
      <c r="C207" s="12">
        <v>187</v>
      </c>
      <c r="F207" s="12" t="s">
        <v>14</v>
      </c>
      <c r="G207" s="22">
        <v>395</v>
      </c>
    </row>
    <row r="208" spans="2:7" x14ac:dyDescent="0.3">
      <c r="B208" s="14" t="s">
        <v>20</v>
      </c>
      <c r="C208" s="12">
        <v>2875</v>
      </c>
      <c r="F208" s="12" t="s">
        <v>14</v>
      </c>
      <c r="G208" s="22">
        <v>49</v>
      </c>
    </row>
    <row r="209" spans="2:7" x14ac:dyDescent="0.3">
      <c r="B209" s="14" t="s">
        <v>20</v>
      </c>
      <c r="C209" s="12">
        <v>88</v>
      </c>
      <c r="F209" s="12" t="s">
        <v>14</v>
      </c>
      <c r="G209" s="22">
        <v>180</v>
      </c>
    </row>
    <row r="210" spans="2:7" x14ac:dyDescent="0.3">
      <c r="B210" s="14" t="s">
        <v>20</v>
      </c>
      <c r="C210" s="12">
        <v>191</v>
      </c>
      <c r="F210" s="12" t="s">
        <v>14</v>
      </c>
      <c r="G210" s="22">
        <v>2690</v>
      </c>
    </row>
    <row r="211" spans="2:7" x14ac:dyDescent="0.3">
      <c r="B211" s="14" t="s">
        <v>20</v>
      </c>
      <c r="C211" s="12">
        <v>139</v>
      </c>
      <c r="F211" s="12" t="s">
        <v>14</v>
      </c>
      <c r="G211" s="22">
        <v>2779</v>
      </c>
    </row>
    <row r="212" spans="2:7" x14ac:dyDescent="0.3">
      <c r="B212" s="14" t="s">
        <v>20</v>
      </c>
      <c r="C212" s="12">
        <v>186</v>
      </c>
      <c r="F212" s="12" t="s">
        <v>14</v>
      </c>
      <c r="G212" s="22">
        <v>92</v>
      </c>
    </row>
    <row r="213" spans="2:7" x14ac:dyDescent="0.3">
      <c r="B213" s="14" t="s">
        <v>20</v>
      </c>
      <c r="C213" s="12">
        <v>112</v>
      </c>
      <c r="F213" s="12" t="s">
        <v>14</v>
      </c>
      <c r="G213" s="22">
        <v>1028</v>
      </c>
    </row>
    <row r="214" spans="2:7" x14ac:dyDescent="0.3">
      <c r="B214" s="14" t="s">
        <v>20</v>
      </c>
      <c r="C214" s="12">
        <v>101</v>
      </c>
      <c r="F214" s="12" t="s">
        <v>14</v>
      </c>
      <c r="G214" s="22">
        <v>26</v>
      </c>
    </row>
    <row r="215" spans="2:7" x14ac:dyDescent="0.3">
      <c r="B215" s="14" t="s">
        <v>20</v>
      </c>
      <c r="C215" s="12">
        <v>206</v>
      </c>
      <c r="F215" s="12" t="s">
        <v>14</v>
      </c>
      <c r="G215" s="22">
        <v>1790</v>
      </c>
    </row>
    <row r="216" spans="2:7" x14ac:dyDescent="0.3">
      <c r="B216" s="14" t="s">
        <v>20</v>
      </c>
      <c r="C216" s="12">
        <v>154</v>
      </c>
      <c r="F216" s="12" t="s">
        <v>14</v>
      </c>
      <c r="G216" s="22">
        <v>37</v>
      </c>
    </row>
    <row r="217" spans="2:7" x14ac:dyDescent="0.3">
      <c r="B217" s="14" t="s">
        <v>20</v>
      </c>
      <c r="C217" s="12">
        <v>5966</v>
      </c>
      <c r="F217" s="12" t="s">
        <v>14</v>
      </c>
      <c r="G217" s="22">
        <v>35</v>
      </c>
    </row>
    <row r="218" spans="2:7" x14ac:dyDescent="0.3">
      <c r="B218" s="14" t="s">
        <v>20</v>
      </c>
      <c r="C218" s="12">
        <v>169</v>
      </c>
      <c r="F218" s="12" t="s">
        <v>14</v>
      </c>
      <c r="G218" s="22">
        <v>558</v>
      </c>
    </row>
    <row r="219" spans="2:7" x14ac:dyDescent="0.3">
      <c r="B219" s="14" t="s">
        <v>20</v>
      </c>
      <c r="C219" s="12">
        <v>2106</v>
      </c>
      <c r="F219" s="12" t="s">
        <v>14</v>
      </c>
      <c r="G219" s="22">
        <v>64</v>
      </c>
    </row>
    <row r="220" spans="2:7" x14ac:dyDescent="0.3">
      <c r="B220" s="14" t="s">
        <v>20</v>
      </c>
      <c r="C220" s="12">
        <v>131</v>
      </c>
      <c r="F220" s="12" t="s">
        <v>14</v>
      </c>
      <c r="G220" s="22">
        <v>245</v>
      </c>
    </row>
    <row r="221" spans="2:7" x14ac:dyDescent="0.3">
      <c r="B221" s="14" t="s">
        <v>20</v>
      </c>
      <c r="C221" s="12">
        <v>84</v>
      </c>
      <c r="F221" s="12" t="s">
        <v>14</v>
      </c>
      <c r="G221" s="22">
        <v>71</v>
      </c>
    </row>
    <row r="222" spans="2:7" x14ac:dyDescent="0.3">
      <c r="B222" s="14" t="s">
        <v>20</v>
      </c>
      <c r="C222" s="12">
        <v>155</v>
      </c>
      <c r="F222" s="12" t="s">
        <v>14</v>
      </c>
      <c r="G222" s="22">
        <v>42</v>
      </c>
    </row>
    <row r="223" spans="2:7" x14ac:dyDescent="0.3">
      <c r="B223" s="14" t="s">
        <v>20</v>
      </c>
      <c r="C223" s="12">
        <v>189</v>
      </c>
      <c r="F223" s="12" t="s">
        <v>14</v>
      </c>
      <c r="G223" s="22">
        <v>156</v>
      </c>
    </row>
    <row r="224" spans="2:7" x14ac:dyDescent="0.3">
      <c r="B224" s="14" t="s">
        <v>20</v>
      </c>
      <c r="C224" s="12">
        <v>4799</v>
      </c>
      <c r="F224" s="12" t="s">
        <v>14</v>
      </c>
      <c r="G224" s="22">
        <v>1368</v>
      </c>
    </row>
    <row r="225" spans="2:7" x14ac:dyDescent="0.3">
      <c r="B225" s="14" t="s">
        <v>20</v>
      </c>
      <c r="C225" s="12">
        <v>1137</v>
      </c>
      <c r="F225" s="12" t="s">
        <v>14</v>
      </c>
      <c r="G225" s="22">
        <v>102</v>
      </c>
    </row>
    <row r="226" spans="2:7" x14ac:dyDescent="0.3">
      <c r="B226" s="14" t="s">
        <v>20</v>
      </c>
      <c r="C226" s="12">
        <v>1152</v>
      </c>
      <c r="F226" s="12" t="s">
        <v>14</v>
      </c>
      <c r="G226" s="22">
        <v>86</v>
      </c>
    </row>
    <row r="227" spans="2:7" x14ac:dyDescent="0.3">
      <c r="B227" s="14" t="s">
        <v>20</v>
      </c>
      <c r="C227" s="12">
        <v>50</v>
      </c>
      <c r="F227" s="12" t="s">
        <v>14</v>
      </c>
      <c r="G227" s="22">
        <v>253</v>
      </c>
    </row>
    <row r="228" spans="2:7" x14ac:dyDescent="0.3">
      <c r="B228" s="14" t="s">
        <v>20</v>
      </c>
      <c r="C228" s="12">
        <v>3059</v>
      </c>
      <c r="F228" s="12" t="s">
        <v>14</v>
      </c>
      <c r="G228" s="22">
        <v>157</v>
      </c>
    </row>
    <row r="229" spans="2:7" x14ac:dyDescent="0.3">
      <c r="B229" s="14" t="s">
        <v>20</v>
      </c>
      <c r="C229" s="12">
        <v>34</v>
      </c>
      <c r="F229" s="12" t="s">
        <v>14</v>
      </c>
      <c r="G229" s="22">
        <v>183</v>
      </c>
    </row>
    <row r="230" spans="2:7" x14ac:dyDescent="0.3">
      <c r="B230" s="14" t="s">
        <v>20</v>
      </c>
      <c r="C230" s="12">
        <v>220</v>
      </c>
      <c r="F230" s="12" t="s">
        <v>14</v>
      </c>
      <c r="G230" s="22">
        <v>82</v>
      </c>
    </row>
    <row r="231" spans="2:7" x14ac:dyDescent="0.3">
      <c r="B231" s="14" t="s">
        <v>20</v>
      </c>
      <c r="C231" s="12">
        <v>1604</v>
      </c>
      <c r="F231" s="12" t="s">
        <v>14</v>
      </c>
      <c r="G231" s="22">
        <v>1</v>
      </c>
    </row>
    <row r="232" spans="2:7" x14ac:dyDescent="0.3">
      <c r="B232" s="14" t="s">
        <v>20</v>
      </c>
      <c r="C232" s="12">
        <v>454</v>
      </c>
      <c r="F232" s="12" t="s">
        <v>14</v>
      </c>
      <c r="G232" s="22">
        <v>1198</v>
      </c>
    </row>
    <row r="233" spans="2:7" x14ac:dyDescent="0.3">
      <c r="B233" s="14" t="s">
        <v>20</v>
      </c>
      <c r="C233" s="12">
        <v>123</v>
      </c>
      <c r="F233" s="12" t="s">
        <v>14</v>
      </c>
      <c r="G233" s="22">
        <v>648</v>
      </c>
    </row>
    <row r="234" spans="2:7" x14ac:dyDescent="0.3">
      <c r="B234" s="14" t="s">
        <v>20</v>
      </c>
      <c r="C234" s="12">
        <v>299</v>
      </c>
      <c r="F234" s="12" t="s">
        <v>14</v>
      </c>
      <c r="G234" s="22">
        <v>64</v>
      </c>
    </row>
    <row r="235" spans="2:7" x14ac:dyDescent="0.3">
      <c r="B235" s="14" t="s">
        <v>20</v>
      </c>
      <c r="C235" s="12">
        <v>2237</v>
      </c>
      <c r="F235" s="12" t="s">
        <v>14</v>
      </c>
      <c r="G235" s="22">
        <v>62</v>
      </c>
    </row>
    <row r="236" spans="2:7" x14ac:dyDescent="0.3">
      <c r="B236" s="14" t="s">
        <v>20</v>
      </c>
      <c r="C236" s="12">
        <v>645</v>
      </c>
      <c r="F236" s="12" t="s">
        <v>14</v>
      </c>
      <c r="G236" s="22">
        <v>750</v>
      </c>
    </row>
    <row r="237" spans="2:7" x14ac:dyDescent="0.3">
      <c r="B237" s="14" t="s">
        <v>20</v>
      </c>
      <c r="C237" s="12">
        <v>484</v>
      </c>
      <c r="F237" s="12" t="s">
        <v>14</v>
      </c>
      <c r="G237" s="22">
        <v>105</v>
      </c>
    </row>
    <row r="238" spans="2:7" x14ac:dyDescent="0.3">
      <c r="B238" s="14" t="s">
        <v>20</v>
      </c>
      <c r="C238" s="12">
        <v>154</v>
      </c>
      <c r="F238" s="12" t="s">
        <v>14</v>
      </c>
      <c r="G238" s="22">
        <v>2604</v>
      </c>
    </row>
    <row r="239" spans="2:7" x14ac:dyDescent="0.3">
      <c r="B239" s="14" t="s">
        <v>20</v>
      </c>
      <c r="C239" s="12">
        <v>82</v>
      </c>
      <c r="F239" s="12" t="s">
        <v>14</v>
      </c>
      <c r="G239" s="22">
        <v>65</v>
      </c>
    </row>
    <row r="240" spans="2:7" x14ac:dyDescent="0.3">
      <c r="B240" s="14" t="s">
        <v>20</v>
      </c>
      <c r="C240" s="12">
        <v>134</v>
      </c>
      <c r="F240" s="12" t="s">
        <v>14</v>
      </c>
      <c r="G240" s="22">
        <v>94</v>
      </c>
    </row>
    <row r="241" spans="2:7" x14ac:dyDescent="0.3">
      <c r="B241" s="14" t="s">
        <v>20</v>
      </c>
      <c r="C241" s="12">
        <v>5203</v>
      </c>
      <c r="F241" s="12" t="s">
        <v>14</v>
      </c>
      <c r="G241" s="22">
        <v>257</v>
      </c>
    </row>
    <row r="242" spans="2:7" x14ac:dyDescent="0.3">
      <c r="B242" s="14" t="s">
        <v>20</v>
      </c>
      <c r="C242" s="12">
        <v>94</v>
      </c>
      <c r="F242" s="12" t="s">
        <v>14</v>
      </c>
      <c r="G242" s="22">
        <v>2928</v>
      </c>
    </row>
    <row r="243" spans="2:7" x14ac:dyDescent="0.3">
      <c r="B243" s="14" t="s">
        <v>20</v>
      </c>
      <c r="C243" s="12">
        <v>205</v>
      </c>
      <c r="F243" s="12" t="s">
        <v>14</v>
      </c>
      <c r="G243" s="22">
        <v>4697</v>
      </c>
    </row>
    <row r="244" spans="2:7" x14ac:dyDescent="0.3">
      <c r="B244" s="14" t="s">
        <v>20</v>
      </c>
      <c r="C244" s="12">
        <v>92</v>
      </c>
      <c r="F244" s="12" t="s">
        <v>14</v>
      </c>
      <c r="G244" s="22">
        <v>2915</v>
      </c>
    </row>
    <row r="245" spans="2:7" x14ac:dyDescent="0.3">
      <c r="B245" s="14" t="s">
        <v>20</v>
      </c>
      <c r="C245" s="12">
        <v>219</v>
      </c>
      <c r="F245" s="12" t="s">
        <v>14</v>
      </c>
      <c r="G245" s="22">
        <v>18</v>
      </c>
    </row>
    <row r="246" spans="2:7" x14ac:dyDescent="0.3">
      <c r="B246" s="14" t="s">
        <v>20</v>
      </c>
      <c r="C246" s="12">
        <v>2526</v>
      </c>
      <c r="F246" s="12" t="s">
        <v>14</v>
      </c>
      <c r="G246" s="22">
        <v>602</v>
      </c>
    </row>
    <row r="247" spans="2:7" x14ac:dyDescent="0.3">
      <c r="B247" s="14" t="s">
        <v>20</v>
      </c>
      <c r="C247" s="12">
        <v>94</v>
      </c>
      <c r="F247" s="12" t="s">
        <v>14</v>
      </c>
      <c r="G247" s="22">
        <v>1</v>
      </c>
    </row>
    <row r="248" spans="2:7" x14ac:dyDescent="0.3">
      <c r="B248" s="14" t="s">
        <v>20</v>
      </c>
      <c r="C248" s="12">
        <v>1713</v>
      </c>
      <c r="F248" s="12" t="s">
        <v>14</v>
      </c>
      <c r="G248" s="22">
        <v>3868</v>
      </c>
    </row>
    <row r="249" spans="2:7" x14ac:dyDescent="0.3">
      <c r="B249" s="14" t="s">
        <v>20</v>
      </c>
      <c r="C249" s="12">
        <v>249</v>
      </c>
      <c r="F249" s="12" t="s">
        <v>14</v>
      </c>
      <c r="G249" s="22">
        <v>504</v>
      </c>
    </row>
    <row r="250" spans="2:7" x14ac:dyDescent="0.3">
      <c r="B250" s="14" t="s">
        <v>20</v>
      </c>
      <c r="C250" s="12">
        <v>192</v>
      </c>
      <c r="F250" s="12" t="s">
        <v>14</v>
      </c>
      <c r="G250" s="22">
        <v>14</v>
      </c>
    </row>
    <row r="251" spans="2:7" x14ac:dyDescent="0.3">
      <c r="B251" s="14" t="s">
        <v>20</v>
      </c>
      <c r="C251" s="12">
        <v>247</v>
      </c>
      <c r="F251" s="12" t="s">
        <v>14</v>
      </c>
      <c r="G251" s="22">
        <v>750</v>
      </c>
    </row>
    <row r="252" spans="2:7" x14ac:dyDescent="0.3">
      <c r="B252" s="14" t="s">
        <v>20</v>
      </c>
      <c r="C252" s="12">
        <v>2293</v>
      </c>
      <c r="F252" s="12" t="s">
        <v>14</v>
      </c>
      <c r="G252" s="22">
        <v>77</v>
      </c>
    </row>
    <row r="253" spans="2:7" x14ac:dyDescent="0.3">
      <c r="B253" s="14" t="s">
        <v>20</v>
      </c>
      <c r="C253" s="12">
        <v>3131</v>
      </c>
      <c r="F253" s="12" t="s">
        <v>14</v>
      </c>
      <c r="G253" s="22">
        <v>752</v>
      </c>
    </row>
    <row r="254" spans="2:7" x14ac:dyDescent="0.3">
      <c r="B254" s="14" t="s">
        <v>20</v>
      </c>
      <c r="C254" s="12">
        <v>143</v>
      </c>
      <c r="F254" s="12" t="s">
        <v>14</v>
      </c>
      <c r="G254" s="22">
        <v>131</v>
      </c>
    </row>
    <row r="255" spans="2:7" x14ac:dyDescent="0.3">
      <c r="B255" s="14" t="s">
        <v>20</v>
      </c>
      <c r="C255" s="12">
        <v>296</v>
      </c>
      <c r="F255" s="12" t="s">
        <v>14</v>
      </c>
      <c r="G255" s="22">
        <v>87</v>
      </c>
    </row>
    <row r="256" spans="2:7" x14ac:dyDescent="0.3">
      <c r="B256" s="14" t="s">
        <v>20</v>
      </c>
      <c r="C256" s="12">
        <v>170</v>
      </c>
      <c r="F256" s="12" t="s">
        <v>14</v>
      </c>
      <c r="G256" s="22">
        <v>1063</v>
      </c>
    </row>
    <row r="257" spans="2:7" x14ac:dyDescent="0.3">
      <c r="B257" s="14" t="s">
        <v>20</v>
      </c>
      <c r="C257" s="12">
        <v>86</v>
      </c>
      <c r="F257" s="12" t="s">
        <v>14</v>
      </c>
      <c r="G257" s="22">
        <v>76</v>
      </c>
    </row>
    <row r="258" spans="2:7" x14ac:dyDescent="0.3">
      <c r="B258" s="14" t="s">
        <v>20</v>
      </c>
      <c r="C258" s="12">
        <v>6286</v>
      </c>
      <c r="F258" s="12" t="s">
        <v>14</v>
      </c>
      <c r="G258" s="22">
        <v>4428</v>
      </c>
    </row>
    <row r="259" spans="2:7" x14ac:dyDescent="0.3">
      <c r="B259" s="14" t="s">
        <v>20</v>
      </c>
      <c r="C259" s="12">
        <v>3727</v>
      </c>
      <c r="F259" s="12" t="s">
        <v>14</v>
      </c>
      <c r="G259" s="22">
        <v>58</v>
      </c>
    </row>
    <row r="260" spans="2:7" x14ac:dyDescent="0.3">
      <c r="B260" s="14" t="s">
        <v>20</v>
      </c>
      <c r="C260" s="12">
        <v>1605</v>
      </c>
      <c r="F260" s="12" t="s">
        <v>14</v>
      </c>
      <c r="G260" s="22">
        <v>111</v>
      </c>
    </row>
    <row r="261" spans="2:7" x14ac:dyDescent="0.3">
      <c r="B261" s="14" t="s">
        <v>20</v>
      </c>
      <c r="C261" s="12">
        <v>2120</v>
      </c>
      <c r="F261" s="12" t="s">
        <v>14</v>
      </c>
      <c r="G261" s="22">
        <v>2955</v>
      </c>
    </row>
    <row r="262" spans="2:7" x14ac:dyDescent="0.3">
      <c r="B262" s="14" t="s">
        <v>20</v>
      </c>
      <c r="C262" s="12">
        <v>50</v>
      </c>
      <c r="F262" s="12" t="s">
        <v>14</v>
      </c>
      <c r="G262" s="22">
        <v>1657</v>
      </c>
    </row>
    <row r="263" spans="2:7" x14ac:dyDescent="0.3">
      <c r="B263" s="14" t="s">
        <v>20</v>
      </c>
      <c r="C263" s="12">
        <v>2080</v>
      </c>
      <c r="F263" s="12" t="s">
        <v>14</v>
      </c>
      <c r="G263" s="22">
        <v>926</v>
      </c>
    </row>
    <row r="264" spans="2:7" x14ac:dyDescent="0.3">
      <c r="B264" s="14" t="s">
        <v>20</v>
      </c>
      <c r="C264" s="12">
        <v>2105</v>
      </c>
      <c r="F264" s="12" t="s">
        <v>14</v>
      </c>
      <c r="G264" s="22">
        <v>77</v>
      </c>
    </row>
    <row r="265" spans="2:7" x14ac:dyDescent="0.3">
      <c r="B265" s="14" t="s">
        <v>20</v>
      </c>
      <c r="C265" s="12">
        <v>2436</v>
      </c>
      <c r="F265" s="12" t="s">
        <v>14</v>
      </c>
      <c r="G265" s="22">
        <v>1748</v>
      </c>
    </row>
    <row r="266" spans="2:7" x14ac:dyDescent="0.3">
      <c r="B266" s="14" t="s">
        <v>20</v>
      </c>
      <c r="C266" s="12">
        <v>80</v>
      </c>
      <c r="F266" s="12" t="s">
        <v>14</v>
      </c>
      <c r="G266" s="22">
        <v>79</v>
      </c>
    </row>
    <row r="267" spans="2:7" x14ac:dyDescent="0.3">
      <c r="B267" s="14" t="s">
        <v>20</v>
      </c>
      <c r="C267" s="12">
        <v>42</v>
      </c>
      <c r="F267" s="12" t="s">
        <v>14</v>
      </c>
      <c r="G267" s="22">
        <v>889</v>
      </c>
    </row>
    <row r="268" spans="2:7" x14ac:dyDescent="0.3">
      <c r="B268" s="14" t="s">
        <v>20</v>
      </c>
      <c r="C268" s="12">
        <v>139</v>
      </c>
      <c r="F268" s="12" t="s">
        <v>14</v>
      </c>
      <c r="G268" s="22">
        <v>56</v>
      </c>
    </row>
    <row r="269" spans="2:7" x14ac:dyDescent="0.3">
      <c r="B269" s="14" t="s">
        <v>20</v>
      </c>
      <c r="C269" s="12">
        <v>159</v>
      </c>
      <c r="F269" s="12" t="s">
        <v>14</v>
      </c>
      <c r="G269" s="22">
        <v>1</v>
      </c>
    </row>
    <row r="270" spans="2:7" x14ac:dyDescent="0.3">
      <c r="B270" s="14" t="s">
        <v>20</v>
      </c>
      <c r="C270" s="12">
        <v>381</v>
      </c>
      <c r="F270" s="12" t="s">
        <v>14</v>
      </c>
      <c r="G270" s="22">
        <v>83</v>
      </c>
    </row>
    <row r="271" spans="2:7" x14ac:dyDescent="0.3">
      <c r="B271" s="14" t="s">
        <v>20</v>
      </c>
      <c r="C271" s="12">
        <v>194</v>
      </c>
      <c r="F271" s="12" t="s">
        <v>14</v>
      </c>
      <c r="G271" s="22">
        <v>2025</v>
      </c>
    </row>
    <row r="272" spans="2:7" x14ac:dyDescent="0.3">
      <c r="B272" s="14" t="s">
        <v>20</v>
      </c>
      <c r="C272" s="12">
        <v>106</v>
      </c>
      <c r="F272" s="12" t="s">
        <v>14</v>
      </c>
      <c r="G272" s="22">
        <v>14</v>
      </c>
    </row>
    <row r="273" spans="2:7" x14ac:dyDescent="0.3">
      <c r="B273" s="14" t="s">
        <v>20</v>
      </c>
      <c r="C273" s="12">
        <v>142</v>
      </c>
      <c r="F273" s="12" t="s">
        <v>14</v>
      </c>
      <c r="G273" s="22">
        <v>656</v>
      </c>
    </row>
    <row r="274" spans="2:7" x14ac:dyDescent="0.3">
      <c r="B274" s="14" t="s">
        <v>20</v>
      </c>
      <c r="C274" s="12">
        <v>211</v>
      </c>
      <c r="F274" s="12" t="s">
        <v>14</v>
      </c>
      <c r="G274" s="22">
        <v>1596</v>
      </c>
    </row>
    <row r="275" spans="2:7" x14ac:dyDescent="0.3">
      <c r="B275" s="14" t="s">
        <v>20</v>
      </c>
      <c r="C275" s="12">
        <v>2756</v>
      </c>
      <c r="F275" s="12" t="s">
        <v>14</v>
      </c>
      <c r="G275" s="22">
        <v>10</v>
      </c>
    </row>
    <row r="276" spans="2:7" x14ac:dyDescent="0.3">
      <c r="B276" s="14" t="s">
        <v>20</v>
      </c>
      <c r="C276" s="12">
        <v>173</v>
      </c>
      <c r="F276" s="12" t="s">
        <v>14</v>
      </c>
      <c r="G276" s="22">
        <v>1121</v>
      </c>
    </row>
    <row r="277" spans="2:7" x14ac:dyDescent="0.3">
      <c r="B277" s="14" t="s">
        <v>20</v>
      </c>
      <c r="C277" s="12">
        <v>87</v>
      </c>
      <c r="F277" s="12" t="s">
        <v>14</v>
      </c>
      <c r="G277" s="22">
        <v>15</v>
      </c>
    </row>
    <row r="278" spans="2:7" x14ac:dyDescent="0.3">
      <c r="B278" s="14" t="s">
        <v>20</v>
      </c>
      <c r="C278" s="12">
        <v>1572</v>
      </c>
      <c r="F278" s="12" t="s">
        <v>14</v>
      </c>
      <c r="G278" s="22">
        <v>191</v>
      </c>
    </row>
    <row r="279" spans="2:7" x14ac:dyDescent="0.3">
      <c r="B279" s="14" t="s">
        <v>20</v>
      </c>
      <c r="C279" s="12">
        <v>2346</v>
      </c>
      <c r="F279" s="12" t="s">
        <v>14</v>
      </c>
      <c r="G279" s="22">
        <v>16</v>
      </c>
    </row>
    <row r="280" spans="2:7" x14ac:dyDescent="0.3">
      <c r="B280" s="14" t="s">
        <v>20</v>
      </c>
      <c r="C280" s="12">
        <v>115</v>
      </c>
      <c r="F280" s="12" t="s">
        <v>14</v>
      </c>
      <c r="G280" s="22">
        <v>17</v>
      </c>
    </row>
    <row r="281" spans="2:7" x14ac:dyDescent="0.3">
      <c r="B281" s="14" t="s">
        <v>20</v>
      </c>
      <c r="C281" s="12">
        <v>85</v>
      </c>
      <c r="F281" s="12" t="s">
        <v>14</v>
      </c>
      <c r="G281" s="22">
        <v>34</v>
      </c>
    </row>
    <row r="282" spans="2:7" x14ac:dyDescent="0.3">
      <c r="B282" s="14" t="s">
        <v>20</v>
      </c>
      <c r="C282" s="12">
        <v>144</v>
      </c>
      <c r="F282" s="12" t="s">
        <v>14</v>
      </c>
      <c r="G282" s="22">
        <v>1</v>
      </c>
    </row>
    <row r="283" spans="2:7" x14ac:dyDescent="0.3">
      <c r="B283" s="14" t="s">
        <v>20</v>
      </c>
      <c r="C283" s="12">
        <v>2443</v>
      </c>
      <c r="F283" s="12" t="s">
        <v>14</v>
      </c>
      <c r="G283" s="22">
        <v>1274</v>
      </c>
    </row>
    <row r="284" spans="2:7" x14ac:dyDescent="0.3">
      <c r="B284" s="14" t="s">
        <v>20</v>
      </c>
      <c r="C284" s="12">
        <v>64</v>
      </c>
      <c r="F284" s="12" t="s">
        <v>14</v>
      </c>
      <c r="G284" s="22">
        <v>210</v>
      </c>
    </row>
    <row r="285" spans="2:7" x14ac:dyDescent="0.3">
      <c r="B285" s="14" t="s">
        <v>20</v>
      </c>
      <c r="C285" s="12">
        <v>268</v>
      </c>
      <c r="F285" s="12" t="s">
        <v>14</v>
      </c>
      <c r="G285" s="22">
        <v>248</v>
      </c>
    </row>
    <row r="286" spans="2:7" x14ac:dyDescent="0.3">
      <c r="B286" s="14" t="s">
        <v>20</v>
      </c>
      <c r="C286" s="12">
        <v>195</v>
      </c>
      <c r="F286" s="12" t="s">
        <v>14</v>
      </c>
      <c r="G286" s="22">
        <v>513</v>
      </c>
    </row>
    <row r="287" spans="2:7" x14ac:dyDescent="0.3">
      <c r="B287" s="14" t="s">
        <v>20</v>
      </c>
      <c r="C287" s="12">
        <v>186</v>
      </c>
      <c r="F287" s="12" t="s">
        <v>14</v>
      </c>
      <c r="G287" s="22">
        <v>3410</v>
      </c>
    </row>
    <row r="288" spans="2:7" x14ac:dyDescent="0.3">
      <c r="B288" s="14" t="s">
        <v>20</v>
      </c>
      <c r="C288" s="12">
        <v>460</v>
      </c>
      <c r="F288" s="12" t="s">
        <v>14</v>
      </c>
      <c r="G288" s="22">
        <v>10</v>
      </c>
    </row>
    <row r="289" spans="2:7" x14ac:dyDescent="0.3">
      <c r="B289" s="14" t="s">
        <v>20</v>
      </c>
      <c r="C289" s="12">
        <v>2528</v>
      </c>
      <c r="F289" s="12" t="s">
        <v>14</v>
      </c>
      <c r="G289" s="22">
        <v>2201</v>
      </c>
    </row>
    <row r="290" spans="2:7" x14ac:dyDescent="0.3">
      <c r="B290" s="14" t="s">
        <v>20</v>
      </c>
      <c r="C290" s="12">
        <v>3657</v>
      </c>
      <c r="F290" s="12" t="s">
        <v>14</v>
      </c>
      <c r="G290" s="22">
        <v>676</v>
      </c>
    </row>
    <row r="291" spans="2:7" x14ac:dyDescent="0.3">
      <c r="B291" s="14" t="s">
        <v>20</v>
      </c>
      <c r="C291" s="12">
        <v>131</v>
      </c>
      <c r="F291" s="12" t="s">
        <v>14</v>
      </c>
      <c r="G291" s="22">
        <v>831</v>
      </c>
    </row>
    <row r="292" spans="2:7" x14ac:dyDescent="0.3">
      <c r="B292" s="14" t="s">
        <v>20</v>
      </c>
      <c r="C292" s="12">
        <v>239</v>
      </c>
      <c r="F292" s="12" t="s">
        <v>14</v>
      </c>
      <c r="G292" s="22">
        <v>859</v>
      </c>
    </row>
    <row r="293" spans="2:7" x14ac:dyDescent="0.3">
      <c r="B293" s="14" t="s">
        <v>20</v>
      </c>
      <c r="C293" s="12">
        <v>78</v>
      </c>
      <c r="F293" s="12" t="s">
        <v>14</v>
      </c>
      <c r="G293" s="22">
        <v>45</v>
      </c>
    </row>
    <row r="294" spans="2:7" x14ac:dyDescent="0.3">
      <c r="B294" s="14" t="s">
        <v>20</v>
      </c>
      <c r="C294" s="12">
        <v>1773</v>
      </c>
      <c r="F294" s="12" t="s">
        <v>14</v>
      </c>
      <c r="G294" s="22">
        <v>6</v>
      </c>
    </row>
    <row r="295" spans="2:7" x14ac:dyDescent="0.3">
      <c r="B295" s="14" t="s">
        <v>20</v>
      </c>
      <c r="C295" s="12">
        <v>32</v>
      </c>
      <c r="F295" s="12" t="s">
        <v>14</v>
      </c>
      <c r="G295" s="22">
        <v>7</v>
      </c>
    </row>
    <row r="296" spans="2:7" x14ac:dyDescent="0.3">
      <c r="B296" s="14" t="s">
        <v>20</v>
      </c>
      <c r="C296" s="12">
        <v>369</v>
      </c>
      <c r="F296" s="12" t="s">
        <v>14</v>
      </c>
      <c r="G296" s="22">
        <v>31</v>
      </c>
    </row>
    <row r="297" spans="2:7" x14ac:dyDescent="0.3">
      <c r="B297" s="14" t="s">
        <v>20</v>
      </c>
      <c r="C297" s="12">
        <v>89</v>
      </c>
      <c r="F297" s="12" t="s">
        <v>14</v>
      </c>
      <c r="G297" s="22">
        <v>78</v>
      </c>
    </row>
    <row r="298" spans="2:7" x14ac:dyDescent="0.3">
      <c r="B298" s="14" t="s">
        <v>20</v>
      </c>
      <c r="C298" s="12">
        <v>147</v>
      </c>
      <c r="F298" s="12" t="s">
        <v>14</v>
      </c>
      <c r="G298" s="22">
        <v>1225</v>
      </c>
    </row>
    <row r="299" spans="2:7" x14ac:dyDescent="0.3">
      <c r="B299" s="14" t="s">
        <v>20</v>
      </c>
      <c r="C299" s="12">
        <v>126</v>
      </c>
      <c r="F299" s="12" t="s">
        <v>14</v>
      </c>
      <c r="G299" s="22">
        <v>1</v>
      </c>
    </row>
    <row r="300" spans="2:7" x14ac:dyDescent="0.3">
      <c r="B300" s="14" t="s">
        <v>20</v>
      </c>
      <c r="C300" s="12">
        <v>2218</v>
      </c>
      <c r="F300" s="12" t="s">
        <v>14</v>
      </c>
      <c r="G300" s="22">
        <v>67</v>
      </c>
    </row>
    <row r="301" spans="2:7" x14ac:dyDescent="0.3">
      <c r="B301" s="14" t="s">
        <v>20</v>
      </c>
      <c r="C301" s="12">
        <v>202</v>
      </c>
      <c r="F301" s="12" t="s">
        <v>14</v>
      </c>
      <c r="G301" s="22">
        <v>19</v>
      </c>
    </row>
    <row r="302" spans="2:7" x14ac:dyDescent="0.3">
      <c r="B302" s="14" t="s">
        <v>20</v>
      </c>
      <c r="C302" s="12">
        <v>140</v>
      </c>
      <c r="F302" s="12" t="s">
        <v>14</v>
      </c>
      <c r="G302" s="22">
        <v>2108</v>
      </c>
    </row>
    <row r="303" spans="2:7" x14ac:dyDescent="0.3">
      <c r="B303" s="14" t="s">
        <v>20</v>
      </c>
      <c r="C303" s="12">
        <v>1052</v>
      </c>
      <c r="F303" s="12" t="s">
        <v>14</v>
      </c>
      <c r="G303" s="22">
        <v>679</v>
      </c>
    </row>
    <row r="304" spans="2:7" x14ac:dyDescent="0.3">
      <c r="B304" s="14" t="s">
        <v>20</v>
      </c>
      <c r="C304" s="12">
        <v>247</v>
      </c>
      <c r="F304" s="12" t="s">
        <v>14</v>
      </c>
      <c r="G304" s="22">
        <v>36</v>
      </c>
    </row>
    <row r="305" spans="2:7" x14ac:dyDescent="0.3">
      <c r="B305" s="14" t="s">
        <v>20</v>
      </c>
      <c r="C305" s="12">
        <v>84</v>
      </c>
      <c r="F305" s="12" t="s">
        <v>14</v>
      </c>
      <c r="G305" s="22">
        <v>47</v>
      </c>
    </row>
    <row r="306" spans="2:7" x14ac:dyDescent="0.3">
      <c r="B306" s="14" t="s">
        <v>20</v>
      </c>
      <c r="C306" s="12">
        <v>88</v>
      </c>
      <c r="F306" s="12" t="s">
        <v>14</v>
      </c>
      <c r="G306" s="22">
        <v>70</v>
      </c>
    </row>
    <row r="307" spans="2:7" x14ac:dyDescent="0.3">
      <c r="B307" s="14" t="s">
        <v>20</v>
      </c>
      <c r="C307" s="12">
        <v>156</v>
      </c>
      <c r="F307" s="12" t="s">
        <v>14</v>
      </c>
      <c r="G307" s="22">
        <v>154</v>
      </c>
    </row>
    <row r="308" spans="2:7" x14ac:dyDescent="0.3">
      <c r="B308" s="14" t="s">
        <v>20</v>
      </c>
      <c r="C308" s="12">
        <v>2985</v>
      </c>
      <c r="F308" s="12" t="s">
        <v>14</v>
      </c>
      <c r="G308" s="22">
        <v>22</v>
      </c>
    </row>
    <row r="309" spans="2:7" x14ac:dyDescent="0.3">
      <c r="B309" s="14" t="s">
        <v>20</v>
      </c>
      <c r="C309" s="12">
        <v>762</v>
      </c>
      <c r="F309" s="12" t="s">
        <v>14</v>
      </c>
      <c r="G309" s="22">
        <v>1758</v>
      </c>
    </row>
    <row r="310" spans="2:7" x14ac:dyDescent="0.3">
      <c r="B310" s="14" t="s">
        <v>20</v>
      </c>
      <c r="C310" s="12">
        <v>554</v>
      </c>
      <c r="F310" s="12" t="s">
        <v>14</v>
      </c>
      <c r="G310" s="22">
        <v>94</v>
      </c>
    </row>
    <row r="311" spans="2:7" x14ac:dyDescent="0.3">
      <c r="B311" s="14" t="s">
        <v>20</v>
      </c>
      <c r="C311" s="12">
        <v>135</v>
      </c>
      <c r="F311" s="12" t="s">
        <v>14</v>
      </c>
      <c r="G311" s="22">
        <v>33</v>
      </c>
    </row>
    <row r="312" spans="2:7" x14ac:dyDescent="0.3">
      <c r="B312" s="14" t="s">
        <v>20</v>
      </c>
      <c r="C312" s="12">
        <v>122</v>
      </c>
      <c r="F312" s="12" t="s">
        <v>14</v>
      </c>
      <c r="G312" s="22">
        <v>1</v>
      </c>
    </row>
    <row r="313" spans="2:7" x14ac:dyDescent="0.3">
      <c r="B313" s="14" t="s">
        <v>20</v>
      </c>
      <c r="C313" s="12">
        <v>221</v>
      </c>
      <c r="F313" s="12" t="s">
        <v>14</v>
      </c>
      <c r="G313" s="22">
        <v>31</v>
      </c>
    </row>
    <row r="314" spans="2:7" x14ac:dyDescent="0.3">
      <c r="B314" s="14" t="s">
        <v>20</v>
      </c>
      <c r="C314" s="12">
        <v>126</v>
      </c>
      <c r="F314" s="12" t="s">
        <v>14</v>
      </c>
      <c r="G314" s="22">
        <v>35</v>
      </c>
    </row>
    <row r="315" spans="2:7" x14ac:dyDescent="0.3">
      <c r="B315" s="14" t="s">
        <v>20</v>
      </c>
      <c r="C315" s="12">
        <v>1022</v>
      </c>
      <c r="F315" s="12" t="s">
        <v>14</v>
      </c>
      <c r="G315" s="22">
        <v>63</v>
      </c>
    </row>
    <row r="316" spans="2:7" x14ac:dyDescent="0.3">
      <c r="B316" s="14" t="s">
        <v>20</v>
      </c>
      <c r="C316" s="12">
        <v>3177</v>
      </c>
      <c r="F316" s="12" t="s">
        <v>14</v>
      </c>
      <c r="G316" s="22">
        <v>526</v>
      </c>
    </row>
    <row r="317" spans="2:7" x14ac:dyDescent="0.3">
      <c r="B317" s="14" t="s">
        <v>20</v>
      </c>
      <c r="C317" s="12">
        <v>198</v>
      </c>
      <c r="F317" s="12" t="s">
        <v>14</v>
      </c>
      <c r="G317" s="22">
        <v>121</v>
      </c>
    </row>
    <row r="318" spans="2:7" x14ac:dyDescent="0.3">
      <c r="B318" s="14" t="s">
        <v>20</v>
      </c>
      <c r="C318" s="12">
        <v>85</v>
      </c>
      <c r="F318" s="12" t="s">
        <v>14</v>
      </c>
      <c r="G318" s="22">
        <v>67</v>
      </c>
    </row>
    <row r="319" spans="2:7" x14ac:dyDescent="0.3">
      <c r="B319" s="14" t="s">
        <v>20</v>
      </c>
      <c r="C319" s="12">
        <v>3596</v>
      </c>
      <c r="F319" s="12" t="s">
        <v>14</v>
      </c>
      <c r="G319" s="22">
        <v>57</v>
      </c>
    </row>
    <row r="320" spans="2:7" x14ac:dyDescent="0.3">
      <c r="B320" s="14" t="s">
        <v>20</v>
      </c>
      <c r="C320" s="12">
        <v>244</v>
      </c>
      <c r="F320" s="12" t="s">
        <v>14</v>
      </c>
      <c r="G320" s="22">
        <v>1229</v>
      </c>
    </row>
    <row r="321" spans="2:7" x14ac:dyDescent="0.3">
      <c r="B321" s="14" t="s">
        <v>20</v>
      </c>
      <c r="C321" s="12">
        <v>5180</v>
      </c>
      <c r="F321" s="12" t="s">
        <v>14</v>
      </c>
      <c r="G321" s="22">
        <v>12</v>
      </c>
    </row>
    <row r="322" spans="2:7" x14ac:dyDescent="0.3">
      <c r="B322" s="14" t="s">
        <v>20</v>
      </c>
      <c r="C322" s="12">
        <v>589</v>
      </c>
      <c r="F322" s="12" t="s">
        <v>14</v>
      </c>
      <c r="G322" s="22">
        <v>452</v>
      </c>
    </row>
    <row r="323" spans="2:7" x14ac:dyDescent="0.3">
      <c r="B323" s="14" t="s">
        <v>20</v>
      </c>
      <c r="C323" s="12">
        <v>2725</v>
      </c>
      <c r="F323" s="12" t="s">
        <v>14</v>
      </c>
      <c r="G323" s="22">
        <v>1886</v>
      </c>
    </row>
    <row r="324" spans="2:7" x14ac:dyDescent="0.3">
      <c r="B324" s="14" t="s">
        <v>20</v>
      </c>
      <c r="C324" s="12">
        <v>300</v>
      </c>
      <c r="F324" s="12" t="s">
        <v>14</v>
      </c>
      <c r="G324" s="22">
        <v>1825</v>
      </c>
    </row>
    <row r="325" spans="2:7" x14ac:dyDescent="0.3">
      <c r="B325" s="14" t="s">
        <v>20</v>
      </c>
      <c r="C325" s="12">
        <v>144</v>
      </c>
      <c r="F325" s="12" t="s">
        <v>14</v>
      </c>
      <c r="G325" s="22">
        <v>31</v>
      </c>
    </row>
    <row r="326" spans="2:7" x14ac:dyDescent="0.3">
      <c r="B326" s="14" t="s">
        <v>20</v>
      </c>
      <c r="C326" s="12">
        <v>87</v>
      </c>
      <c r="F326" s="12" t="s">
        <v>14</v>
      </c>
      <c r="G326" s="22">
        <v>107</v>
      </c>
    </row>
    <row r="327" spans="2:7" x14ac:dyDescent="0.3">
      <c r="B327" s="14" t="s">
        <v>20</v>
      </c>
      <c r="C327" s="12">
        <v>3116</v>
      </c>
      <c r="F327" s="12" t="s">
        <v>14</v>
      </c>
      <c r="G327" s="22">
        <v>27</v>
      </c>
    </row>
    <row r="328" spans="2:7" x14ac:dyDescent="0.3">
      <c r="B328" s="14" t="s">
        <v>20</v>
      </c>
      <c r="C328" s="12">
        <v>909</v>
      </c>
      <c r="F328" s="12" t="s">
        <v>14</v>
      </c>
      <c r="G328" s="22">
        <v>1221</v>
      </c>
    </row>
    <row r="329" spans="2:7" x14ac:dyDescent="0.3">
      <c r="B329" s="14" t="s">
        <v>20</v>
      </c>
      <c r="C329" s="12">
        <v>1613</v>
      </c>
      <c r="F329" s="12" t="s">
        <v>14</v>
      </c>
      <c r="G329" s="22">
        <v>1</v>
      </c>
    </row>
    <row r="330" spans="2:7" x14ac:dyDescent="0.3">
      <c r="B330" s="14" t="s">
        <v>20</v>
      </c>
      <c r="C330" s="12">
        <v>136</v>
      </c>
      <c r="F330" s="12" t="s">
        <v>14</v>
      </c>
      <c r="G330" s="22">
        <v>16</v>
      </c>
    </row>
    <row r="331" spans="2:7" x14ac:dyDescent="0.3">
      <c r="B331" s="14" t="s">
        <v>20</v>
      </c>
      <c r="C331" s="12">
        <v>130</v>
      </c>
      <c r="F331" s="12" t="s">
        <v>14</v>
      </c>
      <c r="G331" s="22">
        <v>41</v>
      </c>
    </row>
    <row r="332" spans="2:7" x14ac:dyDescent="0.3">
      <c r="B332" s="14" t="s">
        <v>20</v>
      </c>
      <c r="C332" s="12">
        <v>102</v>
      </c>
      <c r="F332" s="12" t="s">
        <v>14</v>
      </c>
      <c r="G332" s="22">
        <v>523</v>
      </c>
    </row>
    <row r="333" spans="2:7" x14ac:dyDescent="0.3">
      <c r="B333" s="14" t="s">
        <v>20</v>
      </c>
      <c r="C333" s="12">
        <v>4006</v>
      </c>
      <c r="F333" s="12" t="s">
        <v>14</v>
      </c>
      <c r="G333" s="22">
        <v>141</v>
      </c>
    </row>
    <row r="334" spans="2:7" x14ac:dyDescent="0.3">
      <c r="B334" s="14" t="s">
        <v>20</v>
      </c>
      <c r="C334" s="12">
        <v>1629</v>
      </c>
      <c r="F334" s="12" t="s">
        <v>14</v>
      </c>
      <c r="G334" s="22">
        <v>52</v>
      </c>
    </row>
    <row r="335" spans="2:7" x14ac:dyDescent="0.3">
      <c r="B335" s="14" t="s">
        <v>20</v>
      </c>
      <c r="C335" s="12">
        <v>2188</v>
      </c>
      <c r="F335" s="12" t="s">
        <v>14</v>
      </c>
      <c r="G335" s="22">
        <v>225</v>
      </c>
    </row>
    <row r="336" spans="2:7" x14ac:dyDescent="0.3">
      <c r="B336" s="14" t="s">
        <v>20</v>
      </c>
      <c r="C336" s="12">
        <v>2409</v>
      </c>
      <c r="F336" s="12" t="s">
        <v>14</v>
      </c>
      <c r="G336" s="22">
        <v>38</v>
      </c>
    </row>
    <row r="337" spans="2:7" x14ac:dyDescent="0.3">
      <c r="B337" s="14" t="s">
        <v>20</v>
      </c>
      <c r="C337" s="12">
        <v>194</v>
      </c>
      <c r="F337" s="12" t="s">
        <v>14</v>
      </c>
      <c r="G337" s="22">
        <v>15</v>
      </c>
    </row>
    <row r="338" spans="2:7" x14ac:dyDescent="0.3">
      <c r="B338" s="14" t="s">
        <v>20</v>
      </c>
      <c r="C338" s="12">
        <v>1140</v>
      </c>
      <c r="F338" s="12" t="s">
        <v>14</v>
      </c>
      <c r="G338" s="22">
        <v>37</v>
      </c>
    </row>
    <row r="339" spans="2:7" x14ac:dyDescent="0.3">
      <c r="B339" s="14" t="s">
        <v>20</v>
      </c>
      <c r="C339" s="12">
        <v>102</v>
      </c>
      <c r="F339" s="12" t="s">
        <v>14</v>
      </c>
      <c r="G339" s="22">
        <v>112</v>
      </c>
    </row>
    <row r="340" spans="2:7" x14ac:dyDescent="0.3">
      <c r="B340" s="14" t="s">
        <v>20</v>
      </c>
      <c r="C340" s="12">
        <v>2857</v>
      </c>
      <c r="F340" s="12" t="s">
        <v>14</v>
      </c>
      <c r="G340" s="22">
        <v>21</v>
      </c>
    </row>
    <row r="341" spans="2:7" x14ac:dyDescent="0.3">
      <c r="B341" s="14" t="s">
        <v>20</v>
      </c>
      <c r="C341" s="12">
        <v>107</v>
      </c>
      <c r="F341" s="12" t="s">
        <v>14</v>
      </c>
      <c r="G341" s="22">
        <v>67</v>
      </c>
    </row>
    <row r="342" spans="2:7" x14ac:dyDescent="0.3">
      <c r="B342" s="14" t="s">
        <v>20</v>
      </c>
      <c r="C342" s="12">
        <v>160</v>
      </c>
      <c r="F342" s="12" t="s">
        <v>14</v>
      </c>
      <c r="G342" s="22">
        <v>78</v>
      </c>
    </row>
    <row r="343" spans="2:7" x14ac:dyDescent="0.3">
      <c r="B343" s="14" t="s">
        <v>20</v>
      </c>
      <c r="C343" s="12">
        <v>2230</v>
      </c>
      <c r="F343" s="12" t="s">
        <v>14</v>
      </c>
      <c r="G343" s="22">
        <v>67</v>
      </c>
    </row>
    <row r="344" spans="2:7" x14ac:dyDescent="0.3">
      <c r="B344" s="14" t="s">
        <v>20</v>
      </c>
      <c r="C344" s="12">
        <v>316</v>
      </c>
      <c r="F344" s="12" t="s">
        <v>14</v>
      </c>
      <c r="G344" s="22">
        <v>263</v>
      </c>
    </row>
    <row r="345" spans="2:7" x14ac:dyDescent="0.3">
      <c r="B345" s="14" t="s">
        <v>20</v>
      </c>
      <c r="C345" s="12">
        <v>117</v>
      </c>
      <c r="F345" s="12" t="s">
        <v>14</v>
      </c>
      <c r="G345" s="22">
        <v>1691</v>
      </c>
    </row>
    <row r="346" spans="2:7" x14ac:dyDescent="0.3">
      <c r="B346" s="14" t="s">
        <v>20</v>
      </c>
      <c r="C346" s="12">
        <v>6406</v>
      </c>
      <c r="F346" s="12" t="s">
        <v>14</v>
      </c>
      <c r="G346" s="22">
        <v>181</v>
      </c>
    </row>
    <row r="347" spans="2:7" x14ac:dyDescent="0.3">
      <c r="B347" s="14" t="s">
        <v>20</v>
      </c>
      <c r="C347" s="12">
        <v>192</v>
      </c>
      <c r="F347" s="12" t="s">
        <v>14</v>
      </c>
      <c r="G347" s="22">
        <v>13</v>
      </c>
    </row>
    <row r="348" spans="2:7" x14ac:dyDescent="0.3">
      <c r="B348" s="14" t="s">
        <v>20</v>
      </c>
      <c r="C348" s="12">
        <v>26</v>
      </c>
      <c r="F348" s="12" t="s">
        <v>14</v>
      </c>
      <c r="G348" s="22">
        <v>1</v>
      </c>
    </row>
    <row r="349" spans="2:7" x14ac:dyDescent="0.3">
      <c r="B349" s="14" t="s">
        <v>20</v>
      </c>
      <c r="C349" s="12">
        <v>723</v>
      </c>
      <c r="F349" s="12" t="s">
        <v>14</v>
      </c>
      <c r="G349" s="22">
        <v>21</v>
      </c>
    </row>
    <row r="350" spans="2:7" x14ac:dyDescent="0.3">
      <c r="B350" s="14" t="s">
        <v>20</v>
      </c>
      <c r="C350" s="12">
        <v>170</v>
      </c>
      <c r="F350" s="12" t="s">
        <v>14</v>
      </c>
      <c r="G350" s="22">
        <v>830</v>
      </c>
    </row>
    <row r="351" spans="2:7" x14ac:dyDescent="0.3">
      <c r="B351" s="14" t="s">
        <v>20</v>
      </c>
      <c r="C351" s="12">
        <v>238</v>
      </c>
      <c r="F351" s="12" t="s">
        <v>14</v>
      </c>
      <c r="G351" s="22">
        <v>130</v>
      </c>
    </row>
    <row r="352" spans="2:7" x14ac:dyDescent="0.3">
      <c r="B352" s="14" t="s">
        <v>20</v>
      </c>
      <c r="C352" s="12">
        <v>55</v>
      </c>
      <c r="F352" s="12" t="s">
        <v>14</v>
      </c>
      <c r="G352" s="22">
        <v>55</v>
      </c>
    </row>
    <row r="353" spans="2:7" x14ac:dyDescent="0.3">
      <c r="B353" s="14" t="s">
        <v>20</v>
      </c>
      <c r="C353" s="12">
        <v>128</v>
      </c>
      <c r="F353" s="12" t="s">
        <v>14</v>
      </c>
      <c r="G353" s="22">
        <v>114</v>
      </c>
    </row>
    <row r="354" spans="2:7" x14ac:dyDescent="0.3">
      <c r="B354" s="14" t="s">
        <v>20</v>
      </c>
      <c r="C354" s="12">
        <v>2144</v>
      </c>
      <c r="F354" s="12" t="s">
        <v>14</v>
      </c>
      <c r="G354" s="22">
        <v>594</v>
      </c>
    </row>
    <row r="355" spans="2:7" x14ac:dyDescent="0.3">
      <c r="B355" s="14" t="s">
        <v>20</v>
      </c>
      <c r="C355" s="12">
        <v>2693</v>
      </c>
      <c r="F355" s="12" t="s">
        <v>14</v>
      </c>
      <c r="G355" s="22">
        <v>24</v>
      </c>
    </row>
    <row r="356" spans="2:7" x14ac:dyDescent="0.3">
      <c r="B356" s="14" t="s">
        <v>20</v>
      </c>
      <c r="C356" s="12">
        <v>432</v>
      </c>
      <c r="F356" s="12" t="s">
        <v>14</v>
      </c>
      <c r="G356" s="22">
        <v>252</v>
      </c>
    </row>
    <row r="357" spans="2:7" x14ac:dyDescent="0.3">
      <c r="B357" s="14" t="s">
        <v>20</v>
      </c>
      <c r="C357" s="12">
        <v>189</v>
      </c>
      <c r="F357" s="12" t="s">
        <v>14</v>
      </c>
      <c r="G357" s="22">
        <v>67</v>
      </c>
    </row>
    <row r="358" spans="2:7" x14ac:dyDescent="0.3">
      <c r="B358" s="14" t="s">
        <v>20</v>
      </c>
      <c r="C358" s="12">
        <v>154</v>
      </c>
      <c r="F358" s="12" t="s">
        <v>14</v>
      </c>
      <c r="G358" s="22">
        <v>742</v>
      </c>
    </row>
    <row r="359" spans="2:7" x14ac:dyDescent="0.3">
      <c r="B359" s="14" t="s">
        <v>20</v>
      </c>
      <c r="C359" s="12">
        <v>96</v>
      </c>
      <c r="F359" s="12" t="s">
        <v>14</v>
      </c>
      <c r="G359" s="22">
        <v>75</v>
      </c>
    </row>
    <row r="360" spans="2:7" x14ac:dyDescent="0.3">
      <c r="B360" s="14" t="s">
        <v>20</v>
      </c>
      <c r="C360" s="12">
        <v>3063</v>
      </c>
      <c r="F360" s="12" t="s">
        <v>14</v>
      </c>
      <c r="G360" s="22">
        <v>4405</v>
      </c>
    </row>
    <row r="361" spans="2:7" x14ac:dyDescent="0.3">
      <c r="B361" s="14" t="s">
        <v>20</v>
      </c>
      <c r="C361" s="12">
        <v>2266</v>
      </c>
      <c r="F361" s="12" t="s">
        <v>14</v>
      </c>
      <c r="G361" s="22">
        <v>92</v>
      </c>
    </row>
    <row r="362" spans="2:7" x14ac:dyDescent="0.3">
      <c r="B362" s="14" t="s">
        <v>20</v>
      </c>
      <c r="C362" s="12">
        <v>194</v>
      </c>
      <c r="F362" s="12" t="s">
        <v>14</v>
      </c>
      <c r="G362" s="22">
        <v>64</v>
      </c>
    </row>
    <row r="363" spans="2:7" x14ac:dyDescent="0.3">
      <c r="B363" s="14" t="s">
        <v>20</v>
      </c>
      <c r="C363" s="12">
        <v>129</v>
      </c>
      <c r="F363" s="12" t="s">
        <v>14</v>
      </c>
      <c r="G363" s="22">
        <v>64</v>
      </c>
    </row>
    <row r="364" spans="2:7" x14ac:dyDescent="0.3">
      <c r="B364" s="14" t="s">
        <v>20</v>
      </c>
      <c r="C364" s="12">
        <v>375</v>
      </c>
      <c r="F364" s="12" t="s">
        <v>14</v>
      </c>
      <c r="G364" s="22">
        <v>842</v>
      </c>
    </row>
    <row r="365" spans="2:7" x14ac:dyDescent="0.3">
      <c r="B365" s="14" t="s">
        <v>20</v>
      </c>
      <c r="C365" s="12">
        <v>409</v>
      </c>
      <c r="F365" s="12" t="s">
        <v>14</v>
      </c>
      <c r="G365" s="22">
        <v>112</v>
      </c>
    </row>
    <row r="366" spans="2:7" x14ac:dyDescent="0.3">
      <c r="B366" s="14" t="s">
        <v>20</v>
      </c>
      <c r="C366" s="12">
        <v>234</v>
      </c>
      <c r="F366" s="13" t="s">
        <v>14</v>
      </c>
      <c r="G366" s="23">
        <v>374</v>
      </c>
    </row>
    <row r="367" spans="2:7" x14ac:dyDescent="0.3">
      <c r="B367" s="14" t="s">
        <v>20</v>
      </c>
      <c r="C367" s="12">
        <v>3016</v>
      </c>
      <c r="F367">
        <f>COUNTA(F3:F366)</f>
        <v>364</v>
      </c>
      <c r="G367" s="5">
        <f>SUM(G3:G366)</f>
        <v>213164</v>
      </c>
    </row>
    <row r="368" spans="2:7" x14ac:dyDescent="0.3">
      <c r="B368" s="14" t="s">
        <v>20</v>
      </c>
      <c r="C368" s="12">
        <v>264</v>
      </c>
    </row>
    <row r="369" spans="2:7" x14ac:dyDescent="0.3">
      <c r="B369" s="14" t="s">
        <v>20</v>
      </c>
      <c r="C369" s="12">
        <v>272</v>
      </c>
      <c r="G369" s="5">
        <v>480898</v>
      </c>
    </row>
    <row r="370" spans="2:7" x14ac:dyDescent="0.3">
      <c r="B370" s="14" t="s">
        <v>20</v>
      </c>
      <c r="C370" s="12">
        <v>419</v>
      </c>
    </row>
    <row r="371" spans="2:7" x14ac:dyDescent="0.3">
      <c r="B371" s="14" t="s">
        <v>20</v>
      </c>
      <c r="C371" s="12">
        <v>1621</v>
      </c>
    </row>
    <row r="372" spans="2:7" x14ac:dyDescent="0.3">
      <c r="B372" s="14" t="s">
        <v>20</v>
      </c>
      <c r="C372" s="12">
        <v>1101</v>
      </c>
    </row>
    <row r="373" spans="2:7" x14ac:dyDescent="0.3">
      <c r="B373" s="14" t="s">
        <v>20</v>
      </c>
      <c r="C373" s="12">
        <v>1073</v>
      </c>
    </row>
    <row r="374" spans="2:7" x14ac:dyDescent="0.3">
      <c r="B374" s="14" t="s">
        <v>20</v>
      </c>
      <c r="C374" s="12">
        <v>331</v>
      </c>
    </row>
    <row r="375" spans="2:7" x14ac:dyDescent="0.3">
      <c r="B375" s="14" t="s">
        <v>20</v>
      </c>
      <c r="C375" s="12">
        <v>1170</v>
      </c>
    </row>
    <row r="376" spans="2:7" x14ac:dyDescent="0.3">
      <c r="B376" s="14" t="s">
        <v>20</v>
      </c>
      <c r="C376" s="12">
        <v>363</v>
      </c>
    </row>
    <row r="377" spans="2:7" x14ac:dyDescent="0.3">
      <c r="B377" s="14" t="s">
        <v>20</v>
      </c>
      <c r="C377" s="12">
        <v>103</v>
      </c>
    </row>
    <row r="378" spans="2:7" x14ac:dyDescent="0.3">
      <c r="B378" s="14" t="s">
        <v>20</v>
      </c>
      <c r="C378" s="12">
        <v>147</v>
      </c>
    </row>
    <row r="379" spans="2:7" x14ac:dyDescent="0.3">
      <c r="B379" s="14" t="s">
        <v>20</v>
      </c>
      <c r="C379" s="12">
        <v>110</v>
      </c>
    </row>
    <row r="380" spans="2:7" x14ac:dyDescent="0.3">
      <c r="B380" s="14" t="s">
        <v>20</v>
      </c>
      <c r="C380" s="12">
        <v>134</v>
      </c>
    </row>
    <row r="381" spans="2:7" x14ac:dyDescent="0.3">
      <c r="B381" s="14" t="s">
        <v>20</v>
      </c>
      <c r="C381" s="12">
        <v>269</v>
      </c>
    </row>
    <row r="382" spans="2:7" x14ac:dyDescent="0.3">
      <c r="B382" s="14" t="s">
        <v>20</v>
      </c>
      <c r="C382" s="12">
        <v>175</v>
      </c>
    </row>
    <row r="383" spans="2:7" x14ac:dyDescent="0.3">
      <c r="B383" s="14" t="s">
        <v>20</v>
      </c>
      <c r="C383" s="12">
        <v>69</v>
      </c>
    </row>
    <row r="384" spans="2:7" x14ac:dyDescent="0.3">
      <c r="B384" s="14" t="s">
        <v>20</v>
      </c>
      <c r="C384" s="12">
        <v>190</v>
      </c>
    </row>
    <row r="385" spans="2:3" x14ac:dyDescent="0.3">
      <c r="B385" s="14" t="s">
        <v>20</v>
      </c>
      <c r="C385" s="12">
        <v>237</v>
      </c>
    </row>
    <row r="386" spans="2:3" x14ac:dyDescent="0.3">
      <c r="B386" s="14" t="s">
        <v>20</v>
      </c>
      <c r="C386" s="12">
        <v>196</v>
      </c>
    </row>
    <row r="387" spans="2:3" x14ac:dyDescent="0.3">
      <c r="B387" s="14" t="s">
        <v>20</v>
      </c>
      <c r="C387" s="12">
        <v>7295</v>
      </c>
    </row>
    <row r="388" spans="2:3" x14ac:dyDescent="0.3">
      <c r="B388" s="14" t="s">
        <v>20</v>
      </c>
      <c r="C388" s="12">
        <v>2893</v>
      </c>
    </row>
    <row r="389" spans="2:3" x14ac:dyDescent="0.3">
      <c r="B389" s="14" t="s">
        <v>20</v>
      </c>
      <c r="C389" s="12">
        <v>820</v>
      </c>
    </row>
    <row r="390" spans="2:3" x14ac:dyDescent="0.3">
      <c r="B390" s="14" t="s">
        <v>20</v>
      </c>
      <c r="C390" s="12">
        <v>2038</v>
      </c>
    </row>
    <row r="391" spans="2:3" x14ac:dyDescent="0.3">
      <c r="B391" s="14" t="s">
        <v>20</v>
      </c>
      <c r="C391" s="12">
        <v>116</v>
      </c>
    </row>
    <row r="392" spans="2:3" x14ac:dyDescent="0.3">
      <c r="B392" s="14" t="s">
        <v>20</v>
      </c>
      <c r="C392" s="12">
        <v>1345</v>
      </c>
    </row>
    <row r="393" spans="2:3" x14ac:dyDescent="0.3">
      <c r="B393" s="14" t="s">
        <v>20</v>
      </c>
      <c r="C393" s="12">
        <v>168</v>
      </c>
    </row>
    <row r="394" spans="2:3" x14ac:dyDescent="0.3">
      <c r="B394" s="14" t="s">
        <v>20</v>
      </c>
      <c r="C394" s="12">
        <v>137</v>
      </c>
    </row>
    <row r="395" spans="2:3" x14ac:dyDescent="0.3">
      <c r="B395" s="14" t="s">
        <v>20</v>
      </c>
      <c r="C395" s="12">
        <v>186</v>
      </c>
    </row>
    <row r="396" spans="2:3" x14ac:dyDescent="0.3">
      <c r="B396" s="14" t="s">
        <v>20</v>
      </c>
      <c r="C396" s="12">
        <v>125</v>
      </c>
    </row>
    <row r="397" spans="2:3" x14ac:dyDescent="0.3">
      <c r="B397" s="14" t="s">
        <v>20</v>
      </c>
      <c r="C397" s="12">
        <v>202</v>
      </c>
    </row>
    <row r="398" spans="2:3" x14ac:dyDescent="0.3">
      <c r="B398" s="14" t="s">
        <v>20</v>
      </c>
      <c r="C398" s="12">
        <v>103</v>
      </c>
    </row>
    <row r="399" spans="2:3" x14ac:dyDescent="0.3">
      <c r="B399" s="14" t="s">
        <v>20</v>
      </c>
      <c r="C399" s="12">
        <v>1785</v>
      </c>
    </row>
    <row r="400" spans="2:3" x14ac:dyDescent="0.3">
      <c r="B400" s="14" t="s">
        <v>20</v>
      </c>
      <c r="C400" s="12">
        <v>157</v>
      </c>
    </row>
    <row r="401" spans="2:3" x14ac:dyDescent="0.3">
      <c r="B401" s="14" t="s">
        <v>20</v>
      </c>
      <c r="C401" s="12">
        <v>555</v>
      </c>
    </row>
    <row r="402" spans="2:3" x14ac:dyDescent="0.3">
      <c r="B402" s="14" t="s">
        <v>20</v>
      </c>
      <c r="C402" s="12">
        <v>297</v>
      </c>
    </row>
    <row r="403" spans="2:3" x14ac:dyDescent="0.3">
      <c r="B403" s="14" t="s">
        <v>20</v>
      </c>
      <c r="C403" s="12">
        <v>123</v>
      </c>
    </row>
    <row r="404" spans="2:3" x14ac:dyDescent="0.3">
      <c r="B404" s="14" t="s">
        <v>20</v>
      </c>
      <c r="C404" s="12">
        <v>3036</v>
      </c>
    </row>
    <row r="405" spans="2:3" x14ac:dyDescent="0.3">
      <c r="B405" s="14" t="s">
        <v>20</v>
      </c>
      <c r="C405" s="12">
        <v>144</v>
      </c>
    </row>
    <row r="406" spans="2:3" x14ac:dyDescent="0.3">
      <c r="B406" s="14" t="s">
        <v>20</v>
      </c>
      <c r="C406" s="12">
        <v>121</v>
      </c>
    </row>
    <row r="407" spans="2:3" x14ac:dyDescent="0.3">
      <c r="B407" s="14" t="s">
        <v>20</v>
      </c>
      <c r="C407" s="12">
        <v>181</v>
      </c>
    </row>
    <row r="408" spans="2:3" x14ac:dyDescent="0.3">
      <c r="B408" s="14" t="s">
        <v>20</v>
      </c>
      <c r="C408" s="12">
        <v>122</v>
      </c>
    </row>
    <row r="409" spans="2:3" x14ac:dyDescent="0.3">
      <c r="B409" s="14" t="s">
        <v>20</v>
      </c>
      <c r="C409" s="12">
        <v>1071</v>
      </c>
    </row>
    <row r="410" spans="2:3" x14ac:dyDescent="0.3">
      <c r="B410" s="14" t="s">
        <v>20</v>
      </c>
      <c r="C410" s="12">
        <v>980</v>
      </c>
    </row>
    <row r="411" spans="2:3" x14ac:dyDescent="0.3">
      <c r="B411" s="14" t="s">
        <v>20</v>
      </c>
      <c r="C411" s="12">
        <v>536</v>
      </c>
    </row>
    <row r="412" spans="2:3" x14ac:dyDescent="0.3">
      <c r="B412" s="14" t="s">
        <v>20</v>
      </c>
      <c r="C412" s="12">
        <v>1991</v>
      </c>
    </row>
    <row r="413" spans="2:3" x14ac:dyDescent="0.3">
      <c r="B413" s="14" t="s">
        <v>20</v>
      </c>
      <c r="C413" s="12">
        <v>180</v>
      </c>
    </row>
    <row r="414" spans="2:3" x14ac:dyDescent="0.3">
      <c r="B414" s="14" t="s">
        <v>20</v>
      </c>
      <c r="C414" s="12">
        <v>130</v>
      </c>
    </row>
    <row r="415" spans="2:3" x14ac:dyDescent="0.3">
      <c r="B415" s="14" t="s">
        <v>20</v>
      </c>
      <c r="C415" s="12">
        <v>122</v>
      </c>
    </row>
    <row r="416" spans="2:3" x14ac:dyDescent="0.3">
      <c r="B416" s="14" t="s">
        <v>20</v>
      </c>
      <c r="C416" s="12">
        <v>140</v>
      </c>
    </row>
    <row r="417" spans="2:3" x14ac:dyDescent="0.3">
      <c r="B417" s="14" t="s">
        <v>20</v>
      </c>
      <c r="C417" s="12">
        <v>3388</v>
      </c>
    </row>
    <row r="418" spans="2:3" x14ac:dyDescent="0.3">
      <c r="B418" s="14" t="s">
        <v>20</v>
      </c>
      <c r="C418" s="12">
        <v>280</v>
      </c>
    </row>
    <row r="419" spans="2:3" x14ac:dyDescent="0.3">
      <c r="B419" s="14" t="s">
        <v>20</v>
      </c>
      <c r="C419" s="12">
        <v>366</v>
      </c>
    </row>
    <row r="420" spans="2:3" x14ac:dyDescent="0.3">
      <c r="B420" s="14" t="s">
        <v>20</v>
      </c>
      <c r="C420" s="12">
        <v>270</v>
      </c>
    </row>
    <row r="421" spans="2:3" x14ac:dyDescent="0.3">
      <c r="B421" s="14" t="s">
        <v>20</v>
      </c>
      <c r="C421" s="12">
        <v>137</v>
      </c>
    </row>
    <row r="422" spans="2:3" x14ac:dyDescent="0.3">
      <c r="B422" s="14" t="s">
        <v>20</v>
      </c>
      <c r="C422" s="12">
        <v>3205</v>
      </c>
    </row>
    <row r="423" spans="2:3" x14ac:dyDescent="0.3">
      <c r="B423" s="14" t="s">
        <v>20</v>
      </c>
      <c r="C423" s="12">
        <v>288</v>
      </c>
    </row>
    <row r="424" spans="2:3" x14ac:dyDescent="0.3">
      <c r="B424" s="14" t="s">
        <v>20</v>
      </c>
      <c r="C424" s="12">
        <v>148</v>
      </c>
    </row>
    <row r="425" spans="2:3" x14ac:dyDescent="0.3">
      <c r="B425" s="14" t="s">
        <v>20</v>
      </c>
      <c r="C425" s="12">
        <v>114</v>
      </c>
    </row>
    <row r="426" spans="2:3" x14ac:dyDescent="0.3">
      <c r="B426" s="14" t="s">
        <v>20</v>
      </c>
      <c r="C426" s="12">
        <v>1518</v>
      </c>
    </row>
    <row r="427" spans="2:3" x14ac:dyDescent="0.3">
      <c r="B427" s="14" t="s">
        <v>20</v>
      </c>
      <c r="C427" s="12">
        <v>166</v>
      </c>
    </row>
    <row r="428" spans="2:3" x14ac:dyDescent="0.3">
      <c r="B428" s="14" t="s">
        <v>20</v>
      </c>
      <c r="C428" s="12">
        <v>100</v>
      </c>
    </row>
    <row r="429" spans="2:3" x14ac:dyDescent="0.3">
      <c r="B429" s="14" t="s">
        <v>20</v>
      </c>
      <c r="C429" s="12">
        <v>235</v>
      </c>
    </row>
    <row r="430" spans="2:3" x14ac:dyDescent="0.3">
      <c r="B430" s="14" t="s">
        <v>20</v>
      </c>
      <c r="C430" s="12">
        <v>148</v>
      </c>
    </row>
    <row r="431" spans="2:3" x14ac:dyDescent="0.3">
      <c r="B431" s="14" t="s">
        <v>20</v>
      </c>
      <c r="C431" s="12">
        <v>198</v>
      </c>
    </row>
    <row r="432" spans="2:3" x14ac:dyDescent="0.3">
      <c r="B432" s="14" t="s">
        <v>20</v>
      </c>
      <c r="C432" s="12">
        <v>150</v>
      </c>
    </row>
    <row r="433" spans="2:3" x14ac:dyDescent="0.3">
      <c r="B433" s="14" t="s">
        <v>20</v>
      </c>
      <c r="C433" s="12">
        <v>216</v>
      </c>
    </row>
    <row r="434" spans="2:3" x14ac:dyDescent="0.3">
      <c r="B434" s="14" t="s">
        <v>20</v>
      </c>
      <c r="C434" s="12">
        <v>5139</v>
      </c>
    </row>
    <row r="435" spans="2:3" x14ac:dyDescent="0.3">
      <c r="B435" s="14" t="s">
        <v>20</v>
      </c>
      <c r="C435" s="12">
        <v>2353</v>
      </c>
    </row>
    <row r="436" spans="2:3" x14ac:dyDescent="0.3">
      <c r="B436" s="14" t="s">
        <v>20</v>
      </c>
      <c r="C436" s="12">
        <v>78</v>
      </c>
    </row>
    <row r="437" spans="2:3" x14ac:dyDescent="0.3">
      <c r="B437" s="14" t="s">
        <v>20</v>
      </c>
      <c r="C437" s="12">
        <v>174</v>
      </c>
    </row>
    <row r="438" spans="2:3" x14ac:dyDescent="0.3">
      <c r="B438" s="14" t="s">
        <v>20</v>
      </c>
      <c r="C438" s="12">
        <v>164</v>
      </c>
    </row>
    <row r="439" spans="2:3" x14ac:dyDescent="0.3">
      <c r="B439" s="14" t="s">
        <v>20</v>
      </c>
      <c r="C439" s="12">
        <v>161</v>
      </c>
    </row>
    <row r="440" spans="2:3" x14ac:dyDescent="0.3">
      <c r="B440" s="14" t="s">
        <v>20</v>
      </c>
      <c r="C440" s="12">
        <v>138</v>
      </c>
    </row>
    <row r="441" spans="2:3" x14ac:dyDescent="0.3">
      <c r="B441" s="14" t="s">
        <v>20</v>
      </c>
      <c r="C441" s="12">
        <v>3308</v>
      </c>
    </row>
    <row r="442" spans="2:3" x14ac:dyDescent="0.3">
      <c r="B442" s="14" t="s">
        <v>20</v>
      </c>
      <c r="C442" s="12">
        <v>127</v>
      </c>
    </row>
    <row r="443" spans="2:3" x14ac:dyDescent="0.3">
      <c r="B443" s="14" t="s">
        <v>20</v>
      </c>
      <c r="C443" s="12">
        <v>207</v>
      </c>
    </row>
    <row r="444" spans="2:3" x14ac:dyDescent="0.3">
      <c r="B444" s="14" t="s">
        <v>20</v>
      </c>
      <c r="C444" s="12">
        <v>181</v>
      </c>
    </row>
    <row r="445" spans="2:3" x14ac:dyDescent="0.3">
      <c r="B445" s="14" t="s">
        <v>20</v>
      </c>
      <c r="C445" s="12">
        <v>110</v>
      </c>
    </row>
    <row r="446" spans="2:3" x14ac:dyDescent="0.3">
      <c r="B446" s="14" t="s">
        <v>20</v>
      </c>
      <c r="C446" s="12">
        <v>185</v>
      </c>
    </row>
    <row r="447" spans="2:3" x14ac:dyDescent="0.3">
      <c r="B447" s="14" t="s">
        <v>20</v>
      </c>
      <c r="C447" s="12">
        <v>121</v>
      </c>
    </row>
    <row r="448" spans="2:3" x14ac:dyDescent="0.3">
      <c r="B448" s="14" t="s">
        <v>20</v>
      </c>
      <c r="C448" s="12">
        <v>106</v>
      </c>
    </row>
    <row r="449" spans="2:3" x14ac:dyDescent="0.3">
      <c r="B449" s="14" t="s">
        <v>20</v>
      </c>
      <c r="C449" s="12">
        <v>142</v>
      </c>
    </row>
    <row r="450" spans="2:3" x14ac:dyDescent="0.3">
      <c r="B450" s="14" t="s">
        <v>20</v>
      </c>
      <c r="C450" s="12">
        <v>233</v>
      </c>
    </row>
    <row r="451" spans="2:3" x14ac:dyDescent="0.3">
      <c r="B451" s="14" t="s">
        <v>20</v>
      </c>
      <c r="C451" s="12">
        <v>218</v>
      </c>
    </row>
    <row r="452" spans="2:3" x14ac:dyDescent="0.3">
      <c r="B452" s="14" t="s">
        <v>20</v>
      </c>
      <c r="C452" s="12">
        <v>76</v>
      </c>
    </row>
    <row r="453" spans="2:3" x14ac:dyDescent="0.3">
      <c r="B453" s="14" t="s">
        <v>20</v>
      </c>
      <c r="C453" s="12">
        <v>43</v>
      </c>
    </row>
    <row r="454" spans="2:3" x14ac:dyDescent="0.3">
      <c r="B454" s="14" t="s">
        <v>20</v>
      </c>
      <c r="C454" s="12">
        <v>221</v>
      </c>
    </row>
    <row r="455" spans="2:3" x14ac:dyDescent="0.3">
      <c r="B455" s="14" t="s">
        <v>20</v>
      </c>
      <c r="C455" s="12">
        <v>2805</v>
      </c>
    </row>
    <row r="456" spans="2:3" x14ac:dyDescent="0.3">
      <c r="B456" s="14" t="s">
        <v>20</v>
      </c>
      <c r="C456" s="12">
        <v>68</v>
      </c>
    </row>
    <row r="457" spans="2:3" x14ac:dyDescent="0.3">
      <c r="B457" s="14" t="s">
        <v>20</v>
      </c>
      <c r="C457" s="12">
        <v>183</v>
      </c>
    </row>
    <row r="458" spans="2:3" x14ac:dyDescent="0.3">
      <c r="B458" s="14" t="s">
        <v>20</v>
      </c>
      <c r="C458" s="12">
        <v>133</v>
      </c>
    </row>
    <row r="459" spans="2:3" x14ac:dyDescent="0.3">
      <c r="B459" s="14" t="s">
        <v>20</v>
      </c>
      <c r="C459" s="12">
        <v>2489</v>
      </c>
    </row>
    <row r="460" spans="2:3" x14ac:dyDescent="0.3">
      <c r="B460" s="14" t="s">
        <v>20</v>
      </c>
      <c r="C460" s="12">
        <v>69</v>
      </c>
    </row>
    <row r="461" spans="2:3" x14ac:dyDescent="0.3">
      <c r="B461" s="14" t="s">
        <v>20</v>
      </c>
      <c r="C461" s="12">
        <v>279</v>
      </c>
    </row>
    <row r="462" spans="2:3" x14ac:dyDescent="0.3">
      <c r="B462" s="14" t="s">
        <v>20</v>
      </c>
      <c r="C462" s="12">
        <v>210</v>
      </c>
    </row>
    <row r="463" spans="2:3" x14ac:dyDescent="0.3">
      <c r="B463" s="14" t="s">
        <v>20</v>
      </c>
      <c r="C463" s="12">
        <v>2100</v>
      </c>
    </row>
    <row r="464" spans="2:3" x14ac:dyDescent="0.3">
      <c r="B464" s="14" t="s">
        <v>20</v>
      </c>
      <c r="C464" s="12">
        <v>252</v>
      </c>
    </row>
    <row r="465" spans="2:3" x14ac:dyDescent="0.3">
      <c r="B465" s="14" t="s">
        <v>20</v>
      </c>
      <c r="C465" s="12">
        <v>1280</v>
      </c>
    </row>
    <row r="466" spans="2:3" x14ac:dyDescent="0.3">
      <c r="B466" s="14" t="s">
        <v>20</v>
      </c>
      <c r="C466" s="12">
        <v>157</v>
      </c>
    </row>
    <row r="467" spans="2:3" x14ac:dyDescent="0.3">
      <c r="B467" s="14" t="s">
        <v>20</v>
      </c>
      <c r="C467" s="12">
        <v>194</v>
      </c>
    </row>
    <row r="468" spans="2:3" x14ac:dyDescent="0.3">
      <c r="B468" s="14" t="s">
        <v>20</v>
      </c>
      <c r="C468" s="12">
        <v>82</v>
      </c>
    </row>
    <row r="469" spans="2:3" x14ac:dyDescent="0.3">
      <c r="B469" s="14" t="s">
        <v>20</v>
      </c>
      <c r="C469" s="12">
        <v>4233</v>
      </c>
    </row>
    <row r="470" spans="2:3" x14ac:dyDescent="0.3">
      <c r="B470" s="14" t="s">
        <v>20</v>
      </c>
      <c r="C470" s="12">
        <v>1297</v>
      </c>
    </row>
    <row r="471" spans="2:3" x14ac:dyDescent="0.3">
      <c r="B471" s="14" t="s">
        <v>20</v>
      </c>
      <c r="C471" s="12">
        <v>165</v>
      </c>
    </row>
    <row r="472" spans="2:3" x14ac:dyDescent="0.3">
      <c r="B472" s="14" t="s">
        <v>20</v>
      </c>
      <c r="C472" s="12">
        <v>119</v>
      </c>
    </row>
    <row r="473" spans="2:3" x14ac:dyDescent="0.3">
      <c r="B473" s="14" t="s">
        <v>20</v>
      </c>
      <c r="C473" s="12">
        <v>1797</v>
      </c>
    </row>
    <row r="474" spans="2:3" x14ac:dyDescent="0.3">
      <c r="B474" s="14" t="s">
        <v>20</v>
      </c>
      <c r="C474" s="12">
        <v>261</v>
      </c>
    </row>
    <row r="475" spans="2:3" x14ac:dyDescent="0.3">
      <c r="B475" s="14" t="s">
        <v>20</v>
      </c>
      <c r="C475" s="12">
        <v>157</v>
      </c>
    </row>
    <row r="476" spans="2:3" x14ac:dyDescent="0.3">
      <c r="B476" s="14" t="s">
        <v>20</v>
      </c>
      <c r="C476" s="12">
        <v>3533</v>
      </c>
    </row>
    <row r="477" spans="2:3" x14ac:dyDescent="0.3">
      <c r="B477" s="14" t="s">
        <v>20</v>
      </c>
      <c r="C477" s="12">
        <v>155</v>
      </c>
    </row>
    <row r="478" spans="2:3" x14ac:dyDescent="0.3">
      <c r="B478" s="14" t="s">
        <v>20</v>
      </c>
      <c r="C478" s="12">
        <v>132</v>
      </c>
    </row>
    <row r="479" spans="2:3" x14ac:dyDescent="0.3">
      <c r="B479" s="14" t="s">
        <v>20</v>
      </c>
      <c r="C479" s="12">
        <v>1354</v>
      </c>
    </row>
    <row r="480" spans="2:3" x14ac:dyDescent="0.3">
      <c r="B480" s="14" t="s">
        <v>20</v>
      </c>
      <c r="C480" s="12">
        <v>48</v>
      </c>
    </row>
    <row r="481" spans="2:3" x14ac:dyDescent="0.3">
      <c r="B481" s="14" t="s">
        <v>20</v>
      </c>
      <c r="C481" s="12">
        <v>110</v>
      </c>
    </row>
    <row r="482" spans="2:3" x14ac:dyDescent="0.3">
      <c r="B482" s="14" t="s">
        <v>20</v>
      </c>
      <c r="C482" s="12">
        <v>172</v>
      </c>
    </row>
    <row r="483" spans="2:3" x14ac:dyDescent="0.3">
      <c r="B483" s="14" t="s">
        <v>20</v>
      </c>
      <c r="C483" s="12">
        <v>307</v>
      </c>
    </row>
    <row r="484" spans="2:3" x14ac:dyDescent="0.3">
      <c r="B484" s="14" t="s">
        <v>20</v>
      </c>
      <c r="C484" s="12">
        <v>160</v>
      </c>
    </row>
    <row r="485" spans="2:3" x14ac:dyDescent="0.3">
      <c r="B485" s="14" t="s">
        <v>20</v>
      </c>
      <c r="C485" s="12">
        <v>1467</v>
      </c>
    </row>
    <row r="486" spans="2:3" x14ac:dyDescent="0.3">
      <c r="B486" s="14" t="s">
        <v>20</v>
      </c>
      <c r="C486" s="12">
        <v>2662</v>
      </c>
    </row>
    <row r="487" spans="2:3" x14ac:dyDescent="0.3">
      <c r="B487" s="14" t="s">
        <v>20</v>
      </c>
      <c r="C487" s="12">
        <v>452</v>
      </c>
    </row>
    <row r="488" spans="2:3" x14ac:dyDescent="0.3">
      <c r="B488" s="14" t="s">
        <v>20</v>
      </c>
      <c r="C488" s="12">
        <v>158</v>
      </c>
    </row>
    <row r="489" spans="2:3" x14ac:dyDescent="0.3">
      <c r="B489" s="14" t="s">
        <v>20</v>
      </c>
      <c r="C489" s="12">
        <v>225</v>
      </c>
    </row>
    <row r="490" spans="2:3" x14ac:dyDescent="0.3">
      <c r="B490" s="14" t="s">
        <v>20</v>
      </c>
      <c r="C490" s="12">
        <v>65</v>
      </c>
    </row>
    <row r="491" spans="2:3" x14ac:dyDescent="0.3">
      <c r="B491" s="14" t="s">
        <v>20</v>
      </c>
      <c r="C491" s="12">
        <v>163</v>
      </c>
    </row>
    <row r="492" spans="2:3" x14ac:dyDescent="0.3">
      <c r="B492" s="14" t="s">
        <v>20</v>
      </c>
      <c r="C492" s="12">
        <v>85</v>
      </c>
    </row>
    <row r="493" spans="2:3" x14ac:dyDescent="0.3">
      <c r="B493" s="14" t="s">
        <v>20</v>
      </c>
      <c r="C493" s="12">
        <v>217</v>
      </c>
    </row>
    <row r="494" spans="2:3" x14ac:dyDescent="0.3">
      <c r="B494" s="14" t="s">
        <v>20</v>
      </c>
      <c r="C494" s="12">
        <v>150</v>
      </c>
    </row>
    <row r="495" spans="2:3" x14ac:dyDescent="0.3">
      <c r="B495" s="14" t="s">
        <v>20</v>
      </c>
      <c r="C495" s="12">
        <v>3272</v>
      </c>
    </row>
    <row r="496" spans="2:3" x14ac:dyDescent="0.3">
      <c r="B496" s="14" t="s">
        <v>20</v>
      </c>
      <c r="C496" s="12">
        <v>300</v>
      </c>
    </row>
    <row r="497" spans="2:3" x14ac:dyDescent="0.3">
      <c r="B497" s="14" t="s">
        <v>20</v>
      </c>
      <c r="C497" s="12">
        <v>126</v>
      </c>
    </row>
    <row r="498" spans="2:3" x14ac:dyDescent="0.3">
      <c r="B498" s="14" t="s">
        <v>20</v>
      </c>
      <c r="C498" s="12">
        <v>2320</v>
      </c>
    </row>
    <row r="499" spans="2:3" x14ac:dyDescent="0.3">
      <c r="B499" s="14" t="s">
        <v>20</v>
      </c>
      <c r="C499" s="12">
        <v>81</v>
      </c>
    </row>
    <row r="500" spans="2:3" x14ac:dyDescent="0.3">
      <c r="B500" s="14" t="s">
        <v>20</v>
      </c>
      <c r="C500" s="12">
        <v>1887</v>
      </c>
    </row>
    <row r="501" spans="2:3" x14ac:dyDescent="0.3">
      <c r="B501" s="14" t="s">
        <v>20</v>
      </c>
      <c r="C501" s="12">
        <v>4358</v>
      </c>
    </row>
    <row r="502" spans="2:3" x14ac:dyDescent="0.3">
      <c r="B502" s="14" t="s">
        <v>20</v>
      </c>
      <c r="C502" s="12">
        <v>53</v>
      </c>
    </row>
    <row r="503" spans="2:3" x14ac:dyDescent="0.3">
      <c r="B503" s="14" t="s">
        <v>20</v>
      </c>
      <c r="C503" s="12">
        <v>2414</v>
      </c>
    </row>
    <row r="504" spans="2:3" x14ac:dyDescent="0.3">
      <c r="B504" s="14" t="s">
        <v>20</v>
      </c>
      <c r="C504" s="12">
        <v>80</v>
      </c>
    </row>
    <row r="505" spans="2:3" x14ac:dyDescent="0.3">
      <c r="B505" s="14" t="s">
        <v>20</v>
      </c>
      <c r="C505" s="12">
        <v>193</v>
      </c>
    </row>
    <row r="506" spans="2:3" x14ac:dyDescent="0.3">
      <c r="B506" s="14" t="s">
        <v>20</v>
      </c>
      <c r="C506" s="12">
        <v>52</v>
      </c>
    </row>
    <row r="507" spans="2:3" x14ac:dyDescent="0.3">
      <c r="B507" s="14" t="s">
        <v>20</v>
      </c>
      <c r="C507" s="12">
        <v>290</v>
      </c>
    </row>
    <row r="508" spans="2:3" x14ac:dyDescent="0.3">
      <c r="B508" s="14" t="s">
        <v>20</v>
      </c>
      <c r="C508" s="12">
        <v>122</v>
      </c>
    </row>
    <row r="509" spans="2:3" x14ac:dyDescent="0.3">
      <c r="B509" s="14" t="s">
        <v>20</v>
      </c>
      <c r="C509" s="12">
        <v>1470</v>
      </c>
    </row>
    <row r="510" spans="2:3" x14ac:dyDescent="0.3">
      <c r="B510" s="14" t="s">
        <v>20</v>
      </c>
      <c r="C510" s="12">
        <v>165</v>
      </c>
    </row>
    <row r="511" spans="2:3" x14ac:dyDescent="0.3">
      <c r="B511" s="14" t="s">
        <v>20</v>
      </c>
      <c r="C511" s="12">
        <v>182</v>
      </c>
    </row>
    <row r="512" spans="2:3" x14ac:dyDescent="0.3">
      <c r="B512" s="14" t="s">
        <v>20</v>
      </c>
      <c r="C512" s="12">
        <v>199</v>
      </c>
    </row>
    <row r="513" spans="2:3" x14ac:dyDescent="0.3">
      <c r="B513" s="14" t="s">
        <v>20</v>
      </c>
      <c r="C513" s="12">
        <v>56</v>
      </c>
    </row>
    <row r="514" spans="2:3" x14ac:dyDescent="0.3">
      <c r="B514" s="14" t="s">
        <v>20</v>
      </c>
      <c r="C514" s="12">
        <v>1460</v>
      </c>
    </row>
    <row r="515" spans="2:3" x14ac:dyDescent="0.3">
      <c r="B515" s="14" t="s">
        <v>20</v>
      </c>
      <c r="C515" s="12">
        <v>123</v>
      </c>
    </row>
    <row r="516" spans="2:3" x14ac:dyDescent="0.3">
      <c r="B516" s="14" t="s">
        <v>20</v>
      </c>
      <c r="C516" s="12">
        <v>159</v>
      </c>
    </row>
    <row r="517" spans="2:3" x14ac:dyDescent="0.3">
      <c r="B517" s="14" t="s">
        <v>20</v>
      </c>
      <c r="C517" s="12">
        <v>110</v>
      </c>
    </row>
    <row r="518" spans="2:3" x14ac:dyDescent="0.3">
      <c r="B518" s="14" t="s">
        <v>20</v>
      </c>
      <c r="C518" s="12">
        <v>236</v>
      </c>
    </row>
    <row r="519" spans="2:3" x14ac:dyDescent="0.3">
      <c r="B519" s="14" t="s">
        <v>20</v>
      </c>
      <c r="C519" s="12">
        <v>191</v>
      </c>
    </row>
    <row r="520" spans="2:3" x14ac:dyDescent="0.3">
      <c r="B520" s="14" t="s">
        <v>20</v>
      </c>
      <c r="C520" s="12">
        <v>3934</v>
      </c>
    </row>
    <row r="521" spans="2:3" x14ac:dyDescent="0.3">
      <c r="B521" s="14" t="s">
        <v>20</v>
      </c>
      <c r="C521" s="12">
        <v>80</v>
      </c>
    </row>
    <row r="522" spans="2:3" x14ac:dyDescent="0.3">
      <c r="B522" s="14" t="s">
        <v>20</v>
      </c>
      <c r="C522" s="12">
        <v>462</v>
      </c>
    </row>
    <row r="523" spans="2:3" x14ac:dyDescent="0.3">
      <c r="B523" s="14" t="s">
        <v>20</v>
      </c>
      <c r="C523" s="12">
        <v>179</v>
      </c>
    </row>
    <row r="524" spans="2:3" x14ac:dyDescent="0.3">
      <c r="B524" s="14" t="s">
        <v>20</v>
      </c>
      <c r="C524" s="12">
        <v>1866</v>
      </c>
    </row>
    <row r="525" spans="2:3" x14ac:dyDescent="0.3">
      <c r="B525" s="14" t="s">
        <v>20</v>
      </c>
      <c r="C525" s="12">
        <v>156</v>
      </c>
    </row>
    <row r="526" spans="2:3" x14ac:dyDescent="0.3">
      <c r="B526" s="14" t="s">
        <v>20</v>
      </c>
      <c r="C526" s="12">
        <v>255</v>
      </c>
    </row>
    <row r="527" spans="2:3" x14ac:dyDescent="0.3">
      <c r="B527" s="14" t="s">
        <v>20</v>
      </c>
      <c r="C527" s="12">
        <v>2261</v>
      </c>
    </row>
    <row r="528" spans="2:3" x14ac:dyDescent="0.3">
      <c r="B528" s="14" t="s">
        <v>20</v>
      </c>
      <c r="C528" s="12">
        <v>40</v>
      </c>
    </row>
    <row r="529" spans="2:3" x14ac:dyDescent="0.3">
      <c r="B529" s="14" t="s">
        <v>20</v>
      </c>
      <c r="C529" s="12">
        <v>2289</v>
      </c>
    </row>
    <row r="530" spans="2:3" x14ac:dyDescent="0.3">
      <c r="B530" s="14" t="s">
        <v>20</v>
      </c>
      <c r="C530" s="12">
        <v>65</v>
      </c>
    </row>
    <row r="531" spans="2:3" x14ac:dyDescent="0.3">
      <c r="B531" s="14" t="s">
        <v>20</v>
      </c>
      <c r="C531" s="12">
        <v>3777</v>
      </c>
    </row>
    <row r="532" spans="2:3" x14ac:dyDescent="0.3">
      <c r="B532" s="14" t="s">
        <v>20</v>
      </c>
      <c r="C532" s="12">
        <v>184</v>
      </c>
    </row>
    <row r="533" spans="2:3" x14ac:dyDescent="0.3">
      <c r="B533" s="14" t="s">
        <v>20</v>
      </c>
      <c r="C533" s="12">
        <v>85</v>
      </c>
    </row>
    <row r="534" spans="2:3" x14ac:dyDescent="0.3">
      <c r="B534" s="14" t="s">
        <v>20</v>
      </c>
      <c r="C534" s="12">
        <v>144</v>
      </c>
    </row>
    <row r="535" spans="2:3" x14ac:dyDescent="0.3">
      <c r="B535" s="14" t="s">
        <v>20</v>
      </c>
      <c r="C535" s="12">
        <v>1902</v>
      </c>
    </row>
    <row r="536" spans="2:3" x14ac:dyDescent="0.3">
      <c r="B536" s="14" t="s">
        <v>20</v>
      </c>
      <c r="C536" s="12">
        <v>105</v>
      </c>
    </row>
    <row r="537" spans="2:3" x14ac:dyDescent="0.3">
      <c r="B537" s="14" t="s">
        <v>20</v>
      </c>
      <c r="C537" s="12">
        <v>132</v>
      </c>
    </row>
    <row r="538" spans="2:3" x14ac:dyDescent="0.3">
      <c r="B538" s="14" t="s">
        <v>20</v>
      </c>
      <c r="C538" s="12">
        <v>96</v>
      </c>
    </row>
    <row r="539" spans="2:3" x14ac:dyDescent="0.3">
      <c r="B539" s="14" t="s">
        <v>20</v>
      </c>
      <c r="C539" s="12">
        <v>114</v>
      </c>
    </row>
    <row r="540" spans="2:3" x14ac:dyDescent="0.3">
      <c r="B540" s="14" t="s">
        <v>20</v>
      </c>
      <c r="C540" s="12">
        <v>203</v>
      </c>
    </row>
    <row r="541" spans="2:3" x14ac:dyDescent="0.3">
      <c r="B541" s="14" t="s">
        <v>20</v>
      </c>
      <c r="C541" s="12">
        <v>1559</v>
      </c>
    </row>
    <row r="542" spans="2:3" x14ac:dyDescent="0.3">
      <c r="B542" s="14" t="s">
        <v>20</v>
      </c>
      <c r="C542" s="12">
        <v>1548</v>
      </c>
    </row>
    <row r="543" spans="2:3" x14ac:dyDescent="0.3">
      <c r="B543" s="14" t="s">
        <v>20</v>
      </c>
      <c r="C543" s="12">
        <v>80</v>
      </c>
    </row>
    <row r="544" spans="2:3" x14ac:dyDescent="0.3">
      <c r="B544" s="14" t="s">
        <v>20</v>
      </c>
      <c r="C544" s="12">
        <v>131</v>
      </c>
    </row>
    <row r="545" spans="2:3" x14ac:dyDescent="0.3">
      <c r="B545" s="14" t="s">
        <v>20</v>
      </c>
      <c r="C545" s="12">
        <v>112</v>
      </c>
    </row>
    <row r="546" spans="2:3" x14ac:dyDescent="0.3">
      <c r="B546" s="14" t="s">
        <v>20</v>
      </c>
      <c r="C546" s="12">
        <v>155</v>
      </c>
    </row>
    <row r="547" spans="2:3" x14ac:dyDescent="0.3">
      <c r="B547" s="14" t="s">
        <v>20</v>
      </c>
      <c r="C547" s="12">
        <v>266</v>
      </c>
    </row>
    <row r="548" spans="2:3" x14ac:dyDescent="0.3">
      <c r="B548" s="14" t="s">
        <v>20</v>
      </c>
      <c r="C548" s="12">
        <v>155</v>
      </c>
    </row>
    <row r="549" spans="2:3" x14ac:dyDescent="0.3">
      <c r="B549" s="14" t="s">
        <v>20</v>
      </c>
      <c r="C549" s="12">
        <v>207</v>
      </c>
    </row>
    <row r="550" spans="2:3" x14ac:dyDescent="0.3">
      <c r="B550" s="14" t="s">
        <v>20</v>
      </c>
      <c r="C550" s="12">
        <v>245</v>
      </c>
    </row>
    <row r="551" spans="2:3" x14ac:dyDescent="0.3">
      <c r="B551" s="14" t="s">
        <v>20</v>
      </c>
      <c r="C551" s="12">
        <v>1573</v>
      </c>
    </row>
    <row r="552" spans="2:3" x14ac:dyDescent="0.3">
      <c r="B552" s="14" t="s">
        <v>20</v>
      </c>
      <c r="C552" s="12">
        <v>114</v>
      </c>
    </row>
    <row r="553" spans="2:3" x14ac:dyDescent="0.3">
      <c r="B553" s="14" t="s">
        <v>20</v>
      </c>
      <c r="C553" s="12">
        <v>93</v>
      </c>
    </row>
    <row r="554" spans="2:3" x14ac:dyDescent="0.3">
      <c r="B554" s="14" t="s">
        <v>20</v>
      </c>
      <c r="C554" s="12">
        <v>1681</v>
      </c>
    </row>
    <row r="555" spans="2:3" x14ac:dyDescent="0.3">
      <c r="B555" s="14" t="s">
        <v>20</v>
      </c>
      <c r="C555" s="12">
        <v>32</v>
      </c>
    </row>
    <row r="556" spans="2:3" x14ac:dyDescent="0.3">
      <c r="B556" s="14" t="s">
        <v>20</v>
      </c>
      <c r="C556" s="12">
        <v>135</v>
      </c>
    </row>
    <row r="557" spans="2:3" x14ac:dyDescent="0.3">
      <c r="B557" s="14" t="s">
        <v>20</v>
      </c>
      <c r="C557" s="12">
        <v>140</v>
      </c>
    </row>
    <row r="558" spans="2:3" x14ac:dyDescent="0.3">
      <c r="B558" s="14" t="s">
        <v>20</v>
      </c>
      <c r="C558" s="12">
        <v>92</v>
      </c>
    </row>
    <row r="559" spans="2:3" x14ac:dyDescent="0.3">
      <c r="B559" s="14" t="s">
        <v>20</v>
      </c>
      <c r="C559" s="12">
        <v>1015</v>
      </c>
    </row>
    <row r="560" spans="2:3" x14ac:dyDescent="0.3">
      <c r="B560" s="14" t="s">
        <v>20</v>
      </c>
      <c r="C560" s="12">
        <v>323</v>
      </c>
    </row>
    <row r="561" spans="2:3" x14ac:dyDescent="0.3">
      <c r="B561" s="14" t="s">
        <v>20</v>
      </c>
      <c r="C561" s="12">
        <v>2326</v>
      </c>
    </row>
    <row r="562" spans="2:3" x14ac:dyDescent="0.3">
      <c r="B562" s="14" t="s">
        <v>20</v>
      </c>
      <c r="C562" s="12">
        <v>381</v>
      </c>
    </row>
    <row r="563" spans="2:3" x14ac:dyDescent="0.3">
      <c r="B563" s="14" t="s">
        <v>20</v>
      </c>
      <c r="C563" s="12">
        <v>480</v>
      </c>
    </row>
    <row r="564" spans="2:3" x14ac:dyDescent="0.3">
      <c r="B564" s="14" t="s">
        <v>20</v>
      </c>
      <c r="C564" s="12">
        <v>226</v>
      </c>
    </row>
    <row r="565" spans="2:3" x14ac:dyDescent="0.3">
      <c r="B565" s="14" t="s">
        <v>20</v>
      </c>
      <c r="C565" s="12">
        <v>241</v>
      </c>
    </row>
    <row r="566" spans="2:3" x14ac:dyDescent="0.3">
      <c r="B566" s="14" t="s">
        <v>20</v>
      </c>
      <c r="C566" s="12">
        <v>132</v>
      </c>
    </row>
    <row r="567" spans="2:3" x14ac:dyDescent="0.3">
      <c r="B567" s="15" t="s">
        <v>20</v>
      </c>
      <c r="C567" s="13">
        <v>2043</v>
      </c>
    </row>
    <row r="568" spans="2:3" x14ac:dyDescent="0.3">
      <c r="B568">
        <f>COUNTA(B3:B567)</f>
        <v>565</v>
      </c>
      <c r="C568">
        <f>SUM(C3:C567)</f>
        <v>480898</v>
      </c>
    </row>
  </sheetData>
  <conditionalFormatting sqref="F3:F366">
    <cfRule type="containsText" dxfId="4" priority="1" operator="containsText" text="canceled">
      <formula>NOT(ISERROR(SEARCH("canceled",F3)))</formula>
    </cfRule>
    <cfRule type="containsText" dxfId="3" priority="2" operator="containsText" text="cancelled">
      <formula>NOT(ISERROR(SEARCH("cancelled",F3)))</formula>
    </cfRule>
    <cfRule type="containsText" dxfId="2" priority="3" operator="containsText" text="live">
      <formula>NOT(ISERROR(SEARCH("live",F3)))</formula>
    </cfRule>
    <cfRule type="containsText" dxfId="1" priority="4" operator="containsText" text="successful">
      <formula>NOT(ISERROR(SEARCH("successful",F3)))</formula>
    </cfRule>
    <cfRule type="containsText" dxfId="0" priority="5" operator="containsText" text="failed">
      <formula>NOT(ISERROR(SEARCH("failed",F3)))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D4FE99-E3EA-47A8-A56E-3B9B933B6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Date Outcomes</vt:lpstr>
      <vt:lpstr>Crowdfunding Goal Analysis</vt:lpstr>
      <vt:lpstr>Statistical Analysis - 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Cynthia Martin</cp:lastModifiedBy>
  <cp:lastPrinted>2024-03-23T12:47:54Z</cp:lastPrinted>
  <dcterms:created xsi:type="dcterms:W3CDTF">2021-09-29T18:52:28Z</dcterms:created>
  <dcterms:modified xsi:type="dcterms:W3CDTF">2024-04-08T00:22:57Z</dcterms:modified>
</cp:coreProperties>
</file>