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9ebc8d85726f2c0/Data Analyst Bootcamp/Assignment 1 - Crowdfunding/"/>
    </mc:Choice>
  </mc:AlternateContent>
  <xr:revisionPtr revIDLastSave="0" documentId="8_{DFBAA6CB-ECFF-4669-8D81-DE8270353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  <sheet name="Category" sheetId="5" r:id="rId2"/>
    <sheet name="Sub-Category" sheetId="12" r:id="rId3"/>
    <sheet name="Date Outcomes" sheetId="17" r:id="rId4"/>
    <sheet name="Crowdfunding Goal Analysis" sheetId="18" r:id="rId5"/>
    <sheet name="Statistical Analysis - Backers" sheetId="19" r:id="rId6"/>
  </sheets>
  <definedNames>
    <definedName name="_xlnm._FilterDatabase" localSheetId="0" hidden="1">Crowdfunding!$R$1:$R$1001</definedName>
  </definedNames>
  <calcPr calcId="191029"/>
  <pivotCaches>
    <pivotCache cacheId="0" r:id="rId7"/>
    <pivotCache cacheId="1" r:id="rId8"/>
    <pivotCache cacheId="2" r:id="rId9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B568" i="19" l="1"/>
  <c r="F367" i="19"/>
  <c r="C568" i="19"/>
  <c r="G367" i="19"/>
  <c r="E8" i="19"/>
  <c r="E7" i="19"/>
  <c r="E6" i="19"/>
  <c r="E5" i="19"/>
  <c r="E4" i="19"/>
  <c r="E3" i="19"/>
  <c r="B13" i="18"/>
  <c r="B12" i="18"/>
  <c r="B11" i="18"/>
  <c r="B10" i="18"/>
  <c r="B9" i="18"/>
  <c r="B8" i="18"/>
  <c r="B7" i="18"/>
  <c r="B6" i="18"/>
  <c r="B5" i="18"/>
  <c r="B4" i="18"/>
  <c r="B3" i="18"/>
  <c r="C3" i="18"/>
  <c r="D13" i="18"/>
  <c r="D12" i="18"/>
  <c r="D11" i="18"/>
  <c r="D10" i="18"/>
  <c r="D9" i="18"/>
  <c r="D8" i="18"/>
  <c r="D7" i="18"/>
  <c r="D6" i="18"/>
  <c r="D5" i="18"/>
  <c r="D4" i="18"/>
  <c r="E5" i="18"/>
  <c r="E13" i="18"/>
  <c r="E12" i="18"/>
  <c r="E11" i="18"/>
  <c r="E10" i="18"/>
  <c r="E9" i="18"/>
  <c r="E8" i="18"/>
  <c r="E7" i="18"/>
  <c r="E6" i="18"/>
  <c r="E4" i="18"/>
  <c r="E3" i="18"/>
  <c r="E2" i="18"/>
  <c r="D3" i="18"/>
  <c r="D2" i="18"/>
  <c r="C12" i="18"/>
  <c r="C11" i="18"/>
  <c r="C10" i="18"/>
  <c r="C9" i="18"/>
  <c r="C8" i="18"/>
  <c r="C7" i="18"/>
  <c r="C6" i="18"/>
  <c r="C5" i="18"/>
  <c r="C4" i="18"/>
  <c r="C13" i="18"/>
  <c r="C2" i="18"/>
  <c r="O5" i="1"/>
  <c r="O3" i="1"/>
  <c r="O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8" l="1"/>
  <c r="G4" i="18" s="1"/>
  <c r="F12" i="18"/>
  <c r="H12" i="18" s="1"/>
  <c r="F10" i="18"/>
  <c r="H10" i="18" s="1"/>
  <c r="F3" i="18"/>
  <c r="G3" i="18" s="1"/>
  <c r="F11" i="18"/>
  <c r="G11" i="18" s="1"/>
  <c r="F9" i="18"/>
  <c r="G9" i="18" s="1"/>
  <c r="B2" i="18"/>
  <c r="F8" i="18"/>
  <c r="H8" i="18" s="1"/>
  <c r="F7" i="18"/>
  <c r="H7" i="18" s="1"/>
  <c r="F2" i="18"/>
  <c r="I2" i="18" s="1"/>
  <c r="F6" i="18"/>
  <c r="I6" i="18" s="1"/>
  <c r="F13" i="18"/>
  <c r="I13" i="18" s="1"/>
  <c r="F5" i="18"/>
  <c r="H5" i="18" s="1"/>
  <c r="H4" i="18" l="1"/>
  <c r="I4" i="18"/>
  <c r="H2" i="18"/>
  <c r="H6" i="18"/>
  <c r="I12" i="18"/>
  <c r="I10" i="18"/>
  <c r="I3" i="18"/>
  <c r="H9" i="18"/>
  <c r="G12" i="18"/>
  <c r="H3" i="18"/>
  <c r="G6" i="18"/>
  <c r="I5" i="18"/>
  <c r="H13" i="18"/>
  <c r="G13" i="18"/>
  <c r="G10" i="18"/>
  <c r="G8" i="18"/>
  <c r="G2" i="18"/>
  <c r="I9" i="18"/>
  <c r="G5" i="18"/>
  <c r="I8" i="18"/>
  <c r="I11" i="18"/>
  <c r="H11" i="18"/>
  <c r="G7" i="18"/>
  <c r="I7" i="18"/>
  <c r="I3" i="19"/>
  <c r="I7" i="19"/>
  <c r="I8" i="19"/>
  <c r="I5" i="19"/>
  <c r="I6" i="19"/>
  <c r="I4" i="19"/>
</calcChain>
</file>

<file path=xl/sharedStrings.xml><?xml version="1.0" encoding="utf-8"?>
<sst xmlns="http://schemas.openxmlformats.org/spreadsheetml/2006/main" count="9084" uniqueCount="2132">
  <si>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</si>
  <si>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</si>
  <si>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</si>
  <si>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</si>
  <si>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</si>
  <si>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</si>
  <si>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</si>
  <si>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</si>
  <si>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</si>
  <si>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</si>
  <si>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</si>
  <si>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</si>
  <si>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</si>
  <si>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</si>
  <si>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</si>
  <si>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</si>
  <si>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</si>
  <si>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</si>
  <si>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</si>
  <si>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</si>
  <si>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</si>
  <si>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</si>
  <si>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</si>
  <si>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</si>
  <si>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</si>
  <si>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</si>
  <si>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</si>
  <si>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</si>
  <si>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</si>
  <si>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</si>
  <si>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</si>
  <si>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</si>
  <si>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</si>
  <si>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</si>
  <si>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</si>
  <si>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</si>
  <si>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</si>
  <si>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</si>
  <si>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</si>
  <si>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</si>
  <si>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</si>
  <si>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</si>
  <si>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</si>
  <si>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</si>
  <si>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</si>
  <si>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</si>
  <si>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</si>
  <si>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</si>
  <si>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</si>
  <si>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</si>
  <si>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</si>
  <si>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</si>
  <si>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</si>
  <si>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</si>
  <si>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</si>
  <si>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</si>
  <si>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</si>
  <si>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</si>
  <si>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</si>
  <si>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</si>
  <si>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</si>
  <si>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</si>
  <si>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</si>
  <si>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</si>
  <si>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</si>
  <si>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</si>
  <si>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</si>
  <si>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</si>
  <si>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</si>
  <si>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</si>
  <si>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</si>
  <si>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</si>
  <si>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</si>
  <si>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</si>
  <si>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</si>
  <si>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</si>
  <si>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</si>
  <si>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</si>
  <si>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</si>
  <si>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</si>
  <si>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</si>
  <si>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</si>
  <si>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</si>
  <si>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</si>
  <si>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</si>
  <si>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</si>
  <si>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</si>
  <si>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</si>
  <si>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</si>
  <si>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</si>
  <si>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</si>
  <si>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</si>
  <si>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</si>
  <si>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</si>
  <si>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</si>
  <si>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</si>
  <si>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</si>
  <si>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</si>
  <si>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</si>
  <si>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</si>
  <si>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</si>
  <si>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</si>
  <si>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</si>
  <si>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</si>
  <si>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</si>
  <si>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</si>
  <si>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</si>
  <si>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</si>
  <si>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</si>
  <si>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</si>
  <si>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</si>
  <si>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</si>
  <si>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</si>
  <si>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</si>
  <si>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</si>
  <si>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</si>
  <si>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</si>
  <si>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</si>
  <si>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</si>
  <si>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</si>
  <si>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</si>
  <si>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</si>
  <si>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</si>
  <si>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</si>
  <si>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</si>
  <si>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</si>
  <si>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</si>
  <si>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</si>
  <si>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</si>
  <si>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</si>
  <si>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</si>
  <si>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</si>
  <si>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</si>
  <si>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</si>
  <si>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</si>
  <si>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</si>
  <si>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</si>
  <si>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</si>
  <si>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</si>
  <si>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</si>
  <si>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</si>
  <si>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</si>
  <si>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</si>
  <si>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</si>
  <si>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</si>
  <si>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</si>
  <si>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</si>
  <si>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</si>
  <si>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</si>
  <si>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</si>
  <si>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</si>
  <si>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</si>
  <si>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</si>
  <si>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</si>
  <si>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</si>
  <si>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</si>
  <si>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</si>
  <si>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</si>
  <si>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</si>
  <si>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</si>
  <si>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</si>
  <si>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</si>
  <si>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</si>
  <si>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</si>
  <si>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</si>
  <si>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</si>
  <si>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</si>
  <si>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</si>
  <si>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</si>
  <si>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</si>
  <si>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</si>
  <si>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</si>
  <si>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</si>
  <si>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</si>
  <si>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</si>
  <si>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</si>
  <si>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</si>
  <si>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</si>
  <si>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</si>
  <si>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</si>
  <si>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</si>
  <si>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</si>
  <si>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</si>
  <si>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</si>
  <si>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</si>
  <si>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</si>
  <si>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</si>
  <si>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</si>
  <si>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</si>
  <si>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</si>
  <si>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</si>
  <si>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</si>
  <si>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</si>
  <si>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</si>
  <si>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</si>
  <si>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</si>
  <si>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</si>
  <si>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</si>
  <si>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</si>
  <si>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</si>
  <si>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</si>
  <si>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</si>
  <si>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</si>
  <si>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</si>
  <si>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</si>
  <si>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</si>
  <si>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</si>
  <si>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</si>
  <si>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</si>
  <si>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</si>
  <si>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</si>
  <si>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</si>
  <si>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</si>
  <si>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</si>
  <si>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</si>
  <si>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</si>
  <si>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</si>
  <si>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</si>
  <si>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</si>
  <si>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</si>
  <si>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</si>
  <si>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</si>
  <si>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</si>
  <si>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</si>
  <si>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</si>
  <si>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</si>
  <si>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</si>
  <si>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</si>
  <si>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</si>
  <si>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</si>
  <si>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</si>
  <si>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</si>
  <si>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</si>
  <si>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</si>
  <si>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</si>
  <si>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</si>
  <si>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</si>
  <si>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</si>
  <si>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</si>
  <si>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</si>
  <si>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</si>
  <si>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</si>
  <si>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</si>
  <si>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</si>
  <si>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</si>
  <si>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</si>
  <si>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</si>
  <si>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</si>
  <si>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</si>
  <si>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</si>
  <si>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</si>
  <si>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</si>
  <si>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</si>
  <si>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</si>
  <si>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</si>
  <si>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</si>
  <si>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</si>
  <si>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</si>
  <si>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</si>
  <si>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</si>
  <si>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</si>
  <si>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</si>
  <si>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</si>
  <si>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</si>
  <si>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</si>
  <si>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</si>
  <si>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</si>
  <si>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</si>
  <si>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</si>
  <si>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</si>
  <si>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</si>
  <si>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</si>
  <si>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</si>
  <si>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</si>
  <si>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</si>
  <si>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</si>
  <si>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</si>
  <si>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</si>
  <si>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</si>
  <si>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</si>
  <si>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</si>
  <si>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</si>
  <si>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</si>
  <si>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</si>
  <si>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</si>
  <si>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</si>
  <si>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</si>
  <si>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</si>
  <si>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</si>
  <si>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</si>
  <si>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</si>
  <si>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</si>
  <si>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</si>
  <si>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</si>
  <si>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</si>
  <si>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</si>
  <si>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</si>
  <si>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</si>
  <si>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</si>
  <si>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</si>
  <si>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</si>
  <si>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</si>
  <si>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</si>
  <si>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</si>
  <si>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</si>
  <si>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</si>
  <si>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</si>
  <si>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</si>
  <si>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</si>
  <si>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</si>
  <si>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</si>
  <si>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</si>
  <si>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</si>
  <si>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</si>
  <si>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</si>
  <si>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</si>
  <si>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</si>
  <si>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</si>
  <si>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</si>
  <si>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</si>
  <si>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</si>
  <si>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</si>
  <si>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</si>
  <si>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</si>
  <si>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</si>
  <si>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</si>
  <si>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</si>
  <si>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</si>
  <si>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</si>
  <si>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</si>
  <si>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</si>
  <si>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</si>
  <si>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</si>
  <si>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</si>
  <si>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</si>
  <si>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</si>
  <si>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</si>
  <si>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</si>
  <si>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</si>
  <si>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</si>
  <si>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</si>
  <si>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</si>
  <si>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</si>
  <si>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</si>
  <si>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</si>
  <si>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</si>
  <si>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</si>
  <si>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</si>
  <si>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</si>
  <si>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</si>
  <si>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</si>
  <si>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</si>
  <si>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</si>
  <si>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</si>
  <si>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</si>
  <si>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</si>
  <si>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</si>
  <si>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</si>
  <si>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</si>
  <si>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</si>
  <si>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</si>
  <si>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</si>
  <si>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</si>
  <si>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</si>
  <si>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</si>
  <si>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</si>
  <si>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</si>
  <si>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</si>
  <si>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</si>
  <si>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</si>
  <si>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</si>
  <si>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</si>
  <si>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</si>
  <si>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</si>
  <si>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</si>
  <si>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</si>
  <si>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</si>
  <si>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</si>
  <si>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</si>
  <si>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</si>
  <si>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</si>
  <si>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</si>
  <si>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</si>
  <si>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</si>
  <si>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</si>
  <si>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</si>
  <si>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</si>
  <si>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</si>
  <si>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</si>
  <si>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</si>
  <si>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</si>
  <si>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</si>
  <si>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</si>
  <si>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</si>
  <si>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</si>
  <si>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</si>
  <si>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</si>
  <si>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</si>
  <si>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</si>
  <si>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</si>
  <si>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</si>
  <si>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</si>
  <si>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</si>
  <si>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</si>
  <si>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</si>
  <si>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</si>
  <si>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</si>
  <si>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</si>
  <si>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</si>
  <si>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</si>
  <si>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</si>
  <si>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</si>
  <si>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</si>
  <si>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</si>
  <si>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</si>
  <si>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</si>
  <si>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</si>
  <si>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</si>
  <si>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</si>
  <si>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</si>
  <si>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</si>
  <si>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</si>
  <si>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</si>
  <si>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</si>
  <si>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</si>
  <si>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</si>
  <si>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</si>
  <si>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</si>
  <si>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</si>
  <si>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</si>
  <si>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</si>
  <si>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</si>
  <si>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</si>
  <si>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</si>
  <si>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</si>
  <si>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</si>
  <si>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</si>
  <si>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</si>
  <si>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</si>
  <si>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</si>
  <si>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</si>
  <si>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</si>
  <si>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</si>
  <si>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</si>
  <si>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</si>
  <si>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</si>
  <si>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</si>
  <si>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</si>
  <si>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</si>
  <si>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</si>
  <si>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</si>
  <si>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</si>
  <si>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</si>
  <si>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</si>
  <si>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</si>
  <si>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</si>
  <si>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</si>
  <si>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</si>
  <si>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</si>
  <si>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</si>
  <si>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</si>
  <si>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</si>
  <si>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</si>
  <si>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</si>
  <si>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</si>
  <si>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</si>
  <si>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</si>
  <si>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</si>
  <si>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</si>
  <si>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</si>
  <si>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</si>
  <si>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</si>
  <si>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</si>
  <si>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</si>
  <si>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</si>
  <si>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</si>
  <si>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</si>
  <si>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</si>
  <si>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</si>
  <si>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</si>
  <si>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</si>
  <si>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</si>
  <si>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</si>
  <si>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</si>
  <si>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</si>
  <si>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</si>
  <si>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</si>
  <si>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</si>
  <si>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</si>
  <si>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</si>
  <si>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</si>
  <si>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</si>
  <si>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</si>
  <si>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</si>
  <si>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</si>
  <si>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</si>
  <si>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</si>
  <si>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</si>
  <si>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</si>
  <si>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</si>
  <si>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</si>
  <si>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</si>
  <si>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</si>
  <si>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</si>
  <si>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</si>
  <si>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</si>
  <si>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</si>
  <si>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</si>
  <si>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</si>
  <si>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</si>
  <si>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</si>
  <si>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</si>
  <si>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</si>
  <si>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</si>
  <si>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</si>
  <si>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</si>
  <si>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</si>
  <si>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</si>
  <si>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</si>
  <si>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</si>
  <si>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</si>
  <si>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</si>
  <si>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</si>
  <si>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</si>
  <si>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</si>
  <si>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</si>
  <si>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</si>
  <si>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</si>
  <si>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</si>
  <si>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</si>
  <si>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</si>
  <si>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</si>
  <si>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</si>
  <si>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</si>
  <si>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</si>
  <si>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</si>
  <si>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</si>
  <si>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</si>
  <si>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</si>
  <si>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</si>
  <si>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</si>
  <si>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</si>
  <si>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</si>
  <si>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</si>
  <si>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</si>
  <si>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</si>
  <si>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</si>
  <si>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</si>
  <si>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</si>
  <si>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</si>
  <si>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</si>
  <si>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</si>
  <si>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</si>
  <si>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</si>
  <si>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</si>
  <si>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</si>
  <si>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</si>
  <si>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</si>
  <si>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</si>
  <si>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</si>
  <si>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</si>
  <si>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</si>
  <si>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</si>
  <si>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</si>
  <si>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</si>
  <si>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</si>
  <si>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</si>
  <si>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</si>
  <si>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</si>
  <si>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</si>
  <si>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</si>
  <si>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</si>
  <si>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</si>
  <si>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</si>
  <si>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</si>
  <si>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</si>
  <si>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</si>
  <si>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</si>
  <si>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</si>
  <si>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</si>
  <si>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</si>
  <si>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</si>
  <si>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</si>
  <si>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</si>
  <si>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</si>
  <si>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</si>
  <si>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</si>
  <si>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</si>
  <si>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</si>
  <si>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</si>
  <si>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</si>
  <si>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</si>
  <si>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</si>
  <si>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</si>
  <si>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</si>
  <si>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</si>
  <si>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</si>
  <si>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</si>
  <si>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</si>
  <si>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</si>
  <si>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</si>
  <si>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</si>
  <si>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</si>
  <si>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</si>
  <si>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</si>
  <si>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</si>
  <si>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</si>
  <si>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</si>
  <si>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</si>
  <si>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</si>
  <si>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</si>
  <si>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</si>
  <si>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</si>
  <si>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</si>
  <si>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</si>
  <si>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</si>
  <si>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</si>
  <si>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</si>
  <si>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</si>
  <si>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</si>
  <si>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</si>
  <si>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</si>
  <si>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</si>
  <si>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</si>
  <si>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</si>
  <si>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</si>
  <si>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</si>
  <si>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</si>
  <si>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</si>
  <si>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</si>
  <si>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</si>
  <si>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</si>
  <si>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</si>
  <si>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</si>
  <si>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</si>
  <si>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</si>
  <si>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</si>
  <si>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</si>
  <si>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</si>
  <si>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</si>
  <si>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</si>
  <si>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</si>
  <si>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</si>
  <si>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</si>
  <si>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</si>
  <si>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</si>
  <si>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</si>
  <si>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</si>
  <si>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</si>
  <si>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</si>
  <si>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</si>
  <si>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</si>
  <si>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</si>
  <si>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</si>
  <si>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</si>
  <si>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</si>
  <si>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</si>
  <si>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</si>
  <si>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</si>
  <si>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</si>
  <si>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</si>
  <si>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</si>
  <si>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</si>
  <si>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</si>
  <si>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</si>
  <si>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</si>
  <si>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</si>
  <si>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</si>
  <si>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</si>
  <si>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</si>
  <si>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</si>
  <si>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</si>
  <si>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</si>
  <si>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</si>
  <si>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</si>
  <si>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</si>
  <si>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</si>
  <si>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</si>
  <si>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</si>
  <si>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</si>
  <si>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</si>
  <si>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</si>
  <si>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</si>
  <si>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</si>
  <si>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</si>
  <si>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</si>
  <si>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</si>
  <si>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</si>
  <si>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</si>
  <si>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</si>
  <si>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</si>
  <si>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</si>
  <si>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</si>
  <si>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</si>
  <si>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</si>
  <si>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</si>
  <si>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</si>
  <si>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</si>
  <si>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</si>
  <si>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</si>
  <si>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</si>
  <si>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</si>
  <si>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</si>
  <si>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</si>
  <si>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</si>
  <si>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</si>
  <si>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</si>
  <si>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</si>
  <si>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</si>
  <si>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</si>
  <si>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</si>
  <si>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</si>
  <si>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</si>
  <si>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</si>
  <si>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</si>
  <si>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</si>
  <si>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</si>
  <si>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</si>
  <si>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</si>
  <si>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</si>
  <si>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</si>
  <si>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</si>
  <si>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</si>
  <si>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</si>
  <si>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</si>
  <si>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</si>
  <si>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</si>
  <si>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</si>
  <si>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</si>
  <si>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</si>
  <si>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</si>
  <si>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</si>
  <si>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</si>
  <si>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</si>
  <si>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</si>
  <si>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</si>
  <si>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</si>
  <si>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</si>
  <si>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</si>
  <si>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</si>
  <si>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</si>
  <si>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</si>
  <si>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</si>
  <si>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</si>
  <si>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</si>
  <si>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</si>
  <si>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</si>
  <si>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</si>
  <si>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</si>
  <si>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</si>
  <si>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</si>
  <si>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</si>
  <si>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</si>
  <si>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</si>
  <si>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</si>
  <si>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</si>
  <si>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</si>
  <si>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</si>
  <si>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</si>
  <si>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</si>
  <si>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</si>
  <si>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</si>
  <si>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</si>
  <si>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</si>
  <si>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</si>
  <si>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</si>
  <si>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</si>
  <si>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</si>
  <si>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</si>
  <si>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</si>
  <si>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</si>
  <si>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</si>
  <si>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</si>
  <si>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</si>
  <si>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</si>
  <si>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</si>
  <si>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</si>
  <si>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</si>
  <si>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</si>
  <si>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</si>
  <si>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</si>
  <si>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</si>
  <si>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</si>
  <si>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</si>
  <si>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</si>
  <si>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</si>
  <si>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</si>
  <si>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</si>
  <si>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</si>
  <si>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</si>
  <si>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</si>
  <si>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</si>
  <si>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</si>
  <si>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</si>
  <si>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</si>
  <si>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</si>
  <si>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</si>
  <si>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</si>
  <si>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</si>
  <si>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</si>
  <si>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</si>
  <si>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</si>
  <si>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</si>
  <si>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</si>
  <si>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</si>
  <si>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</si>
  <si>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</si>
  <si>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</si>
  <si>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</si>
  <si>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</si>
  <si>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</si>
  <si>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</si>
  <si>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</si>
  <si>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</si>
  <si>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</si>
  <si>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</si>
  <si>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</si>
  <si>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</si>
  <si>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</si>
  <si>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</si>
  <si>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</si>
  <si>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</si>
  <si>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</si>
  <si>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</si>
  <si>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</si>
  <si>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</si>
  <si>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</si>
  <si>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</si>
  <si>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</si>
  <si>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</si>
  <si>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</si>
  <si>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</si>
  <si>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</si>
  <si>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</si>
  <si>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</si>
  <si>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</si>
  <si>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</si>
  <si>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</si>
  <si>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</si>
  <si>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</si>
  <si>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</si>
  <si>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</si>
  <si>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</si>
  <si>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</si>
  <si>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</si>
  <si>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</si>
  <si>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</si>
  <si>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</si>
  <si>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</si>
  <si>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</si>
  <si>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</si>
  <si>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</si>
  <si>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</si>
  <si>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</si>
  <si>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</si>
  <si>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</si>
  <si>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</si>
  <si>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</si>
  <si>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</si>
  <si>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</si>
  <si>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</si>
  <si>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</si>
  <si>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</si>
  <si>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</si>
  <si>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</si>
  <si>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</si>
  <si>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</si>
  <si>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</si>
  <si>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</si>
  <si>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</si>
  <si>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</si>
  <si>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</si>
  <si>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</si>
  <si>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</si>
  <si>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</si>
  <si>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</si>
  <si>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</si>
  <si>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</si>
  <si>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</si>
  <si>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</si>
  <si>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</si>
  <si>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</si>
  <si>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</si>
  <si>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</si>
  <si>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</si>
  <si>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</si>
  <si>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</si>
  <si>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</si>
  <si>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</si>
  <si>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</si>
  <si>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</si>
  <si>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</si>
  <si>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</si>
  <si>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</si>
  <si>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</si>
  <si>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</si>
  <si>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</si>
  <si>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</si>
  <si>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</si>
  <si>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</si>
  <si>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</si>
  <si>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</si>
  <si>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</si>
  <si>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</si>
  <si>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</si>
  <si>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</si>
  <si>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</si>
  <si>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</si>
  <si>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</si>
  <si>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</si>
  <si>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</si>
  <si>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</si>
  <si>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</si>
  <si>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</si>
  <si>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</si>
  <si>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</si>
  <si>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</si>
  <si>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</si>
  <si>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</si>
  <si>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</si>
  <si>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</si>
  <si>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</si>
  <si>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</si>
  <si>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</si>
  <si>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</si>
  <si>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</si>
  <si>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</si>
  <si>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</si>
  <si>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</si>
  <si>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</si>
  <si>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</si>
  <si>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</si>
  <si>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</si>
  <si>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</si>
  <si>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</si>
  <si>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</si>
  <si>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</si>
  <si>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</si>
  <si>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</si>
  <si>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</si>
  <si>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</si>
  <si>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</si>
  <si>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</si>
  <si>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</si>
  <si>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</si>
  <si>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</si>
  <si>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</si>
  <si>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</si>
  <si>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</si>
  <si>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</si>
  <si>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</si>
  <si>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</si>
  <si>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</si>
  <si>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</si>
  <si>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</si>
  <si>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</si>
  <si>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</si>
  <si>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</si>
  <si>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</si>
  <si>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</si>
  <si>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</si>
  <si>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</si>
  <si>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</si>
  <si>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</si>
  <si>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</si>
  <si>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</si>
  <si>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</si>
  <si>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</si>
  <si>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</si>
  <si>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</si>
  <si>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</si>
  <si>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</si>
  <si>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</si>
  <si>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</si>
  <si>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</si>
  <si>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</si>
  <si>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</si>
  <si>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</si>
  <si>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</si>
  <si>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</si>
  <si>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</si>
  <si>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</si>
  <si>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</si>
  <si>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</si>
  <si>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</si>
  <si>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</si>
  <si>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</si>
  <si>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</si>
  <si>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</si>
  <si>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</si>
  <si>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</si>
  <si>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</si>
  <si>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</si>
  <si>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</si>
  <si>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</si>
  <si>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</si>
  <si>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</si>
  <si>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</si>
  <si>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</si>
  <si>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</si>
  <si>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</si>
  <si>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</si>
  <si>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</si>
  <si>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</si>
  <si>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</si>
  <si>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</si>
  <si>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</si>
  <si>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</si>
  <si>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</si>
  <si>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</si>
  <si>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</si>
  <si>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</si>
  <si>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</si>
  <si>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</si>
  <si>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</si>
  <si>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</si>
  <si>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</si>
  <si>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</si>
  <si>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</si>
  <si>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</si>
  <si>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</si>
  <si>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</si>
  <si>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</si>
  <si>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</si>
  <si>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</si>
  <si>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</si>
  <si>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</si>
  <si>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</si>
  <si>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</si>
  <si>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</si>
  <si>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</si>
  <si>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</si>
  <si>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</si>
  <si>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</si>
  <si>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</si>
  <si>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</si>
  <si>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</si>
  <si>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</si>
  <si>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</si>
  <si>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</si>
  <si>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</si>
  <si>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</si>
  <si>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</si>
  <si>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</si>
  <si>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</si>
  <si>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</si>
  <si>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</si>
  <si>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</si>
  <si>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</si>
  <si>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</si>
  <si>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</si>
  <si>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</si>
  <si>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</si>
  <si>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</si>
  <si>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</si>
  <si>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</si>
  <si>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</si>
  <si>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</si>
  <si>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</si>
  <si>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</si>
  <si>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</si>
  <si>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</si>
  <si>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</si>
  <si>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</si>
  <si>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</si>
  <si>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</si>
  <si>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</si>
  <si>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</si>
  <si>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</si>
  <si>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</si>
  <si>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</si>
  <si>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</si>
  <si>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</si>
  <si>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</si>
  <si>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</si>
  <si>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</si>
  <si>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</si>
  <si>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</si>
  <si>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</si>
  <si>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</si>
  <si>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</si>
  <si>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</si>
  <si>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</si>
  <si>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</si>
  <si>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</si>
  <si>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</si>
  <si>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</si>
  <si>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</si>
  <si>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</si>
  <si>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</si>
  <si>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</si>
  <si>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</si>
  <si>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</si>
  <si>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</si>
  <si>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</si>
  <si>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</si>
  <si>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</si>
  <si>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</si>
  <si>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</si>
  <si>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</si>
  <si>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</si>
  <si>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</si>
  <si>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</si>
  <si>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</si>
  <si>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</si>
  <si>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</si>
  <si>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</si>
  <si>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</si>
  <si>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</si>
  <si>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</si>
  <si>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</si>
  <si>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</si>
  <si>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</si>
  <si>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</si>
  <si>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</si>
  <si>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</si>
  <si>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</si>
  <si>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</si>
  <si>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</si>
  <si>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</si>
  <si>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</si>
  <si>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</si>
  <si>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</si>
  <si>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</si>
  <si>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</si>
  <si>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</si>
  <si>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</si>
  <si>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</si>
  <si>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</si>
  <si>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</si>
  <si>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</si>
  <si>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</si>
  <si>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</si>
  <si>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</si>
  <si>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</si>
  <si>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</si>
  <si>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</si>
  <si>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</si>
  <si>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</si>
  <si>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</si>
  <si>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</si>
  <si>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</si>
  <si>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</si>
  <si>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</si>
  <si>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</si>
  <si>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</si>
  <si>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</si>
  <si>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</si>
  <si>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</si>
  <si>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</si>
  <si>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</si>
  <si>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</si>
  <si>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</si>
  <si>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</si>
  <si>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</si>
  <si>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</si>
  <si>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</si>
  <si>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</si>
  <si>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</si>
  <si>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</si>
  <si>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</si>
  <si>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</si>
  <si>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</si>
  <si>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</si>
  <si>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</si>
  <si>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</si>
  <si>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</si>
  <si>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</si>
  <si>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</si>
  <si>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</si>
  <si>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</si>
  <si>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</si>
  <si>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</si>
  <si>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</si>
  <si>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</si>
  <si>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</si>
  <si>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</si>
  <si>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</si>
  <si>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</si>
  <si>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</si>
  <si>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</si>
  <si>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</si>
  <si>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</si>
  <si>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</si>
  <si>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</si>
  <si>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</si>
  <si>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</si>
  <si>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</si>
  <si>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</si>
  <si>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</si>
  <si>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</si>
  <si>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</si>
  <si>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</si>
  <si>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</si>
  <si>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</si>
  <si>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</si>
  <si>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</si>
  <si>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</si>
  <si>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</si>
  <si>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</si>
  <si>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</si>
  <si>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</si>
  <si>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</si>
  <si>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</si>
  <si>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</si>
  <si>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</si>
  <si>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</si>
  <si>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</si>
  <si>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</si>
  <si>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</si>
  <si>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</si>
  <si>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</si>
  <si>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</si>
  <si>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</si>
  <si>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</si>
  <si>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</si>
  <si>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</si>
  <si>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</si>
  <si>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</si>
  <si>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</si>
  <si>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</si>
  <si>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</si>
  <si>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</si>
  <si>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</si>
  <si>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</si>
  <si>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</si>
  <si>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</si>
  <si>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</si>
  <si>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</si>
  <si>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</si>
  <si>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</si>
  <si>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</si>
  <si>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</si>
  <si>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</si>
  <si>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</si>
  <si>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</si>
  <si>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</si>
  <si>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</si>
  <si>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</si>
  <si>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</si>
  <si>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</si>
  <si>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</si>
  <si>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</si>
  <si>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</si>
  <si>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</si>
  <si>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</si>
  <si>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</si>
  <si>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</si>
  <si>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</si>
  <si>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</si>
  <si>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</si>
  <si>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</si>
  <si>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</si>
  <si>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</si>
  <si>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</si>
  <si>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</si>
  <si>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</si>
  <si>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</si>
  <si>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</si>
  <si>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</si>
  <si>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</si>
  <si>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</si>
  <si>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</si>
  <si>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</si>
  <si>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</si>
  <si>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</si>
  <si>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</si>
  <si>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</si>
  <si>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</si>
  <si>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</si>
  <si>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</si>
  <si>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</si>
  <si>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</si>
  <si>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</si>
  <si>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</si>
  <si>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</si>
  <si>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</si>
  <si>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</si>
  <si>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</si>
  <si>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</si>
  <si>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</si>
  <si>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</si>
  <si>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</si>
  <si>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</si>
  <si>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</si>
  <si>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</si>
  <si>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</si>
  <si>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</si>
  <si>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</si>
  <si>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</si>
  <si>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</si>
  <si>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</si>
  <si>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</si>
  <si>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</si>
  <si>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</si>
  <si>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</si>
  <si>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</si>
  <si>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</si>
  <si>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</si>
  <si>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</si>
  <si>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</si>
  <si>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</si>
  <si>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</si>
  <si>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</si>
  <si>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</si>
  <si>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</si>
  <si>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</si>
  <si>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</si>
  <si>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</si>
  <si>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</si>
  <si>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</si>
  <si>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</si>
  <si>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</si>
  <si>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</si>
  <si>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</si>
  <si>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</si>
  <si>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</si>
  <si>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</si>
  <si>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</si>
  <si>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</si>
  <si>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</si>
  <si>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</si>
  <si>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</si>
  <si>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</si>
  <si>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</si>
  <si>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</si>
  <si>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</si>
  <si>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</si>
  <si>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</si>
  <si>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</si>
  <si>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</si>
  <si>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</si>
  <si>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</si>
  <si>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</si>
  <si>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</si>
  <si>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</si>
  <si>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</si>
  <si>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</si>
  <si>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</si>
  <si>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</si>
  <si>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</si>
  <si>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</si>
  <si>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</si>
  <si>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</si>
  <si>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</si>
  <si>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</si>
  <si>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</si>
  <si>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</si>
  <si>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</si>
  <si>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</si>
  <si>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</si>
  <si>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</si>
  <si>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</si>
  <si>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</si>
  <si>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</si>
  <si>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</si>
  <si>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</si>
  <si>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</si>
  <si>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</si>
  <si>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</si>
  <si>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</si>
  <si>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</si>
  <si>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</si>
  <si>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</si>
  <si>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</si>
  <si>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</si>
  <si>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</si>
  <si>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</si>
  <si>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</si>
  <si>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</si>
  <si>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</si>
  <si>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</si>
  <si>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</si>
  <si>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</si>
  <si>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</si>
  <si>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</si>
  <si>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</si>
  <si>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</si>
  <si>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</si>
  <si>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</si>
  <si>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</si>
  <si>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</si>
  <si>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</si>
  <si>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</si>
  <si>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</si>
  <si>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</si>
  <si>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</si>
  <si>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</si>
  <si>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</si>
  <si>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</si>
  <si>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</si>
  <si>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</si>
  <si>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</si>
  <si>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</si>
  <si>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</si>
  <si>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</si>
  <si>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</si>
  <si>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</si>
  <si>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</si>
  <si>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</si>
  <si>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</si>
  <si>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</si>
  <si>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</si>
  <si>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</si>
  <si>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</si>
  <si>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</si>
  <si>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</si>
  <si>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</si>
  <si>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</si>
  <si>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</si>
  <si>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</si>
  <si>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</si>
  <si>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</si>
  <si>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</si>
  <si>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</si>
  <si>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</si>
  <si>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</si>
  <si>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</si>
  <si>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</si>
  <si>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</si>
  <si>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</si>
  <si>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</si>
  <si>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</si>
  <si>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</si>
  <si>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</si>
  <si>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</si>
  <si>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</si>
  <si>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</si>
  <si>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</si>
  <si>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</si>
  <si>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</si>
  <si>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</si>
  <si>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</si>
  <si>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</si>
  <si>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</si>
  <si>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</si>
  <si>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</si>
  <si>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</si>
  <si>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</si>
  <si>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</si>
  <si>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</si>
  <si>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</si>
  <si>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</si>
  <si>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</si>
  <si>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</si>
  <si>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</si>
  <si>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</si>
  <si>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</si>
  <si>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</si>
  <si>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</si>
  <si>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</si>
  <si>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</si>
  <si>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</si>
  <si>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</si>
  <si>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</si>
  <si>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</si>
  <si>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</si>
  <si>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</si>
  <si>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</si>
  <si>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</si>
  <si>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</si>
  <si>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</si>
  <si>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</si>
  <si>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</si>
  <si>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</si>
  <si>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</si>
  <si>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</si>
  <si>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</si>
  <si>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</si>
  <si>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</si>
  <si>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</si>
  <si>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</si>
  <si>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</si>
  <si>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</si>
  <si>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</si>
  <si>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</si>
  <si>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</si>
  <si>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</si>
  <si>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</si>
  <si>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</si>
  <si>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</si>
  <si>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</si>
  <si>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</si>
  <si>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</si>
  <si>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</si>
  <si>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</si>
  <si>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</si>
  <si>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</si>
  <si>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</si>
  <si>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</si>
  <si>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</si>
  <si>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</si>
  <si>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</si>
  <si>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</si>
  <si>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</si>
  <si>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</si>
  <si>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</si>
  <si>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</si>
  <si>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</si>
  <si>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</si>
  <si>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</si>
  <si>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</si>
  <si>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</si>
  <si>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</si>
  <si>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</si>
  <si>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</si>
  <si>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</si>
  <si>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</si>
  <si>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</si>
  <si>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</si>
  <si>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</si>
  <si>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</si>
  <si>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</si>
  <si>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</si>
  <si>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</si>
  <si>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</si>
  <si>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</si>
  <si>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</si>
  <si>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</si>
  <si>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</si>
  <si>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</si>
  <si>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</si>
  <si>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</si>
  <si>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</si>
  <si>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</si>
  <si>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</si>
  <si>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</si>
  <si>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</si>
  <si>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</si>
  <si>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</si>
  <si>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</si>
  <si>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</si>
  <si>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</si>
  <si>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</si>
  <si>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</si>
  <si>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</si>
  <si>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</si>
  <si>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</si>
  <si>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</si>
  <si>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</si>
  <si>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</si>
  <si>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</si>
  <si>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</si>
  <si>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</si>
  <si>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</si>
  <si>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</si>
  <si>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</si>
  <si>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</si>
  <si>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</si>
  <si>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</si>
  <si>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</si>
  <si>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</si>
  <si>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</si>
  <si>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</si>
  <si>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</si>
  <si>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</si>
  <si>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</si>
  <si>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</si>
  <si>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</si>
  <si>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</si>
  <si>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</si>
  <si>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</si>
  <si>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</si>
  <si>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</si>
  <si>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</si>
  <si>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</si>
  <si>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</si>
  <si>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</si>
  <si>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</si>
  <si>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</si>
  <si>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</si>
  <si>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</si>
  <si>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</si>
  <si>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</si>
  <si>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</si>
  <si>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</si>
  <si>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</si>
  <si>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</si>
  <si>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</si>
  <si>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</si>
  <si>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</si>
  <si>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</si>
  <si>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</si>
  <si>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</si>
  <si>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</si>
  <si>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</si>
  <si>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</si>
  <si>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</si>
  <si>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</si>
  <si>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</si>
  <si>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</si>
  <si>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</si>
  <si>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</si>
  <si>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</si>
  <si>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</si>
  <si>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</si>
  <si>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</si>
  <si>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</si>
  <si>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</si>
  <si>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</si>
  <si>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</si>
  <si>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</si>
  <si>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</si>
  <si>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</si>
  <si>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</si>
  <si>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</si>
  <si>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</si>
  <si>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</si>
  <si>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</si>
  <si>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</si>
  <si>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</si>
  <si>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</si>
  <si>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</si>
  <si>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</si>
  <si>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</si>
  <si>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</si>
  <si>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</si>
  <si>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</si>
  <si>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</si>
  <si>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</si>
  <si>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</si>
  <si>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</si>
  <si>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</si>
  <si>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</si>
  <si>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</si>
  <si>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</si>
  <si>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</si>
  <si>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</si>
  <si>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</si>
  <si>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</si>
  <si>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</si>
  <si>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</si>
  <si>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</si>
  <si>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</si>
  <si>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</si>
  <si>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</si>
  <si>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</si>
  <si>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</si>
  <si>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</si>
  <si>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</si>
  <si>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</si>
  <si>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</si>
  <si>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</si>
  <si>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</si>
  <si>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</si>
  <si>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</si>
  <si>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</si>
  <si>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</si>
  <si>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</si>
  <si>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</si>
  <si>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</si>
  <si>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</si>
  <si>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</si>
  <si>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</si>
  <si>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</si>
  <si>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</si>
  <si>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</si>
  <si>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</si>
  <si>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</si>
  <si>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</si>
  <si>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</si>
  <si>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</si>
  <si>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</si>
  <si>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</si>
  <si>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</si>
  <si>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</si>
  <si>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</si>
  <si>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</si>
  <si>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</si>
  <si>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</si>
  <si>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</si>
  <si>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</si>
  <si>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</si>
  <si>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</si>
  <si>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</si>
  <si>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</si>
  <si>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</si>
  <si>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</si>
  <si>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</si>
  <si>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</si>
  <si>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</si>
  <si>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</si>
  <si>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</si>
  <si>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</si>
  <si>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</si>
  <si>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</si>
  <si>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</si>
  <si>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</si>
  <si>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</si>
  <si>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</si>
  <si>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</si>
  <si>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</si>
  <si>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</si>
  <si>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</si>
  <si>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</si>
  <si>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</si>
  <si>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</si>
  <si>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</si>
  <si>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</si>
  <si>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</si>
  <si>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</si>
  <si>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</si>
  <si>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</si>
  <si>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</si>
  <si>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</si>
  <si>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</si>
  <si>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</si>
  <si>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</si>
  <si>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</si>
  <si>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</si>
  <si>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</si>
  <si>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</si>
  <si>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</si>
  <si>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</si>
  <si>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</si>
  <si>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</si>
  <si>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</si>
  <si>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</si>
  <si>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</si>
  <si>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</si>
  <si>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</si>
  <si>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</si>
  <si>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</si>
  <si>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</si>
  <si>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</si>
  <si>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</si>
  <si>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</si>
  <si>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</si>
  <si>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</si>
  <si>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</si>
  <si>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</si>
  <si>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</si>
  <si>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</si>
  <si>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</si>
  <si>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</si>
  <si>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</si>
  <si>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</si>
  <si>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</si>
  <si>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</si>
  <si>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</si>
  <si>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</si>
  <si>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</si>
  <si>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</si>
  <si>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</si>
  <si>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</si>
  <si>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</si>
  <si>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</si>
  <si>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</si>
  <si>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</si>
  <si>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</si>
  <si>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</si>
  <si>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</si>
  <si>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</si>
  <si>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</si>
  <si>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</si>
  <si>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</si>
  <si>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</si>
  <si>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</si>
  <si>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</si>
  <si>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</si>
  <si>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</si>
  <si>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</si>
  <si>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</si>
  <si>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</si>
  <si>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</si>
  <si>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</si>
  <si>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</si>
  <si>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</si>
  <si>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</si>
  <si>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</si>
  <si>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</si>
  <si>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</si>
  <si>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</si>
  <si>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</si>
  <si>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</si>
  <si>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</si>
  <si>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</si>
  <si>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</si>
  <si>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</si>
  <si>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</si>
  <si>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</si>
  <si>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</si>
  <si>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</si>
  <si>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</si>
  <si>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</si>
  <si>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</si>
  <si>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</si>
  <si>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</si>
  <si>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</si>
  <si>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</si>
  <si>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</si>
  <si>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</si>
  <si>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</si>
  <si>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</si>
  <si>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</si>
  <si>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</si>
  <si>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</si>
  <si>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</si>
  <si>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</si>
  <si>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</si>
  <si>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</si>
  <si>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</si>
  <si>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</si>
  <si>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</si>
  <si>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</si>
  <si>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</si>
  <si>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</si>
  <si>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</si>
  <si>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</si>
  <si>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</si>
  <si>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</si>
  <si>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</si>
  <si>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</si>
  <si>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</si>
  <si>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</si>
  <si>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</si>
  <si>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</si>
  <si>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</si>
  <si>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</si>
  <si>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</si>
  <si>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</si>
  <si>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</si>
  <si>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</si>
  <si>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</si>
  <si>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</si>
  <si>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</si>
  <si>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</si>
  <si>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</si>
  <si>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</si>
  <si>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</si>
  <si>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</si>
  <si>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</si>
  <si>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</si>
  <si>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</si>
  <si>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</si>
  <si>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</si>
  <si>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</si>
  <si>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</si>
  <si>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</si>
  <si>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</si>
  <si>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</si>
  <si>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</si>
  <si>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</si>
  <si>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</si>
  <si>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</si>
  <si>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</si>
  <si>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</si>
  <si>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</si>
  <si>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</si>
  <si>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</si>
  <si>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</si>
  <si>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</si>
  <si>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</si>
  <si>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</si>
  <si>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</si>
  <si>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</si>
  <si>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</si>
  <si>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</si>
  <si>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</si>
  <si>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</si>
  <si>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</si>
  <si>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</si>
  <si>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</si>
  <si>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</si>
  <si>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</si>
  <si>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</si>
  <si>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</si>
  <si>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</si>
  <si>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</si>
  <si>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</si>
  <si>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</si>
  <si>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</si>
  <si>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</si>
  <si>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</si>
  <si>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</si>
  <si>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</si>
  <si>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</si>
  <si>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</si>
  <si>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</si>
  <si>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</si>
  <si>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</si>
  <si>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</si>
  <si>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</si>
  <si>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</si>
  <si>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</si>
  <si>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</si>
  <si>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</si>
  <si>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</si>
  <si>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</si>
  <si>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</si>
  <si>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</si>
  <si>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</si>
  <si>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</si>
  <si>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</si>
  <si>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</si>
  <si>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</si>
  <si>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</si>
  <si>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</si>
  <si>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</si>
  <si>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</si>
  <si>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</si>
  <si>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</si>
  <si>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</si>
  <si>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</si>
  <si>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</si>
  <si>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</si>
  <si>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</si>
  <si>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</si>
  <si>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</si>
  <si>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</si>
  <si>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</si>
  <si>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</si>
  <si>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</si>
  <si>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</si>
  <si>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</si>
  <si>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</si>
  <si>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</si>
  <si>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</si>
  <si>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</si>
  <si>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</si>
  <si>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</si>
  <si>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</si>
  <si>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</si>
  <si>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</si>
  <si>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</si>
  <si>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</si>
  <si>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</si>
  <si>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</si>
  <si>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</si>
  <si>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</si>
  <si>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</si>
  <si>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</si>
  <si>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</si>
  <si>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</si>
  <si>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</si>
  <si>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</si>
  <si>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</si>
  <si>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</si>
  <si>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</si>
  <si>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</si>
  <si>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</si>
  <si>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</si>
  <si>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</si>
  <si>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</si>
  <si>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</si>
  <si>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</si>
  <si>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</si>
  <si>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</si>
  <si>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</si>
  <si>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</si>
  <si>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</si>
  <si>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</si>
  <si>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</si>
  <si>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</si>
  <si>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</si>
  <si>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</si>
  <si>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</si>
  <si>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</si>
  <si>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</si>
  <si>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</si>
  <si>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</si>
  <si>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</si>
  <si>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</si>
  <si>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</si>
  <si>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</si>
  <si>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</si>
  <si>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</si>
  <si>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</si>
  <si>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</si>
  <si>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</si>
  <si>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</si>
  <si>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</si>
  <si>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</si>
  <si>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</si>
  <si>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</si>
  <si>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</si>
  <si>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</si>
  <si>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</si>
  <si>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</si>
  <si>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</si>
  <si>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</si>
  <si>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</si>
  <si>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</si>
  <si>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</si>
  <si>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</si>
  <si>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</si>
  <si>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</si>
  <si>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</si>
  <si>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</si>
  <si>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</si>
  <si>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</si>
  <si>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</si>
  <si>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</si>
  <si>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</si>
  <si>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</si>
  <si>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</si>
  <si>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</si>
  <si>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</si>
  <si>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</si>
  <si>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</si>
  <si>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</si>
  <si>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</si>
  <si>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</si>
  <si>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</si>
  <si>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</si>
  <si>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</si>
  <si>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</si>
  <si>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</si>
  <si>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</si>
  <si>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</si>
  <si>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</si>
  <si>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</si>
  <si>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</si>
  <si>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</si>
  <si>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</si>
  <si>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</si>
  <si>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</si>
  <si>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</si>
  <si>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</si>
  <si>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</si>
  <si>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</si>
  <si>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</si>
  <si>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</si>
  <si>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</si>
  <si>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</si>
  <si>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</si>
  <si>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</si>
  <si>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</si>
  <si>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</si>
  <si>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</si>
  <si>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</si>
  <si>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</si>
  <si>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</si>
  <si>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</si>
  <si>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</si>
  <si>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</si>
  <si>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</si>
  <si>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</si>
  <si>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</si>
  <si>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</si>
  <si>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</si>
  <si>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</si>
  <si>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</si>
  <si>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</si>
  <si>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</si>
  <si>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</si>
  <si>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</si>
  <si>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</si>
  <si>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</si>
  <si>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</si>
  <si>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</si>
  <si>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</si>
  <si>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</si>
  <si>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</si>
  <si>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</si>
  <si>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</si>
  <si>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</si>
  <si>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</si>
  <si>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</si>
  <si>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</si>
  <si>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</si>
  <si>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</si>
  <si>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</si>
  <si>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</si>
  <si>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</si>
  <si>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</si>
  <si>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Percent Funded</t>
  </si>
  <si>
    <t>(All)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</si>
  <si>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</si>
  <si>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</si>
  <si>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</si>
  <si>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</si>
  <si>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</si>
  <si>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</si>
  <si>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</si>
  <si>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</si>
  <si>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</si>
  <si>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</si>
  <si>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</si>
  <si>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</si>
  <si>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</si>
  <si>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</si>
  <si>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</si>
  <si>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</si>
  <si>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</si>
  <si>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</si>
  <si>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</si>
  <si>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</si>
  <si>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</si>
  <si>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5000 - 9999</t>
  </si>
  <si>
    <t>10000 - 14999</t>
  </si>
  <si>
    <t>15000 - 19999</t>
  </si>
  <si>
    <t>20000 - 24999</t>
  </si>
  <si>
    <t>25000 - 29999</t>
  </si>
  <si>
    <t>30000 - 34999</t>
  </si>
  <si>
    <t>35000 - 39999</t>
  </si>
  <si>
    <t>40000 - 44999</t>
  </si>
  <si>
    <t>45000 - 49999</t>
  </si>
  <si>
    <t>&lt;1000</t>
  </si>
  <si>
    <t>1000-4999</t>
  </si>
  <si>
    <t>&gt;50000</t>
  </si>
  <si>
    <t>Percentage Successful</t>
  </si>
  <si>
    <t>median</t>
  </si>
  <si>
    <t>mean</t>
  </si>
  <si>
    <t>minimum</t>
  </si>
  <si>
    <t>maximum</t>
  </si>
  <si>
    <t>variance</t>
  </si>
  <si>
    <t>standard deviation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</si>
  <si>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</si>
  <si>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</si>
  <si>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</si>
  <si>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</si>
  <si>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</si>
  <si>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</si>
  <si>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</si>
  <si>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</si>
  <si>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</si>
  <si>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</si>
  <si>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</si>
  <si>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</si>
  <si>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</si>
  <si>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</si>
  <si>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</si>
  <si>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</si>
  <si>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</si>
  <si>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</si>
  <si>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* Percent Funded</t>
  </si>
  <si>
    <t>* Average Donation</t>
  </si>
  <si>
    <t>* Parent Category</t>
  </si>
  <si>
    <t>* Sub-Category</t>
  </si>
  <si>
    <t>* Date Created Conversion</t>
  </si>
  <si>
    <t>* 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</si>
</sst>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12"/>
      <color rgb="FF2B2B2B"/>
      <name val="Arial"/>
      <family val="2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19" fillId="0" borderId="0" xfId="0" applyFont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33" borderId="10" xfId="0" applyFill="1" applyBorder="1"/>
    <xf numFmtId="0" fontId="0" fillId="33" borderId="11" xfId="0" applyFill="1" applyBorder="1"/>
    <xf numFmtId="0" fontId="16" fillId="0" borderId="12" xfId="0" applyFont="1" applyBorder="1"/>
    <xf numFmtId="1" fontId="0" fillId="0" borderId="13" xfId="0" applyNumberFormat="1" applyBorder="1"/>
    <xf numFmtId="0" fontId="16" fillId="0" borderId="14" xfId="0" applyFont="1" applyBorder="1"/>
    <xf numFmtId="1" fontId="0" fillId="0" borderId="15" xfId="0" applyNumberFormat="1" applyBorder="1"/>
    <xf numFmtId="0" fontId="16" fillId="0" borderId="16" xfId="0" applyFont="1" applyBorder="1"/>
    <xf numFmtId="1" fontId="0" fillId="0" borderId="17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0" fontId="0" fillId="0" borderId="0" xfId="0" applyNumberFormat="1"/>
    <xf numFmtId="0" fontId="20" fillId="0" borderId="0" xfId="0" applyFont="1" applyAlignment="1">
      <alignment horizontal="center"/>
    </xf>
    <xf numFmtId="14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118"/>
        <name val="Nunito Sans"/>
        <scheme val="none"/>
      </font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118"/>
        <name val="Nunito Sans"/>
        <scheme val="none"/>
      </font>
      <numFmt numFmtId="19" formatCode="m/d/yyyy"/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numFmt numFmtId="1" formatCode="0"/>
    </dxf>
    <dxf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numFmt numFmtId="164" formatCode="[$-409]d\-mmm;@"/>
    </dxf>
    <dxf>
      <numFmt numFmtId="164" formatCode="[$-409]d\-mmm;@"/>
    </dxf>
    <dxf>
      <numFmt numFmtId="2" formatCode="0.0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3B89A6D-B1D1-4460-B1B5-8A01ADCFD5CE}"/>
  </tableStyles>
  <colors>
    <mruColors>
      <color rgb="FF008000"/>
      <color rgb="FFFF8B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challenge.xlsx]Category!PivotTable4</c:name>
    <c:fmtId val="0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9160570695631E-2"/>
          <c:y val="4.8605029788476486E-2"/>
          <c:w val="0.82536702757653424"/>
          <c:h val="0.900701893970570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Category!$B$7:$B$16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F-4101-B818-50107721EC56}"/>
            </c:ext>
          </c:extLst>
        </c:ser>
        <c:ser>
          <c:idx val="1"/>
          <c:order val="1"/>
          <c:tx>
            <c:strRef>
              <c:f>Category!$C$5:$C$6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Category!$C$7:$C$16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F-4101-B818-50107721EC56}"/>
            </c:ext>
          </c:extLst>
        </c:ser>
        <c:ser>
          <c:idx val="2"/>
          <c:order val="2"/>
          <c:tx>
            <c:strRef>
              <c:f>Category!$D$5:$D$6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Category!$D$7:$D$16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F-4101-B818-50107721EC56}"/>
            </c:ext>
          </c:extLst>
        </c:ser>
        <c:ser>
          <c:idx val="3"/>
          <c:order val="3"/>
          <c:tx>
            <c:strRef>
              <c:f>Category!$E$5:$E$6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cat>
            <c:strRef>
              <c:f>Category!$A$7:$A$16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Category!$E$7:$E$16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F-4101-B818-50107721E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0207679"/>
        <c:axId val="780208159"/>
      </c:barChart>
      <c:catAx>
        <c:axId val="780207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08159"/>
        <c:crosses val="autoZero"/>
        <c:auto val="1"/>
        <c:lblAlgn val="ctr"/>
        <c:lblOffset val="100"/>
        <c:noMultiLvlLbl val="0"/>
      </c:catAx>
      <c:valAx>
        <c:axId val="78020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0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challenge.xlsx]Sub-Category!PivotTable14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3-49F0-82C6-C57A3958EB88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53-49F0-82C6-C57A3958EB88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53-49F0-82C6-C57A3958EB88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53-49F0-82C6-C57A3958E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2376911"/>
        <c:axId val="782375471"/>
      </c:barChart>
      <c:catAx>
        <c:axId val="78237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75471"/>
        <c:crosses val="autoZero"/>
        <c:auto val="1"/>
        <c:lblAlgn val="ctr"/>
        <c:lblOffset val="100"/>
        <c:noMultiLvlLbl val="0"/>
      </c:catAx>
      <c:valAx>
        <c:axId val="78237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7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890400"/>
        <c:axId val="433882240"/>
      </c:lineChart>
      <c:catAx>
        <c:axId val="433890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2240"/>
        <c:crosses val="autoZero"/>
        <c:auto val="1"/>
        <c:lblAlgn val="ctr"/>
        <c:lblOffset val="100"/>
        <c:noMultiLvlLbl val="0"/>
      </c:catAx>
      <c:valAx>
        <c:axId val="43388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9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challenge.xlsx]Date Outcomes!PivotTable3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803149606299209E-2"/>
          <c:y val="2.5428331875182269E-2"/>
          <c:w val="0.70030752405949259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'Date Outcomes'!$B$5:$B$6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3-47AB-B23C-4D131A79F90E}"/>
            </c:ext>
          </c:extLst>
        </c:ser>
        <c:ser>
          <c:idx val="1"/>
          <c:order val="1"/>
          <c:tx>
            <c:strRef>
              <c:f>'Date Outcomes'!$C$5:$C$6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E9-4F8A-A72B-588907A8B22F}"/>
            </c:ext>
          </c:extLst>
        </c:ser>
        <c:ser>
          <c:idx val="2"/>
          <c:order val="2"/>
          <c:tx>
            <c:strRef>
              <c:f>'Date Outcomes'!$D$5:$D$6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E9-4F8A-A72B-588907A8B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938832"/>
        <c:axId val="339939792"/>
      </c:lineChart>
      <c:catAx>
        <c:axId val="33993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39792"/>
        <c:crosses val="autoZero"/>
        <c:auto val="1"/>
        <c:lblAlgn val="ctr"/>
        <c:lblOffset val="100"/>
        <c:noMultiLvlLbl val="0"/>
      </c:catAx>
      <c:valAx>
        <c:axId val="3399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alpha val="48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38832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Outcomes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Based on Goal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155315288932937E-2"/>
          <c:y val="0.11863578813309353"/>
          <c:w val="0.95772837319790072"/>
          <c:h val="0.71883289195281863"/>
        </c:manualLayout>
      </c:layout>
      <c:lineChart>
        <c:grouping val="standard"/>
        <c:varyColors val="0"/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5000 - 9999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20000 - 24999</c:v>
                </c:pt>
                <c:pt idx="6">
                  <c:v>25000 - 29999</c:v>
                </c:pt>
                <c:pt idx="7">
                  <c:v>30000 - 34999</c:v>
                </c:pt>
                <c:pt idx="8">
                  <c:v>35000 - 39999</c:v>
                </c:pt>
                <c:pt idx="9">
                  <c:v>40000 - 44999</c:v>
                </c:pt>
                <c:pt idx="10">
                  <c:v>45000 - 49999</c:v>
                </c:pt>
                <c:pt idx="11">
                  <c:v>&gt;50000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15-48F5-8273-B460C0A66BB2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5000 - 9999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20000 - 24999</c:v>
                </c:pt>
                <c:pt idx="6">
                  <c:v>25000 - 29999</c:v>
                </c:pt>
                <c:pt idx="7">
                  <c:v>30000 - 34999</c:v>
                </c:pt>
                <c:pt idx="8">
                  <c:v>35000 - 39999</c:v>
                </c:pt>
                <c:pt idx="9">
                  <c:v>40000 - 44999</c:v>
                </c:pt>
                <c:pt idx="10">
                  <c:v>45000 - 49999</c:v>
                </c:pt>
                <c:pt idx="11">
                  <c:v>&gt;50000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15-48F5-8273-B460C0A66BB2}"/>
            </c:ext>
          </c:extLst>
        </c:ser>
        <c:ser>
          <c:idx val="7"/>
          <c:order val="7"/>
          <c:tx>
            <c:strRef>
              <c:f>'Crowdfunding Goal Analysis'!$I$1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5000 - 9999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20000 - 24999</c:v>
                </c:pt>
                <c:pt idx="6">
                  <c:v>25000 - 29999</c:v>
                </c:pt>
                <c:pt idx="7">
                  <c:v>30000 - 34999</c:v>
                </c:pt>
                <c:pt idx="8">
                  <c:v>35000 - 39999</c:v>
                </c:pt>
                <c:pt idx="9">
                  <c:v>40000 - 44999</c:v>
                </c:pt>
                <c:pt idx="10">
                  <c:v>45000 - 49999</c:v>
                </c:pt>
                <c:pt idx="11">
                  <c:v>&gt;50000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15-48F5-8273-B460C0A66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807615"/>
        <c:axId val="3808052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Goal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12</c:v>
                      </c:pt>
                      <c:pt idx="1">
                        <c:v>234</c:v>
                      </c:pt>
                      <c:pt idx="2">
                        <c:v>435</c:v>
                      </c:pt>
                      <c:pt idx="3">
                        <c:v>245</c:v>
                      </c:pt>
                      <c:pt idx="4">
                        <c:v>238</c:v>
                      </c:pt>
                      <c:pt idx="5">
                        <c:v>230</c:v>
                      </c:pt>
                      <c:pt idx="6">
                        <c:v>214</c:v>
                      </c:pt>
                      <c:pt idx="7">
                        <c:v>225</c:v>
                      </c:pt>
                      <c:pt idx="8">
                        <c:v>226</c:v>
                      </c:pt>
                      <c:pt idx="9">
                        <c:v>224</c:v>
                      </c:pt>
                      <c:pt idx="10">
                        <c:v>219</c:v>
                      </c:pt>
                      <c:pt idx="11">
                        <c:v>639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E15-48F5-8273-B460C0A66BB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E15-48F5-8273-B460C0A66BB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E15-48F5-8273-B460C0A66B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E15-48F5-8273-B460C0A66BB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Analysis'!$F$1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E15-48F5-8273-B460C0A66BB2}"/>
                  </c:ext>
                </c:extLst>
              </c15:ser>
            </c15:filteredLineSeries>
          </c:ext>
        </c:extLst>
      </c:lineChart>
      <c:catAx>
        <c:axId val="38080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05215"/>
        <c:crosses val="autoZero"/>
        <c:auto val="1"/>
        <c:lblAlgn val="ctr"/>
        <c:lblOffset val="100"/>
        <c:noMultiLvlLbl val="0"/>
      </c:catAx>
      <c:valAx>
        <c:axId val="3808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0761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428504</xdr:colOff>
      <xdr:row>3</xdr:row>
      <xdr:rowOff>134652</xdr:rowOff>
    </xdr:from>
    <xdr:to>
      <xdr:col>17</xdr:col>
      <xdr:colOff>203714</xdr:colOff>
      <xdr:row>26</xdr:row>
      <xdr:rowOff>154329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BF78C-4DB2-ED12-56CE-2FF9874EB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3</xdr:row>
      <xdr:rowOff>30480</xdr:rowOff>
    </xdr:from>
    <xdr:to>
      <xdr:col>22</xdr:col>
      <xdr:colOff>152400</xdr:colOff>
      <xdr:row>28</xdr:row>
      <xdr:rowOff>60960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B9F208D-7744-08EE-2D9F-E2B2C15BB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4</xdr:row>
      <xdr:rowOff>175260</xdr:rowOff>
    </xdr:from>
    <xdr:to>
      <xdr:col>8</xdr:col>
      <xdr:colOff>1360170</xdr:colOff>
      <xdr:row>18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48BCEC-7733-0E98-25D9-B3A63FB0D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300990</xdr:colOff>
      <xdr:row>3</xdr:row>
      <xdr:rowOff>175260</xdr:rowOff>
    </xdr:from>
    <xdr:to>
      <xdr:col>8</xdr:col>
      <xdr:colOff>1741170</xdr:colOff>
      <xdr:row>17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27B53-FA80-DBFB-0546-1D367C4D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357585</xdr:colOff>
      <xdr:row>18</xdr:row>
      <xdr:rowOff>64273</xdr:rowOff>
    </xdr:from>
    <xdr:to>
      <xdr:col>8</xdr:col>
      <xdr:colOff>1525107</xdr:colOff>
      <xdr:row>37</xdr:row>
      <xdr:rowOff>68748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28A6BA-F840-2233-2A52-524FF3832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0.29881</cdr:y>
    </cdr:from>
    <cdr:to>
      <cdr:x>0.24394</cdr:x>
      <cdr:y>0.39467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54F128AF-31F2-AAE0-9525-F8402BF25CE0}"/>
            </a:ext>
          </a:extLst>
        </cdr:cNvPr>
        <cdr:cNvCxnSpPr/>
      </cdr:nvCxnSpPr>
      <cdr:spPr>
        <a:xfrm xmlns:a="http://schemas.openxmlformats.org/drawingml/2006/main" flipH="1" flipV="1">
          <a:off x="-229810" y="1122449"/>
          <a:ext cx="3368598" cy="36009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Martin" refreshedDate="45374.359630208332" createdVersion="8" refreshedVersion="8" minRefreshableVersion="3" recordCount="1000" xr:uid="{2F798035-49ED-4AE8-AAC8-C9C35980A9E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10">
        <s v="food"/>
        <s v="music"/>
        <s v="technology"/>
        <s v="theater"/>
        <s v="film &amp; video"/>
        <s v="publishing"/>
        <s v="games"/>
        <s v="photography"/>
        <s v="journalism"/>
        <s v="Formula1" f="1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calculatedItems count="1">
    <calculatedItem>
      <pivotArea cacheIndex="1" outline="0" fieldPosition="0">
        <references count="1">
          <reference field="16" count="1">
            <x v="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Martin" refreshedDate="45374.417043171299" createdVersion="8" refreshedVersion="8" minRefreshableVersion="3" recordCount="1000" xr:uid="{09ECB865-2116-42A0-858B-EB6B5CE90D7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Martin" refreshedDate="45374.476668518517" createdVersion="8" refreshedVersion="8" minRefreshableVersion="3" recordCount="1001" xr:uid="{970BA8BF-F2EC-4F8B-948F-2A6478B66B75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x v="877"/>
    <b v="0"/>
    <b v="0"/>
    <s v="food/food trucks"/>
    <x v="0"/>
    <s v="food trucks"/>
  </r>
  <r>
    <m/>
    <m/>
    <m/>
    <m/>
    <m/>
    <m/>
    <x v="4"/>
    <m/>
    <m/>
    <m/>
    <m/>
    <m/>
    <x v="879"/>
    <m/>
    <x v="878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11180-0B37-4AE3-A9A5-60F9DA05742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5:F16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dataField="1" numFmtId="1" showAll="0"/>
    <pivotField name="Campaigns"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f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ercent Funded" fld="5" subtotal="count" baseField="1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4FC6C-B405-4413-8E1F-DADCA14358A6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C5510-CE8F-4C38-B1F8-70D2E44B61FC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1">
    <format dxfId="52">
      <pivotArea field="12" type="button" dataOnly="0" labelOnly="1" outline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B91E-0788-4048-A312-D75B3BBD86B2}" name="Table1" displayName="Table1" ref="A1:M1001" totalsRowShown="0" headerRowDxfId="55">
  <autoFilter ref="A1:M1001" xr:uid="{E098B91E-0788-4048-A312-D75B3BBD86B2}"/>
  <tableColumns count="13">
    <tableColumn id="1" xr3:uid="{CDA0A7D4-F437-425C-8A2F-033184E11294}" name="id"/>
    <tableColumn id="2" xr3:uid="{7CA2D4AD-A8E7-4119-8605-A8687FEBDB28}" name="name"/>
    <tableColumn id="3" xr3:uid="{75DCBE13-8245-4160-B77E-D08AAA6D0CB8}" name="blurb" dataDxfId="54"/>
    <tableColumn id="4" xr3:uid="{F76E1730-C96D-409D-BEC7-7E7BCFBCC41A}" name="goal"/>
    <tableColumn id="5" xr3:uid="{E406B74B-C1C8-44F2-9B98-F218745E5032}" name="pledged"/>
    <tableColumn id="6" xr3:uid="{D6E9926F-E2BD-4682-A773-0DF42CA9E449}" name="* Percent Funded" dataDxfId="20">
      <calculatedColumnFormula>IFERROR((E2/D2)*100,0)</calculatedColumnFormula>
    </tableColumn>
    <tableColumn id="7" xr3:uid="{47A0AEEA-E601-4FC1-8F97-CA69D1DA905D}" name="outcome"/>
    <tableColumn id="8" xr3:uid="{A80C84FF-284C-4B63-B12E-0DE344D024DA}" name="backers_count"/>
    <tableColumn id="9" xr3:uid="{D100AAC9-AFE0-4DD3-B95C-CE19E991303F}" name="* Average Donation" dataDxfId="53">
      <calculatedColumnFormula>E2/H2</calculatedColumnFormula>
    </tableColumn>
    <tableColumn id="10" xr3:uid="{F0B1EBDA-F34F-46C9-81E8-70A637D27563}" name="country"/>
    <tableColumn id="11" xr3:uid="{DF3A6FA0-5C3D-40CB-AE3E-2A73CC0841B3}" name="currency"/>
    <tableColumn id="12" xr3:uid="{BD574AD5-2E73-48EF-A199-B81980957CD1}" name="launched_at"/>
    <tableColumn id="13" xr3:uid="{D6283780-6344-4234-A3F8-F4EC1D0018B9}" name="* Date Created Conversion" dataDxfId="0">
      <calculatedColumnFormula>(((L2/60)/60)/24)+DATE(1970,1,1)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58B789-5184-4738-8B0E-52142388D471}" name="Table2" displayName="Table2" ref="N1:AL999" totalsRowShown="0" headerRowDxfId="1">
  <autoFilter ref="N1:AL999" xr:uid="{D458B789-5184-4738-8B0E-52142388D471}"/>
  <tableColumns count="25">
    <tableColumn id="1" xr3:uid="{9A7DC3A6-9A28-4E8E-B429-946C93739379}" name="deadline"/>
    <tableColumn id="2" xr3:uid="{486C0E10-8E12-4B94-A6D4-376EBDD2BE91}" name="* Date Ended Conversion" dataDxfId="2">
      <calculatedColumnFormula>(((N2/60)/60)/24)+DATE(1970,1,1)</calculatedColumnFormula>
    </tableColumn>
    <tableColumn id="3" xr3:uid="{563A2AC5-756E-4B57-8A21-9757F3F9A288}" name="staff_pick"/>
    <tableColumn id="4" xr3:uid="{9BBF0254-A003-4F99-A2DA-CBE02F91A54F}" name="spotlight"/>
    <tableColumn id="5" xr3:uid="{8FABDAC3-F1E8-409A-BE0C-F25A457A9C0A}" name="category &amp; sub-category"/>
    <tableColumn id="6" xr3:uid="{6E963F90-3EF0-4C8A-B5A5-2EA5A605979A}" name="* Parent Category"/>
    <tableColumn id="7" xr3:uid="{E59F240F-6CC5-4D19-9BEA-BF7B42953B3E}" name="* Sub-Category"/>
    <tableColumn id="8" xr3:uid="{6452222D-2D56-488C-AB31-B758B116D9A7}" name="Column1"/>
    <tableColumn id="9" xr3:uid="{63C14138-C76E-4D55-862A-44812C20DD1E}" name="Column2"/>
    <tableColumn id="10" xr3:uid="{43077BA4-4CDC-48F8-A947-FFBD2EA56CC9}" name="Column3"/>
    <tableColumn id="11" xr3:uid="{B4F075B9-6CF7-474D-91B0-2CE65D973E27}" name="Column4"/>
    <tableColumn id="12" xr3:uid="{31993BE6-1C61-4647-9610-9E9DAE48C1CB}" name="Column5"/>
    <tableColumn id="13" xr3:uid="{C1A3353F-DE09-455E-A2F8-59F3862A3788}" name="Column6"/>
    <tableColumn id="14" xr3:uid="{51460C07-702E-401A-8B45-5EF2B5177FD5}" name="Column7"/>
    <tableColumn id="15" xr3:uid="{C8D23DD4-C23C-4BFE-808D-33AE9BC1A122}" name="Column8"/>
    <tableColumn id="16" xr3:uid="{78BB249E-97C5-4E9A-9CB7-FC456808C200}" name="Column9"/>
    <tableColumn id="17" xr3:uid="{C8359DEE-30D1-4784-8C44-8473EE4C255B}" name="Column10"/>
    <tableColumn id="18" xr3:uid="{83AF21B0-F645-4938-9C4F-5A6867521F72}" name="Column11"/>
    <tableColumn id="19" xr3:uid="{CEDDBF8F-8FC0-48AC-8982-0AB89D6379BB}" name="Column12"/>
    <tableColumn id="20" xr3:uid="{46B90B70-58B8-4BBA-9016-B99CE95E557E}" name="Column13"/>
    <tableColumn id="21" xr3:uid="{D658746A-96CC-46A9-ABCB-F900F4CBEE65}" name="Column14"/>
    <tableColumn id="22" xr3:uid="{606FBD99-D822-49E1-93E7-E1322F8914C8}" name="Column15"/>
    <tableColumn id="23" xr3:uid="{D2290E4A-E11B-4948-AEE1-D331C282B509}" name="Column16"/>
    <tableColumn id="24" xr3:uid="{5432934F-389E-4AF5-9048-3B2A157C691B}" name="Column17"/>
    <tableColumn id="25" xr3:uid="{05C7B6A8-D15B-4CA9-9FB6-1F27F1E559CC}" name="Column1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4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C000"/>
      </a:accent1>
      <a:accent2>
        <a:srgbClr val="C00000"/>
      </a:accent2>
      <a:accent3>
        <a:srgbClr val="008BEF"/>
      </a:accent3>
      <a:accent4>
        <a:srgbClr val="000000"/>
      </a:accent4>
      <a:accent5>
        <a:srgbClr val="40AFFF"/>
      </a:accent5>
      <a:accent6>
        <a:srgbClr val="BF9000"/>
      </a:accent6>
      <a:hlink>
        <a:srgbClr val="FFFF00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1"/>
  <sheetViews>
    <sheetView tabSelected="1" zoomScale="72" zoomScaleNormal="72" workbookViewId="0">
      <selection activeCell="L5" sqref="L5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5.796875" style="4" customWidth="1"/>
    <col min="8" max="8" width="14.796875" customWidth="1"/>
    <col min="9" max="9" width="17.69921875" customWidth="1"/>
    <col min="12" max="12" width="13" customWidth="1"/>
    <col min="13" max="13" width="24.8984375" style="10" customWidth="1"/>
    <col min="14" max="14" width="11.19921875" bestFit="1" customWidth="1"/>
    <col min="15" max="15" width="21.8984375" style="10" customWidth="1"/>
    <col min="18" max="18" width="28" bestFit="1" customWidth="1"/>
    <col min="19" max="19" width="18.296875" customWidth="1"/>
    <col min="20" max="20" width="13.796875" customWidth="1"/>
  </cols>
  <sheetData>
    <row r="1" spans="1:38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25" t="s">
        <v>2126</v>
      </c>
      <c r="G1" s="1" t="s">
        <v>4</v>
      </c>
      <c r="H1" s="1" t="s">
        <v>5</v>
      </c>
      <c r="I1" s="25" t="s">
        <v>2127</v>
      </c>
      <c r="J1" s="1" t="s">
        <v>6</v>
      </c>
      <c r="K1" s="1" t="s">
        <v>7</v>
      </c>
      <c r="L1" s="1" t="s">
        <v>8</v>
      </c>
      <c r="M1" s="26" t="s">
        <v>2130</v>
      </c>
      <c r="N1" s="1" t="s">
        <v>9</v>
      </c>
      <c r="O1" s="26" t="s">
        <v>2131</v>
      </c>
      <c r="P1" s="1" t="s">
        <v>10</v>
      </c>
      <c r="Q1" s="1" t="s">
        <v>11</v>
      </c>
      <c r="R1" s="1" t="s">
        <v>2028</v>
      </c>
      <c r="S1" s="25" t="s">
        <v>2128</v>
      </c>
      <c r="T1" s="25" t="s">
        <v>2129</v>
      </c>
      <c r="U1" s="1" t="s">
        <v>2108</v>
      </c>
      <c r="V1" s="1" t="s">
        <v>2109</v>
      </c>
      <c r="W1" s="1" t="s">
        <v>2110</v>
      </c>
      <c r="X1" s="1" t="s">
        <v>2111</v>
      </c>
      <c r="Y1" s="1" t="s">
        <v>2112</v>
      </c>
      <c r="Z1" s="1" t="s">
        <v>2113</v>
      </c>
      <c r="AA1" s="1" t="s">
        <v>2114</v>
      </c>
      <c r="AB1" s="1" t="s">
        <v>2115</v>
      </c>
      <c r="AC1" s="1" t="s">
        <v>2116</v>
      </c>
      <c r="AD1" s="1" t="s">
        <v>2117</v>
      </c>
      <c r="AE1" s="1" t="s">
        <v>2118</v>
      </c>
      <c r="AF1" s="1" t="s">
        <v>2119</v>
      </c>
      <c r="AG1" s="1" t="s">
        <v>2120</v>
      </c>
      <c r="AH1" s="1" t="s">
        <v>2121</v>
      </c>
      <c r="AI1" s="1" t="s">
        <v>2122</v>
      </c>
      <c r="AJ1" s="1" t="s">
        <v>2123</v>
      </c>
      <c r="AK1" s="1" t="s">
        <v>2124</v>
      </c>
      <c r="AL1" s="1" t="s">
        <v>2125</v>
      </c>
    </row>
    <row r="2" spans="1:38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IFERROR((E2/D2)*100,0)</f>
        <v>0</v>
      </c>
      <c r="G2" t="s">
        <v>14</v>
      </c>
      <c r="H2">
        <v>0</v>
      </c>
      <c r="I2">
        <f>IFERROR(E2/H2, 0)</f>
        <v>0</v>
      </c>
      <c r="J2" t="s">
        <v>15</v>
      </c>
      <c r="K2" t="s">
        <v>16</v>
      </c>
      <c r="L2">
        <v>1448690400</v>
      </c>
      <c r="M2" s="9">
        <f t="shared" ref="M2:M65" si="1"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">
        <v>2030</v>
      </c>
      <c r="T2" t="s">
        <v>2031</v>
      </c>
    </row>
    <row r="3" spans="1:38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6">
        <f>E3/H3</f>
        <v>92.151898734177209</v>
      </c>
      <c r="J3" t="s">
        <v>21</v>
      </c>
      <c r="K3" t="s">
        <v>22</v>
      </c>
      <c r="L3">
        <v>1408424400</v>
      </c>
      <c r="M3" s="9">
        <f t="shared" si="1"/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2032</v>
      </c>
      <c r="T3" t="s">
        <v>2033</v>
      </c>
    </row>
    <row r="4" spans="1:38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ref="I4:I67" si="3">E4/H4</f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">
        <v>2034</v>
      </c>
      <c r="T4" t="s">
        <v>2035</v>
      </c>
    </row>
    <row r="5" spans="1:38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3"/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">
        <v>2032</v>
      </c>
      <c r="T5" t="s">
        <v>2033</v>
      </c>
    </row>
    <row r="6" spans="1:38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3"/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">
        <v>2036</v>
      </c>
      <c r="T6" t="s">
        <v>2037</v>
      </c>
    </row>
    <row r="7" spans="1:38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3"/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">
        <v>2036</v>
      </c>
      <c r="T7" t="s">
        <v>2037</v>
      </c>
    </row>
    <row r="8" spans="1:38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3"/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">
        <v>2038</v>
      </c>
      <c r="T8" t="s">
        <v>2039</v>
      </c>
    </row>
    <row r="9" spans="1:38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3"/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">
        <v>2036</v>
      </c>
      <c r="T9" t="s">
        <v>2037</v>
      </c>
    </row>
    <row r="10" spans="1:38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3"/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">
        <v>2036</v>
      </c>
      <c r="T10" t="s">
        <v>2037</v>
      </c>
    </row>
    <row r="11" spans="1:38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3"/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">
        <v>2032</v>
      </c>
      <c r="T11" t="s">
        <v>2040</v>
      </c>
    </row>
    <row r="12" spans="1:38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3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">
        <v>2038</v>
      </c>
      <c r="T12" t="s">
        <v>2041</v>
      </c>
    </row>
    <row r="13" spans="1:38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3"/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">
        <v>2036</v>
      </c>
      <c r="T13" t="s">
        <v>2037</v>
      </c>
    </row>
    <row r="14" spans="1:38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3"/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">
        <v>2038</v>
      </c>
      <c r="T14" t="s">
        <v>2041</v>
      </c>
    </row>
    <row r="15" spans="1:38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3"/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">
        <v>2032</v>
      </c>
      <c r="T15" t="s">
        <v>2042</v>
      </c>
    </row>
    <row r="16" spans="1:38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3"/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">
        <v>2032</v>
      </c>
      <c r="T16" t="s">
        <v>2042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3"/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">
        <v>2034</v>
      </c>
      <c r="T17" t="s">
        <v>2043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3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">
        <v>2044</v>
      </c>
      <c r="T18" t="s">
        <v>2045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3"/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">
        <v>2038</v>
      </c>
      <c r="T19" t="s">
        <v>2046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3"/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">
        <v>2036</v>
      </c>
      <c r="T20" t="s">
        <v>2037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3"/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">
        <v>2036</v>
      </c>
      <c r="T21" t="s">
        <v>2037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3"/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">
        <v>2038</v>
      </c>
      <c r="T22" t="s">
        <v>2041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3"/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">
        <v>2036</v>
      </c>
      <c r="T23" t="s">
        <v>2037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3"/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">
        <v>2036</v>
      </c>
      <c r="T24" t="s">
        <v>2037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3"/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">
        <v>2038</v>
      </c>
      <c r="T25" t="s">
        <v>2039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3"/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">
        <v>2034</v>
      </c>
      <c r="T26" t="s">
        <v>2043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3"/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">
        <v>2047</v>
      </c>
      <c r="T27" t="s">
        <v>2048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3"/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">
        <v>2036</v>
      </c>
      <c r="T28" t="s">
        <v>2037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3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">
        <v>2032</v>
      </c>
      <c r="T29" t="s">
        <v>2033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3"/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">
        <v>2036</v>
      </c>
      <c r="T30" t="s">
        <v>2037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3"/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">
        <v>2038</v>
      </c>
      <c r="T31" t="s">
        <v>2049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3"/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">
        <v>2038</v>
      </c>
      <c r="T32" t="s">
        <v>2046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3"/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">
        <v>2047</v>
      </c>
      <c r="T33" t="s">
        <v>2048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3"/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">
        <v>2038</v>
      </c>
      <c r="T34" t="s">
        <v>2039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3"/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">
        <v>2036</v>
      </c>
      <c r="T35" t="s">
        <v>2037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3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">
        <v>2038</v>
      </c>
      <c r="T36" t="s">
        <v>2039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3"/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">
        <v>2038</v>
      </c>
      <c r="T37" t="s">
        <v>2041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3"/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">
        <v>2036</v>
      </c>
      <c r="T38" t="s">
        <v>2037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3"/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">
        <v>2044</v>
      </c>
      <c r="T39" t="s">
        <v>2050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3"/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">
        <v>2051</v>
      </c>
      <c r="T40" t="s">
        <v>2052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3"/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">
        <v>2036</v>
      </c>
      <c r="T41" t="s">
        <v>2037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3"/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">
        <v>2034</v>
      </c>
      <c r="T42" t="s">
        <v>2043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3"/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">
        <v>2032</v>
      </c>
      <c r="T43" t="s">
        <v>2033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3"/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">
        <v>2030</v>
      </c>
      <c r="T44" t="s">
        <v>2031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3"/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">
        <v>2044</v>
      </c>
      <c r="T45" t="s">
        <v>2053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3"/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">
        <v>2044</v>
      </c>
      <c r="T46" t="s">
        <v>2050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3"/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">
        <v>2036</v>
      </c>
      <c r="T47" t="s">
        <v>2037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3"/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">
        <v>2032</v>
      </c>
      <c r="T48" t="s">
        <v>2033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3"/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">
        <v>2036</v>
      </c>
      <c r="T49" t="s">
        <v>2037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3"/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">
        <v>2036</v>
      </c>
      <c r="T50" t="s">
        <v>2037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3"/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">
        <v>2032</v>
      </c>
      <c r="T51" t="s">
        <v>2033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3"/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">
        <v>2032</v>
      </c>
      <c r="T52" t="s">
        <v>2054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3"/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">
        <v>2034</v>
      </c>
      <c r="T53" t="s">
        <v>2043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3"/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">
        <v>2036</v>
      </c>
      <c r="T54" t="s">
        <v>2037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3"/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">
        <v>2038</v>
      </c>
      <c r="T55" t="s">
        <v>2041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3"/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">
        <v>2034</v>
      </c>
      <c r="T56" t="s">
        <v>2043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3"/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">
        <v>2032</v>
      </c>
      <c r="T57" t="s">
        <v>2055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3"/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">
        <v>2034</v>
      </c>
      <c r="T58" t="s">
        <v>2043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3"/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">
        <v>2047</v>
      </c>
      <c r="T59" t="s">
        <v>2048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3"/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">
        <v>2036</v>
      </c>
      <c r="T60" t="s">
        <v>2037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3"/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">
        <v>2036</v>
      </c>
      <c r="T61" t="s">
        <v>2037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3"/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">
        <v>2036</v>
      </c>
      <c r="T62" t="s">
        <v>2037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3"/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">
        <v>2036</v>
      </c>
      <c r="T63" t="s">
        <v>2037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3"/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">
        <v>2034</v>
      </c>
      <c r="T64" t="s">
        <v>2035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3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">
        <v>2036</v>
      </c>
      <c r="T65" t="s">
        <v>2037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IFERROR((E66/D66)*100,0)</f>
        <v>97.642857142857139</v>
      </c>
      <c r="G66" t="s">
        <v>14</v>
      </c>
      <c r="H66">
        <v>38</v>
      </c>
      <c r="I66" s="6">
        <f t="shared" si="3"/>
        <v>71.94736842105263</v>
      </c>
      <c r="J66" t="s">
        <v>21</v>
      </c>
      <c r="K66" t="s">
        <v>22</v>
      </c>
      <c r="L66">
        <v>1530507600</v>
      </c>
      <c r="M66" s="9">
        <f t="shared" ref="M66:M129" si="5">(((L66/60)/60)/24)+DATE(1970,1,1)</f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">
        <v>2034</v>
      </c>
      <c r="T66" t="s">
        <v>2035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6">
        <f t="shared" si="3"/>
        <v>61.038135593220339</v>
      </c>
      <c r="J67" t="s">
        <v>21</v>
      </c>
      <c r="K67" t="s">
        <v>22</v>
      </c>
      <c r="L67">
        <v>1296108000</v>
      </c>
      <c r="M67" s="9">
        <f t="shared" si="5"/>
        <v>40570.25</v>
      </c>
      <c r="N67">
        <v>1296712800</v>
      </c>
      <c r="O67" s="9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">
        <v>2036</v>
      </c>
      <c r="T67" t="s">
        <v>2037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9">
        <f t="shared" si="5"/>
        <v>42102.208333333328</v>
      </c>
      <c r="N68">
        <v>1428901200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">
        <v>2036</v>
      </c>
      <c r="T68" t="s">
        <v>2037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 s="9">
        <f t="shared" si="5"/>
        <v>40203.25</v>
      </c>
      <c r="N69">
        <v>1264831200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">
        <v>2034</v>
      </c>
      <c r="T69" t="s">
        <v>2043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 s="9">
        <f t="shared" si="5"/>
        <v>42943.208333333328</v>
      </c>
      <c r="N70">
        <v>1505192400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">
        <v>2036</v>
      </c>
      <c r="T70" t="s">
        <v>2037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 s="9">
        <f t="shared" si="5"/>
        <v>40531.25</v>
      </c>
      <c r="N71">
        <v>1295676000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">
        <v>2036</v>
      </c>
      <c r="T71" t="s">
        <v>2037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 s="9">
        <f t="shared" si="5"/>
        <v>40484.208333333336</v>
      </c>
      <c r="N72">
        <v>1292911200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">
        <v>2036</v>
      </c>
      <c r="T72" t="s">
        <v>2037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 s="9">
        <f t="shared" si="5"/>
        <v>43799.25</v>
      </c>
      <c r="N73">
        <v>1575439200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">
        <v>2036</v>
      </c>
      <c r="T73" t="s">
        <v>2037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 s="9">
        <f t="shared" si="5"/>
        <v>42186.208333333328</v>
      </c>
      <c r="N74">
        <v>1438837200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">
        <v>2038</v>
      </c>
      <c r="T74" t="s">
        <v>2046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 s="9">
        <f t="shared" si="5"/>
        <v>42701.25</v>
      </c>
      <c r="N75">
        <v>1480485600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">
        <v>2032</v>
      </c>
      <c r="T75" t="s">
        <v>2055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 s="9">
        <f t="shared" si="5"/>
        <v>42456.208333333328</v>
      </c>
      <c r="N76">
        <v>1459141200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">
        <v>2032</v>
      </c>
      <c r="T76" t="s">
        <v>2054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 s="9">
        <f t="shared" si="5"/>
        <v>43296.208333333328</v>
      </c>
      <c r="N77">
        <v>1532322000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">
        <v>2051</v>
      </c>
      <c r="T77" t="s">
        <v>2052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 s="9">
        <f t="shared" si="5"/>
        <v>42027.25</v>
      </c>
      <c r="N78">
        <v>1426222800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">
        <v>2036</v>
      </c>
      <c r="T78" t="s">
        <v>2037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 s="9">
        <f t="shared" si="5"/>
        <v>40448.208333333336</v>
      </c>
      <c r="N79">
        <v>1286773200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">
        <v>2038</v>
      </c>
      <c r="T79" t="s">
        <v>2046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 s="9">
        <f t="shared" si="5"/>
        <v>43206.208333333328</v>
      </c>
      <c r="N80">
        <v>1523941200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">
        <v>2044</v>
      </c>
      <c r="T80" t="s">
        <v>2056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 s="9">
        <f t="shared" si="5"/>
        <v>43267.208333333328</v>
      </c>
      <c r="N81">
        <v>1529557200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">
        <v>2036</v>
      </c>
      <c r="T81" t="s">
        <v>2037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 s="9">
        <f t="shared" si="5"/>
        <v>42976.208333333328</v>
      </c>
      <c r="N82">
        <v>1506574800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">
        <v>2047</v>
      </c>
      <c r="T82" t="s">
        <v>2048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 s="9">
        <f t="shared" si="5"/>
        <v>43062.25</v>
      </c>
      <c r="N83">
        <v>1513576800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">
        <v>2032</v>
      </c>
      <c r="T83" t="s">
        <v>2033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 s="9">
        <f t="shared" si="5"/>
        <v>43482.25</v>
      </c>
      <c r="N84">
        <v>1548309600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">
        <v>2047</v>
      </c>
      <c r="T84" t="s">
        <v>2048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 s="9">
        <f t="shared" si="5"/>
        <v>42579.208333333328</v>
      </c>
      <c r="N85">
        <v>1471582800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">
        <v>2032</v>
      </c>
      <c r="T85" t="s">
        <v>2040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 s="9">
        <f t="shared" si="5"/>
        <v>41118.208333333336</v>
      </c>
      <c r="N86">
        <v>1344315600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">
        <v>2034</v>
      </c>
      <c r="T86" t="s">
        <v>2043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 s="9">
        <f t="shared" si="5"/>
        <v>40797.208333333336</v>
      </c>
      <c r="N87">
        <v>1316408400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">
        <v>2032</v>
      </c>
      <c r="T87" t="s">
        <v>2042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 s="9">
        <f t="shared" si="5"/>
        <v>42128.208333333328</v>
      </c>
      <c r="N88">
        <v>1431838800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">
        <v>2036</v>
      </c>
      <c r="T88" t="s">
        <v>2037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 s="9">
        <f t="shared" si="5"/>
        <v>40610.25</v>
      </c>
      <c r="N89">
        <v>1300510800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">
        <v>2032</v>
      </c>
      <c r="T89" t="s">
        <v>2033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 s="9">
        <f t="shared" si="5"/>
        <v>42110.208333333328</v>
      </c>
      <c r="N90">
        <v>1431061200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">
        <v>2044</v>
      </c>
      <c r="T90" t="s">
        <v>2056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 s="9">
        <f t="shared" si="5"/>
        <v>40283.208333333336</v>
      </c>
      <c r="N91">
        <v>1271480400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">
        <v>2036</v>
      </c>
      <c r="T91" t="s">
        <v>2037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 s="9">
        <f t="shared" si="5"/>
        <v>42425.25</v>
      </c>
      <c r="N92">
        <v>1456380000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">
        <v>2036</v>
      </c>
      <c r="T92" t="s">
        <v>2037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 s="9">
        <f t="shared" si="5"/>
        <v>42588.208333333328</v>
      </c>
      <c r="N93">
        <v>1472878800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">
        <v>2044</v>
      </c>
      <c r="T93" t="s">
        <v>2056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 s="9">
        <f t="shared" si="5"/>
        <v>40352.208333333336</v>
      </c>
      <c r="N94">
        <v>1277355600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">
        <v>2047</v>
      </c>
      <c r="T94" t="s">
        <v>2048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 s="9">
        <f t="shared" si="5"/>
        <v>41202.208333333336</v>
      </c>
      <c r="N95">
        <v>1351054800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">
        <v>2036</v>
      </c>
      <c r="T95" t="s">
        <v>2037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 s="9">
        <f t="shared" si="5"/>
        <v>43562.208333333328</v>
      </c>
      <c r="N96">
        <v>1555563600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">
        <v>2034</v>
      </c>
      <c r="T96" t="s">
        <v>2035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 s="9">
        <f t="shared" si="5"/>
        <v>43752.208333333328</v>
      </c>
      <c r="N97">
        <v>1571634000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">
        <v>2038</v>
      </c>
      <c r="T97" t="s">
        <v>2039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 s="9">
        <f t="shared" si="5"/>
        <v>40612.25</v>
      </c>
      <c r="N98">
        <v>1300856400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">
        <v>2036</v>
      </c>
      <c r="T98" t="s">
        <v>2037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 s="9">
        <f t="shared" si="5"/>
        <v>42180.208333333328</v>
      </c>
      <c r="N99">
        <v>1439874000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">
        <v>2030</v>
      </c>
      <c r="T99" t="s">
        <v>2031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 s="9">
        <f t="shared" si="5"/>
        <v>42212.208333333328</v>
      </c>
      <c r="N100">
        <v>1438318800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">
        <v>2047</v>
      </c>
      <c r="T100" t="s">
        <v>2048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 s="9">
        <f t="shared" si="5"/>
        <v>41968.25</v>
      </c>
      <c r="N101">
        <v>1419400800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">
        <v>2036</v>
      </c>
      <c r="T101" t="s">
        <v>2037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 s="9">
        <f t="shared" si="5"/>
        <v>40835.208333333336</v>
      </c>
      <c r="N102">
        <v>1320555600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">
        <v>2036</v>
      </c>
      <c r="T102" t="s">
        <v>2037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 s="9">
        <f t="shared" si="5"/>
        <v>42056.25</v>
      </c>
      <c r="N103">
        <v>1425103200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">
        <v>2032</v>
      </c>
      <c r="T103" t="s">
        <v>2040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 s="9">
        <f t="shared" si="5"/>
        <v>43234.208333333328</v>
      </c>
      <c r="N104">
        <v>1526878800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">
        <v>2034</v>
      </c>
      <c r="T104" t="s">
        <v>2043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 s="9">
        <f t="shared" si="5"/>
        <v>40475.208333333336</v>
      </c>
      <c r="N105">
        <v>1288674000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">
        <v>2032</v>
      </c>
      <c r="T105" t="s">
        <v>2040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 s="9">
        <f t="shared" si="5"/>
        <v>42878.208333333328</v>
      </c>
      <c r="N106">
        <v>1495602000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">
        <v>2032</v>
      </c>
      <c r="T106" t="s">
        <v>2042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 s="9">
        <f t="shared" si="5"/>
        <v>41366.208333333336</v>
      </c>
      <c r="N107">
        <v>1366434000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">
        <v>2034</v>
      </c>
      <c r="T107" t="s">
        <v>2035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 s="9">
        <f t="shared" si="5"/>
        <v>43716.208333333328</v>
      </c>
      <c r="N108">
        <v>1568350800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">
        <v>2036</v>
      </c>
      <c r="T108" t="s">
        <v>2037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 s="9">
        <f t="shared" si="5"/>
        <v>43213.208333333328</v>
      </c>
      <c r="N109">
        <v>1525928400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">
        <v>2036</v>
      </c>
      <c r="T109" t="s">
        <v>2037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 s="9">
        <f t="shared" si="5"/>
        <v>41005.208333333336</v>
      </c>
      <c r="N110">
        <v>1336885200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">
        <v>2038</v>
      </c>
      <c r="T110" t="s">
        <v>2039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 s="9">
        <f t="shared" si="5"/>
        <v>41651.25</v>
      </c>
      <c r="N111">
        <v>1389679200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">
        <v>2038</v>
      </c>
      <c r="T111" t="s">
        <v>2057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 s="9">
        <f t="shared" si="5"/>
        <v>43354.208333333328</v>
      </c>
      <c r="N112">
        <v>1538283600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">
        <v>2030</v>
      </c>
      <c r="T112" t="s">
        <v>2031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 s="9">
        <f t="shared" si="5"/>
        <v>41174.208333333336</v>
      </c>
      <c r="N113">
        <v>1348808400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">
        <v>2044</v>
      </c>
      <c r="T113" t="s">
        <v>2053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 s="9">
        <f t="shared" si="5"/>
        <v>41875.208333333336</v>
      </c>
      <c r="N114">
        <v>1410152400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">
        <v>2034</v>
      </c>
      <c r="T114" t="s">
        <v>2035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 s="9">
        <f t="shared" si="5"/>
        <v>42990.208333333328</v>
      </c>
      <c r="N115">
        <v>1505797200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">
        <v>2030</v>
      </c>
      <c r="T115" t="s">
        <v>2031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 s="9">
        <f t="shared" si="5"/>
        <v>43564.208333333328</v>
      </c>
      <c r="N116">
        <v>1554872400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">
        <v>2034</v>
      </c>
      <c r="T116" t="s">
        <v>2043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 s="9">
        <f t="shared" si="5"/>
        <v>43056.25</v>
      </c>
      <c r="N117">
        <v>1513922400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">
        <v>2044</v>
      </c>
      <c r="T117" t="s">
        <v>2050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 s="9">
        <f t="shared" si="5"/>
        <v>42265.208333333328</v>
      </c>
      <c r="N118">
        <v>1442638800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">
        <v>2036</v>
      </c>
      <c r="T118" t="s">
        <v>2037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 s="9">
        <f t="shared" si="5"/>
        <v>40808.208333333336</v>
      </c>
      <c r="N119">
        <v>1317186000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">
        <v>2038</v>
      </c>
      <c r="T119" t="s">
        <v>2057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 s="9">
        <f t="shared" si="5"/>
        <v>41665.25</v>
      </c>
      <c r="N120">
        <v>1391234400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">
        <v>2051</v>
      </c>
      <c r="T120" t="s">
        <v>2052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 s="9">
        <f t="shared" si="5"/>
        <v>41806.208333333336</v>
      </c>
      <c r="N121">
        <v>1404363600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">
        <v>2038</v>
      </c>
      <c r="T121" t="s">
        <v>2039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 s="9">
        <f t="shared" si="5"/>
        <v>42111.208333333328</v>
      </c>
      <c r="N122">
        <v>1429592400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">
        <v>2047</v>
      </c>
      <c r="T122" t="s">
        <v>2058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 s="9">
        <f t="shared" si="5"/>
        <v>41917.208333333336</v>
      </c>
      <c r="N123">
        <v>1413608400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">
        <v>2047</v>
      </c>
      <c r="T123" t="s">
        <v>2048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 s="9">
        <f t="shared" si="5"/>
        <v>41970.25</v>
      </c>
      <c r="N124">
        <v>1419400800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">
        <v>2044</v>
      </c>
      <c r="T124" t="s">
        <v>2050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 s="9">
        <f t="shared" si="5"/>
        <v>42332.25</v>
      </c>
      <c r="N125">
        <v>1448604000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">
        <v>2036</v>
      </c>
      <c r="T125" t="s">
        <v>2037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 s="9">
        <f t="shared" si="5"/>
        <v>43598.208333333328</v>
      </c>
      <c r="N126">
        <v>1562302800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">
        <v>2051</v>
      </c>
      <c r="T126" t="s">
        <v>2052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 s="9">
        <f t="shared" si="5"/>
        <v>43362.208333333328</v>
      </c>
      <c r="N127">
        <v>1537678800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">
        <v>2036</v>
      </c>
      <c r="T127" t="s">
        <v>2037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 s="9">
        <f t="shared" si="5"/>
        <v>42596.208333333328</v>
      </c>
      <c r="N128">
        <v>1473570000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">
        <v>2036</v>
      </c>
      <c r="T128" t="s">
        <v>2037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 s="9">
        <f t="shared" si="5"/>
        <v>40310.208333333336</v>
      </c>
      <c r="N129">
        <v>1273899600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">
        <v>2036</v>
      </c>
      <c r="T129" t="s">
        <v>2037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IFERROR((E130/D130)*100,0)</f>
        <v>60.334277620396605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 s="9">
        <f t="shared" ref="M130:M193" si="9">(((L130/60)/60)/24)+DATE(1970,1,1)</f>
        <v>40417.208333333336</v>
      </c>
      <c r="N130">
        <v>1284008400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">
        <v>2032</v>
      </c>
      <c r="T130" t="s">
        <v>2033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s="6">
        <f t="shared" si="7"/>
        <v>86.472727272727269</v>
      </c>
      <c r="J131" t="s">
        <v>26</v>
      </c>
      <c r="K131" t="s">
        <v>27</v>
      </c>
      <c r="L131">
        <v>1422943200</v>
      </c>
      <c r="M131" s="9">
        <f t="shared" si="9"/>
        <v>42038.25</v>
      </c>
      <c r="N131">
        <v>1425103200</v>
      </c>
      <c r="O131" s="9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">
        <v>2030</v>
      </c>
      <c r="T131" t="s">
        <v>2031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9">
        <f t="shared" si="9"/>
        <v>40842.208333333336</v>
      </c>
      <c r="N132">
        <v>1320991200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">
        <v>2038</v>
      </c>
      <c r="T132" t="s">
        <v>2041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11"/>
        <v>67.996725337699544</v>
      </c>
      <c r="J133" t="s">
        <v>40</v>
      </c>
      <c r="K133" t="s">
        <v>41</v>
      </c>
      <c r="L133">
        <v>1385704800</v>
      </c>
      <c r="M133" s="9">
        <f t="shared" si="9"/>
        <v>41607.25</v>
      </c>
      <c r="N133">
        <v>1386828000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">
        <v>2034</v>
      </c>
      <c r="T133" t="s">
        <v>2035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 s="9">
        <f t="shared" si="9"/>
        <v>43112.25</v>
      </c>
      <c r="N134">
        <v>1517119200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">
        <v>2036</v>
      </c>
      <c r="T134" t="s">
        <v>2037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 s="9">
        <f t="shared" si="9"/>
        <v>40767.208333333336</v>
      </c>
      <c r="N135">
        <v>1315026000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2032</v>
      </c>
      <c r="T135" t="s">
        <v>2059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11"/>
        <v>94.987234042553197</v>
      </c>
      <c r="J136" t="s">
        <v>98</v>
      </c>
      <c r="K136" t="s">
        <v>99</v>
      </c>
      <c r="L136">
        <v>1308459600</v>
      </c>
      <c r="M136" s="9">
        <f t="shared" si="9"/>
        <v>40713.208333333336</v>
      </c>
      <c r="N136">
        <v>1312693200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">
        <v>2038</v>
      </c>
      <c r="T136" t="s">
        <v>2039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11"/>
        <v>46.905982905982903</v>
      </c>
      <c r="J137" t="s">
        <v>21</v>
      </c>
      <c r="K137" t="s">
        <v>22</v>
      </c>
      <c r="L137">
        <v>1362636000</v>
      </c>
      <c r="M137" s="9">
        <f t="shared" si="9"/>
        <v>41340.25</v>
      </c>
      <c r="N137">
        <v>1363064400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">
        <v>2036</v>
      </c>
      <c r="T137" t="s">
        <v>2037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11"/>
        <v>46.913793103448278</v>
      </c>
      <c r="J138" t="s">
        <v>21</v>
      </c>
      <c r="K138" t="s">
        <v>22</v>
      </c>
      <c r="L138">
        <v>1402117200</v>
      </c>
      <c r="M138" s="9">
        <f t="shared" si="9"/>
        <v>41797.208333333336</v>
      </c>
      <c r="N138">
        <v>1403154000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">
        <v>2038</v>
      </c>
      <c r="T138" t="s">
        <v>2041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11"/>
        <v>94.24</v>
      </c>
      <c r="J139" t="s">
        <v>21</v>
      </c>
      <c r="K139" t="s">
        <v>22</v>
      </c>
      <c r="L139">
        <v>1286341200</v>
      </c>
      <c r="M139" s="9">
        <f t="shared" si="9"/>
        <v>40457.208333333336</v>
      </c>
      <c r="N139">
        <v>1286859600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">
        <v>2044</v>
      </c>
      <c r="T139" t="s">
        <v>2045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11"/>
        <v>80.139130434782615</v>
      </c>
      <c r="J140" t="s">
        <v>21</v>
      </c>
      <c r="K140" t="s">
        <v>22</v>
      </c>
      <c r="L140">
        <v>1348808400</v>
      </c>
      <c r="M140" s="9">
        <f t="shared" si="9"/>
        <v>41180.208333333336</v>
      </c>
      <c r="N140">
        <v>1349326800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">
        <v>2047</v>
      </c>
      <c r="T140" t="s">
        <v>2058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11"/>
        <v>59.036809815950917</v>
      </c>
      <c r="J141" t="s">
        <v>21</v>
      </c>
      <c r="K141" t="s">
        <v>22</v>
      </c>
      <c r="L141">
        <v>1429592400</v>
      </c>
      <c r="M141" s="9">
        <f t="shared" si="9"/>
        <v>42115.208333333328</v>
      </c>
      <c r="N141">
        <v>1430974800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">
        <v>2034</v>
      </c>
      <c r="T141" t="s">
        <v>2043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11"/>
        <v>65.989247311827953</v>
      </c>
      <c r="J142" t="s">
        <v>21</v>
      </c>
      <c r="K142" t="s">
        <v>22</v>
      </c>
      <c r="L142">
        <v>1519538400</v>
      </c>
      <c r="M142" s="9">
        <f t="shared" si="9"/>
        <v>43156.25</v>
      </c>
      <c r="N142">
        <v>1519970400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">
        <v>2038</v>
      </c>
      <c r="T142" t="s">
        <v>2039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11"/>
        <v>60.992530345471522</v>
      </c>
      <c r="J143" t="s">
        <v>21</v>
      </c>
      <c r="K143" t="s">
        <v>22</v>
      </c>
      <c r="L143">
        <v>1434085200</v>
      </c>
      <c r="M143" s="9">
        <f t="shared" si="9"/>
        <v>42167.208333333328</v>
      </c>
      <c r="N143">
        <v>1434603600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">
        <v>2034</v>
      </c>
      <c r="T143" t="s">
        <v>2035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11"/>
        <v>98.307692307692307</v>
      </c>
      <c r="J144" t="s">
        <v>21</v>
      </c>
      <c r="K144" t="s">
        <v>22</v>
      </c>
      <c r="L144">
        <v>1333688400</v>
      </c>
      <c r="M144" s="9">
        <f t="shared" si="9"/>
        <v>41005.208333333336</v>
      </c>
      <c r="N144">
        <v>1337230800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">
        <v>2034</v>
      </c>
      <c r="T144" t="s">
        <v>2035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11"/>
        <v>104.6</v>
      </c>
      <c r="J145" t="s">
        <v>21</v>
      </c>
      <c r="K145" t="s">
        <v>22</v>
      </c>
      <c r="L145">
        <v>1277701200</v>
      </c>
      <c r="M145" s="9">
        <f t="shared" si="9"/>
        <v>40357.208333333336</v>
      </c>
      <c r="N145">
        <v>1279429200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">
        <v>2032</v>
      </c>
      <c r="T145" t="s">
        <v>2042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11"/>
        <v>86.066666666666663</v>
      </c>
      <c r="J146" t="s">
        <v>21</v>
      </c>
      <c r="K146" t="s">
        <v>22</v>
      </c>
      <c r="L146">
        <v>1560747600</v>
      </c>
      <c r="M146" s="9">
        <f t="shared" si="9"/>
        <v>43633.208333333328</v>
      </c>
      <c r="N146">
        <v>1561438800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">
        <v>2036</v>
      </c>
      <c r="T146" t="s">
        <v>2037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11"/>
        <v>76.989583333333329</v>
      </c>
      <c r="J147" t="s">
        <v>98</v>
      </c>
      <c r="K147" t="s">
        <v>99</v>
      </c>
      <c r="L147">
        <v>1410066000</v>
      </c>
      <c r="M147" s="9">
        <f t="shared" si="9"/>
        <v>41889.208333333336</v>
      </c>
      <c r="N147">
        <v>1410498000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">
        <v>2034</v>
      </c>
      <c r="T147" t="s">
        <v>2043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11"/>
        <v>29.764705882352942</v>
      </c>
      <c r="J148" t="s">
        <v>21</v>
      </c>
      <c r="K148" t="s">
        <v>22</v>
      </c>
      <c r="L148">
        <v>1320732000</v>
      </c>
      <c r="M148" s="9">
        <f t="shared" si="9"/>
        <v>40855.25</v>
      </c>
      <c r="N148">
        <v>1322460000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">
        <v>2036</v>
      </c>
      <c r="T148" t="s">
        <v>2037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11"/>
        <v>46.91959798994975</v>
      </c>
      <c r="J149" t="s">
        <v>21</v>
      </c>
      <c r="K149" t="s">
        <v>22</v>
      </c>
      <c r="L149">
        <v>1465794000</v>
      </c>
      <c r="M149" s="9">
        <f t="shared" si="9"/>
        <v>42534.208333333328</v>
      </c>
      <c r="N149">
        <v>1466312400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">
        <v>2036</v>
      </c>
      <c r="T149" t="s">
        <v>2037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11"/>
        <v>105.18691588785046</v>
      </c>
      <c r="J150" t="s">
        <v>21</v>
      </c>
      <c r="K150" t="s">
        <v>22</v>
      </c>
      <c r="L150">
        <v>1500958800</v>
      </c>
      <c r="M150" s="9">
        <f t="shared" si="9"/>
        <v>42941.208333333328</v>
      </c>
      <c r="N150">
        <v>1501736400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">
        <v>2034</v>
      </c>
      <c r="T150" t="s">
        <v>2043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11"/>
        <v>69.907692307692301</v>
      </c>
      <c r="J151" t="s">
        <v>21</v>
      </c>
      <c r="K151" t="s">
        <v>22</v>
      </c>
      <c r="L151">
        <v>1357020000</v>
      </c>
      <c r="M151" s="9">
        <f t="shared" si="9"/>
        <v>41275.25</v>
      </c>
      <c r="N151">
        <v>1361512800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">
        <v>2032</v>
      </c>
      <c r="T151" t="s">
        <v>2042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11"/>
        <v>1</v>
      </c>
      <c r="J152" t="s">
        <v>21</v>
      </c>
      <c r="K152" t="s">
        <v>22</v>
      </c>
      <c r="L152">
        <v>1544940000</v>
      </c>
      <c r="M152" s="9">
        <f t="shared" si="9"/>
        <v>43450.25</v>
      </c>
      <c r="N152">
        <v>1545026400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">
        <v>2032</v>
      </c>
      <c r="T152" t="s">
        <v>2033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11"/>
        <v>60.011588275391958</v>
      </c>
      <c r="J153" t="s">
        <v>21</v>
      </c>
      <c r="K153" t="s">
        <v>22</v>
      </c>
      <c r="L153">
        <v>1402290000</v>
      </c>
      <c r="M153" s="9">
        <f t="shared" si="9"/>
        <v>41799.208333333336</v>
      </c>
      <c r="N153">
        <v>1406696400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">
        <v>2032</v>
      </c>
      <c r="T153" t="s">
        <v>2040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11"/>
        <v>52.006220379146917</v>
      </c>
      <c r="J154" t="s">
        <v>21</v>
      </c>
      <c r="K154" t="s">
        <v>22</v>
      </c>
      <c r="L154">
        <v>1487311200</v>
      </c>
      <c r="M154" s="9">
        <f t="shared" si="9"/>
        <v>42783.25</v>
      </c>
      <c r="N154">
        <v>1487916000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">
        <v>2032</v>
      </c>
      <c r="T154" t="s">
        <v>2042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11"/>
        <v>31.000176025347649</v>
      </c>
      <c r="J155" t="s">
        <v>21</v>
      </c>
      <c r="K155" t="s">
        <v>22</v>
      </c>
      <c r="L155">
        <v>1350622800</v>
      </c>
      <c r="M155" s="9">
        <f t="shared" si="9"/>
        <v>41201.208333333336</v>
      </c>
      <c r="N155">
        <v>1351141200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">
        <v>2036</v>
      </c>
      <c r="T155" t="s">
        <v>2037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11"/>
        <v>95.042492917847028</v>
      </c>
      <c r="J156" t="s">
        <v>21</v>
      </c>
      <c r="K156" t="s">
        <v>22</v>
      </c>
      <c r="L156">
        <v>1463029200</v>
      </c>
      <c r="M156" s="9">
        <f t="shared" si="9"/>
        <v>42502.208333333328</v>
      </c>
      <c r="N156">
        <v>1465016400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">
        <v>2032</v>
      </c>
      <c r="T156" t="s">
        <v>2042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11"/>
        <v>75.968174204355108</v>
      </c>
      <c r="J157" t="s">
        <v>21</v>
      </c>
      <c r="K157" t="s">
        <v>22</v>
      </c>
      <c r="L157">
        <v>1269493200</v>
      </c>
      <c r="M157" s="9">
        <f t="shared" si="9"/>
        <v>40262.208333333336</v>
      </c>
      <c r="N157">
        <v>1270789200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">
        <v>2036</v>
      </c>
      <c r="T157" t="s">
        <v>2037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11"/>
        <v>71.013192612137203</v>
      </c>
      <c r="J158" t="s">
        <v>26</v>
      </c>
      <c r="K158" t="s">
        <v>27</v>
      </c>
      <c r="L158">
        <v>1570251600</v>
      </c>
      <c r="M158" s="9">
        <f t="shared" si="9"/>
        <v>43743.208333333328</v>
      </c>
      <c r="N158">
        <v>1572325200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">
        <v>2032</v>
      </c>
      <c r="T158" t="s">
        <v>2033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11"/>
        <v>73.733333333333334</v>
      </c>
      <c r="J159" t="s">
        <v>26</v>
      </c>
      <c r="K159" t="s">
        <v>27</v>
      </c>
      <c r="L159">
        <v>1388383200</v>
      </c>
      <c r="M159" s="9">
        <f t="shared" si="9"/>
        <v>41638.25</v>
      </c>
      <c r="N159">
        <v>1389420000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">
        <v>2051</v>
      </c>
      <c r="T159" t="s">
        <v>2052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11"/>
        <v>113.17073170731707</v>
      </c>
      <c r="J160" t="s">
        <v>21</v>
      </c>
      <c r="K160" t="s">
        <v>22</v>
      </c>
      <c r="L160">
        <v>1449554400</v>
      </c>
      <c r="M160" s="9">
        <f t="shared" si="9"/>
        <v>42346.25</v>
      </c>
      <c r="N160">
        <v>1449640800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">
        <v>2032</v>
      </c>
      <c r="T160" t="s">
        <v>2033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11"/>
        <v>105.00933552992861</v>
      </c>
      <c r="J161" t="s">
        <v>21</v>
      </c>
      <c r="K161" t="s">
        <v>22</v>
      </c>
      <c r="L161">
        <v>1553662800</v>
      </c>
      <c r="M161" s="9">
        <f t="shared" si="9"/>
        <v>43551.208333333328</v>
      </c>
      <c r="N161">
        <v>1555218000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">
        <v>2036</v>
      </c>
      <c r="T161" t="s">
        <v>2037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11"/>
        <v>79.176829268292678</v>
      </c>
      <c r="J162" t="s">
        <v>21</v>
      </c>
      <c r="K162" t="s">
        <v>22</v>
      </c>
      <c r="L162">
        <v>1556341200</v>
      </c>
      <c r="M162" s="9">
        <f t="shared" si="9"/>
        <v>43582.208333333328</v>
      </c>
      <c r="N162">
        <v>1557723600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">
        <v>2034</v>
      </c>
      <c r="T162" t="s">
        <v>2043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11"/>
        <v>57.333333333333336</v>
      </c>
      <c r="J163" t="s">
        <v>21</v>
      </c>
      <c r="K163" t="s">
        <v>22</v>
      </c>
      <c r="L163">
        <v>1442984400</v>
      </c>
      <c r="M163" s="9">
        <f t="shared" si="9"/>
        <v>42270.208333333328</v>
      </c>
      <c r="N163">
        <v>1443502800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">
        <v>2034</v>
      </c>
      <c r="T163" t="s">
        <v>2035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11"/>
        <v>58.178343949044589</v>
      </c>
      <c r="J164" t="s">
        <v>98</v>
      </c>
      <c r="K164" t="s">
        <v>99</v>
      </c>
      <c r="L164">
        <v>1544248800</v>
      </c>
      <c r="M164" s="9">
        <f t="shared" si="9"/>
        <v>43442.25</v>
      </c>
      <c r="N164">
        <v>1546840800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">
        <v>2032</v>
      </c>
      <c r="T164" t="s">
        <v>2033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11"/>
        <v>36.032520325203251</v>
      </c>
      <c r="J165" t="s">
        <v>21</v>
      </c>
      <c r="K165" t="s">
        <v>22</v>
      </c>
      <c r="L165">
        <v>1508475600</v>
      </c>
      <c r="M165" s="9">
        <f t="shared" si="9"/>
        <v>43028.208333333328</v>
      </c>
      <c r="N165">
        <v>1512712800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">
        <v>2051</v>
      </c>
      <c r="T165" t="s">
        <v>2052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11"/>
        <v>107.99068767908309</v>
      </c>
      <c r="J166" t="s">
        <v>21</v>
      </c>
      <c r="K166" t="s">
        <v>22</v>
      </c>
      <c r="L166">
        <v>1507438800</v>
      </c>
      <c r="M166" s="9">
        <f t="shared" si="9"/>
        <v>43016.208333333328</v>
      </c>
      <c r="N166">
        <v>1507525200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">
        <v>2036</v>
      </c>
      <c r="T166" t="s">
        <v>2037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11"/>
        <v>44.005985634477256</v>
      </c>
      <c r="J167" t="s">
        <v>21</v>
      </c>
      <c r="K167" t="s">
        <v>22</v>
      </c>
      <c r="L167">
        <v>1501563600</v>
      </c>
      <c r="M167" s="9">
        <f t="shared" si="9"/>
        <v>42948.208333333328</v>
      </c>
      <c r="N167">
        <v>1504328400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">
        <v>2034</v>
      </c>
      <c r="T167" t="s">
        <v>2035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11"/>
        <v>55.077868852459019</v>
      </c>
      <c r="J168" t="s">
        <v>21</v>
      </c>
      <c r="K168" t="s">
        <v>22</v>
      </c>
      <c r="L168">
        <v>1292997600</v>
      </c>
      <c r="M168" s="9">
        <f t="shared" si="9"/>
        <v>40534.25</v>
      </c>
      <c r="N168">
        <v>1293343200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">
        <v>2051</v>
      </c>
      <c r="T168" t="s">
        <v>2052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11"/>
        <v>74</v>
      </c>
      <c r="J169" t="s">
        <v>26</v>
      </c>
      <c r="K169" t="s">
        <v>27</v>
      </c>
      <c r="L169">
        <v>1370840400</v>
      </c>
      <c r="M169" s="9">
        <f t="shared" si="9"/>
        <v>41435.208333333336</v>
      </c>
      <c r="N169">
        <v>1371704400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">
        <v>2036</v>
      </c>
      <c r="T169" t="s">
        <v>2037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11"/>
        <v>41.996858638743454</v>
      </c>
      <c r="J170" t="s">
        <v>36</v>
      </c>
      <c r="K170" t="s">
        <v>37</v>
      </c>
      <c r="L170">
        <v>1550815200</v>
      </c>
      <c r="M170" s="9">
        <f t="shared" si="9"/>
        <v>43518.25</v>
      </c>
      <c r="N170">
        <v>1552798800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">
        <v>2032</v>
      </c>
      <c r="T170" t="s">
        <v>2042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11"/>
        <v>77.988161010260455</v>
      </c>
      <c r="J171" t="s">
        <v>21</v>
      </c>
      <c r="K171" t="s">
        <v>22</v>
      </c>
      <c r="L171">
        <v>1339909200</v>
      </c>
      <c r="M171" s="9">
        <f t="shared" si="9"/>
        <v>41077.208333333336</v>
      </c>
      <c r="N171">
        <v>1342328400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">
        <v>2038</v>
      </c>
      <c r="T171" t="s">
        <v>2049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11"/>
        <v>82.507462686567166</v>
      </c>
      <c r="J172" t="s">
        <v>21</v>
      </c>
      <c r="K172" t="s">
        <v>22</v>
      </c>
      <c r="L172">
        <v>1501736400</v>
      </c>
      <c r="M172" s="9">
        <f t="shared" si="9"/>
        <v>42950.208333333328</v>
      </c>
      <c r="N172">
        <v>1502341200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">
        <v>2032</v>
      </c>
      <c r="T172" t="s">
        <v>2042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11"/>
        <v>104.2</v>
      </c>
      <c r="J173" t="s">
        <v>21</v>
      </c>
      <c r="K173" t="s">
        <v>22</v>
      </c>
      <c r="L173">
        <v>1395291600</v>
      </c>
      <c r="M173" s="9">
        <f t="shared" si="9"/>
        <v>41718.208333333336</v>
      </c>
      <c r="N173">
        <v>1397192400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2044</v>
      </c>
      <c r="T173" t="s">
        <v>2056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11"/>
        <v>25.5</v>
      </c>
      <c r="J174" t="s">
        <v>21</v>
      </c>
      <c r="K174" t="s">
        <v>22</v>
      </c>
      <c r="L174">
        <v>1405746000</v>
      </c>
      <c r="M174" s="9">
        <f t="shared" si="9"/>
        <v>41839.208333333336</v>
      </c>
      <c r="N174">
        <v>1407042000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">
        <v>2038</v>
      </c>
      <c r="T174" t="s">
        <v>2039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11"/>
        <v>100.98334401024984</v>
      </c>
      <c r="J175" t="s">
        <v>21</v>
      </c>
      <c r="K175" t="s">
        <v>22</v>
      </c>
      <c r="L175">
        <v>1368853200</v>
      </c>
      <c r="M175" s="9">
        <f t="shared" si="9"/>
        <v>41412.208333333336</v>
      </c>
      <c r="N175">
        <v>1369371600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">
        <v>2036</v>
      </c>
      <c r="T175" t="s">
        <v>2037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11"/>
        <v>111.83333333333333</v>
      </c>
      <c r="J176" t="s">
        <v>21</v>
      </c>
      <c r="K176" t="s">
        <v>22</v>
      </c>
      <c r="L176">
        <v>1444021200</v>
      </c>
      <c r="M176" s="9">
        <f t="shared" si="9"/>
        <v>42282.208333333328</v>
      </c>
      <c r="N176">
        <v>1444107600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">
        <v>2034</v>
      </c>
      <c r="T176" t="s">
        <v>2043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11"/>
        <v>41.999115044247787</v>
      </c>
      <c r="J177" t="s">
        <v>21</v>
      </c>
      <c r="K177" t="s">
        <v>22</v>
      </c>
      <c r="L177">
        <v>1472619600</v>
      </c>
      <c r="M177" s="9">
        <f t="shared" si="9"/>
        <v>42613.208333333328</v>
      </c>
      <c r="N177">
        <v>1474261200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">
        <v>2036</v>
      </c>
      <c r="T177" t="s">
        <v>2037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11"/>
        <v>110.05115089514067</v>
      </c>
      <c r="J178" t="s">
        <v>21</v>
      </c>
      <c r="K178" t="s">
        <v>22</v>
      </c>
      <c r="L178">
        <v>1472878800</v>
      </c>
      <c r="M178" s="9">
        <f t="shared" si="9"/>
        <v>42616.208333333328</v>
      </c>
      <c r="N178">
        <v>1473656400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">
        <v>2036</v>
      </c>
      <c r="T178" t="s">
        <v>2037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11"/>
        <v>58.997079225994888</v>
      </c>
      <c r="J179" t="s">
        <v>21</v>
      </c>
      <c r="K179" t="s">
        <v>22</v>
      </c>
      <c r="L179">
        <v>1289800800</v>
      </c>
      <c r="M179" s="9">
        <f t="shared" si="9"/>
        <v>40497.25</v>
      </c>
      <c r="N179">
        <v>1291960800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">
        <v>2036</v>
      </c>
      <c r="T179" t="s">
        <v>2037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11"/>
        <v>32.985714285714288</v>
      </c>
      <c r="J180" t="s">
        <v>21</v>
      </c>
      <c r="K180" t="s">
        <v>22</v>
      </c>
      <c r="L180">
        <v>1505970000</v>
      </c>
      <c r="M180" s="9">
        <f t="shared" si="9"/>
        <v>42999.208333333328</v>
      </c>
      <c r="N180">
        <v>1506747600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">
        <v>2030</v>
      </c>
      <c r="T180" t="s">
        <v>2031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11"/>
        <v>45.005654509471306</v>
      </c>
      <c r="J181" t="s">
        <v>15</v>
      </c>
      <c r="K181" t="s">
        <v>16</v>
      </c>
      <c r="L181">
        <v>1363496400</v>
      </c>
      <c r="M181" s="9">
        <f t="shared" si="9"/>
        <v>41350.208333333336</v>
      </c>
      <c r="N181">
        <v>1363582800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">
        <v>2036</v>
      </c>
      <c r="T181" t="s">
        <v>2037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11"/>
        <v>81.98196487897485</v>
      </c>
      <c r="J182" t="s">
        <v>26</v>
      </c>
      <c r="K182" t="s">
        <v>27</v>
      </c>
      <c r="L182">
        <v>1269234000</v>
      </c>
      <c r="M182" s="9">
        <f t="shared" si="9"/>
        <v>40259.208333333336</v>
      </c>
      <c r="N182">
        <v>1269666000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">
        <v>2034</v>
      </c>
      <c r="T182" t="s">
        <v>2043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11"/>
        <v>39.080882352941174</v>
      </c>
      <c r="J183" t="s">
        <v>21</v>
      </c>
      <c r="K183" t="s">
        <v>22</v>
      </c>
      <c r="L183">
        <v>1507093200</v>
      </c>
      <c r="M183" s="9">
        <f t="shared" si="9"/>
        <v>43012.208333333328</v>
      </c>
      <c r="N183">
        <v>1508648400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">
        <v>2034</v>
      </c>
      <c r="T183" t="s">
        <v>2035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11"/>
        <v>58.996383363471971</v>
      </c>
      <c r="J184" t="s">
        <v>36</v>
      </c>
      <c r="K184" t="s">
        <v>37</v>
      </c>
      <c r="L184">
        <v>1560574800</v>
      </c>
      <c r="M184" s="9">
        <f t="shared" si="9"/>
        <v>43631.208333333328</v>
      </c>
      <c r="N184">
        <v>1561957200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">
        <v>2036</v>
      </c>
      <c r="T184" t="s">
        <v>2037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11"/>
        <v>40.988372093023258</v>
      </c>
      <c r="J185" t="s">
        <v>15</v>
      </c>
      <c r="K185" t="s">
        <v>16</v>
      </c>
      <c r="L185">
        <v>1284008400</v>
      </c>
      <c r="M185" s="9">
        <f t="shared" si="9"/>
        <v>40430.208333333336</v>
      </c>
      <c r="N185">
        <v>1285131600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">
        <v>2032</v>
      </c>
      <c r="T185" t="s">
        <v>2033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11"/>
        <v>31.029411764705884</v>
      </c>
      <c r="J186" t="s">
        <v>21</v>
      </c>
      <c r="K186" t="s">
        <v>22</v>
      </c>
      <c r="L186">
        <v>1556859600</v>
      </c>
      <c r="M186" s="9">
        <f t="shared" si="9"/>
        <v>43588.208333333328</v>
      </c>
      <c r="N186">
        <v>1556946000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">
        <v>2036</v>
      </c>
      <c r="T186" t="s">
        <v>2037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11"/>
        <v>37.789473684210527</v>
      </c>
      <c r="J187" t="s">
        <v>21</v>
      </c>
      <c r="K187" t="s">
        <v>22</v>
      </c>
      <c r="L187">
        <v>1526187600</v>
      </c>
      <c r="M187" s="9">
        <f t="shared" si="9"/>
        <v>43233.208333333328</v>
      </c>
      <c r="N187">
        <v>1527138000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">
        <v>2038</v>
      </c>
      <c r="T187" t="s">
        <v>2057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11"/>
        <v>32.006772009029348</v>
      </c>
      <c r="J188" t="s">
        <v>21</v>
      </c>
      <c r="K188" t="s">
        <v>22</v>
      </c>
      <c r="L188">
        <v>1400821200</v>
      </c>
      <c r="M188" s="9">
        <f t="shared" si="9"/>
        <v>41782.208333333336</v>
      </c>
      <c r="N188">
        <v>1402117200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">
        <v>2036</v>
      </c>
      <c r="T188" t="s">
        <v>2037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11"/>
        <v>95.966712898751737</v>
      </c>
      <c r="J189" t="s">
        <v>15</v>
      </c>
      <c r="K189" t="s">
        <v>16</v>
      </c>
      <c r="L189">
        <v>1361599200</v>
      </c>
      <c r="M189" s="9">
        <f t="shared" si="9"/>
        <v>41328.25</v>
      </c>
      <c r="N189">
        <v>1364014800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">
        <v>2038</v>
      </c>
      <c r="T189" t="s">
        <v>2049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11"/>
        <v>75</v>
      </c>
      <c r="J190" t="s">
        <v>107</v>
      </c>
      <c r="K190" t="s">
        <v>108</v>
      </c>
      <c r="L190">
        <v>1417500000</v>
      </c>
      <c r="M190" s="9">
        <f t="shared" si="9"/>
        <v>41975.25</v>
      </c>
      <c r="N190">
        <v>1417586400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">
        <v>2036</v>
      </c>
      <c r="T190" t="s">
        <v>2037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11"/>
        <v>102.0498866213152</v>
      </c>
      <c r="J191" t="s">
        <v>21</v>
      </c>
      <c r="K191" t="s">
        <v>22</v>
      </c>
      <c r="L191">
        <v>1457071200</v>
      </c>
      <c r="M191" s="9">
        <f t="shared" si="9"/>
        <v>42433.25</v>
      </c>
      <c r="N191">
        <v>1457071200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">
        <v>2036</v>
      </c>
      <c r="T191" t="s">
        <v>2037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11"/>
        <v>105.75</v>
      </c>
      <c r="J192" t="s">
        <v>21</v>
      </c>
      <c r="K192" t="s">
        <v>22</v>
      </c>
      <c r="L192">
        <v>1370322000</v>
      </c>
      <c r="M192" s="9">
        <f t="shared" si="9"/>
        <v>41429.208333333336</v>
      </c>
      <c r="N192">
        <v>1370408400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">
        <v>2036</v>
      </c>
      <c r="T192" t="s">
        <v>2037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11"/>
        <v>37.069767441860463</v>
      </c>
      <c r="J193" t="s">
        <v>107</v>
      </c>
      <c r="K193" t="s">
        <v>108</v>
      </c>
      <c r="L193">
        <v>1552366800</v>
      </c>
      <c r="M193" s="9">
        <f t="shared" si="9"/>
        <v>43536.208333333328</v>
      </c>
      <c r="N193">
        <v>1552626000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">
        <v>2036</v>
      </c>
      <c r="T193" t="s">
        <v>2037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IFERROR((E194/D194)*100,0)</f>
        <v>19.992957746478872</v>
      </c>
      <c r="G194" t="s">
        <v>14</v>
      </c>
      <c r="H194">
        <v>243</v>
      </c>
      <c r="I194" s="6">
        <f t="shared" si="11"/>
        <v>35.049382716049379</v>
      </c>
      <c r="J194" t="s">
        <v>21</v>
      </c>
      <c r="K194" t="s">
        <v>22</v>
      </c>
      <c r="L194">
        <v>1403845200</v>
      </c>
      <c r="M194" s="9">
        <f t="shared" ref="M194:M257" si="13">(((L194/60)/60)/24)+DATE(1970,1,1)</f>
        <v>41817.208333333336</v>
      </c>
      <c r="N194">
        <v>1404190800</v>
      </c>
      <c r="O194" s="9">
        <f t="shared" si="10"/>
        <v>41821.208333333336</v>
      </c>
      <c r="P194" t="b">
        <v>0</v>
      </c>
      <c r="Q194" t="b">
        <v>0</v>
      </c>
      <c r="R194" t="s">
        <v>23</v>
      </c>
      <c r="S194" t="s">
        <v>2032</v>
      </c>
      <c r="T194" t="s">
        <v>2033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6">
        <f t="shared" si="11"/>
        <v>46.338461538461537</v>
      </c>
      <c r="J195" t="s">
        <v>21</v>
      </c>
      <c r="K195" t="s">
        <v>22</v>
      </c>
      <c r="L195">
        <v>1523163600</v>
      </c>
      <c r="M195" s="9">
        <f t="shared" si="13"/>
        <v>43198.208333333328</v>
      </c>
      <c r="N195">
        <v>1523509200</v>
      </c>
      <c r="O195" s="9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2032</v>
      </c>
      <c r="T195" t="s">
        <v>2042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9">
        <f t="shared" si="13"/>
        <v>42261.208333333328</v>
      </c>
      <c r="N196">
        <v>1443589200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2032</v>
      </c>
      <c r="T196" t="s">
        <v>2054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5"/>
        <v>109.07824427480917</v>
      </c>
      <c r="J197" t="s">
        <v>21</v>
      </c>
      <c r="K197" t="s">
        <v>22</v>
      </c>
      <c r="L197">
        <v>1532840400</v>
      </c>
      <c r="M197" s="9">
        <f t="shared" si="13"/>
        <v>43310.208333333328</v>
      </c>
      <c r="N197">
        <v>1533445200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">
        <v>2032</v>
      </c>
      <c r="T197" t="s">
        <v>2040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5"/>
        <v>51.78</v>
      </c>
      <c r="J198" t="s">
        <v>36</v>
      </c>
      <c r="K198" t="s">
        <v>37</v>
      </c>
      <c r="L198">
        <v>1472878800</v>
      </c>
      <c r="M198" s="9">
        <f t="shared" si="13"/>
        <v>42616.208333333328</v>
      </c>
      <c r="N198">
        <v>1474520400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">
        <v>2034</v>
      </c>
      <c r="T198" t="s">
        <v>2043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5"/>
        <v>82.010055304172951</v>
      </c>
      <c r="J199" t="s">
        <v>21</v>
      </c>
      <c r="K199" t="s">
        <v>22</v>
      </c>
      <c r="L199">
        <v>1498194000</v>
      </c>
      <c r="M199" s="9">
        <f t="shared" si="13"/>
        <v>42909.208333333328</v>
      </c>
      <c r="N199">
        <v>1499403600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">
        <v>2038</v>
      </c>
      <c r="T199" t="s">
        <v>2041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5"/>
        <v>35.958333333333336</v>
      </c>
      <c r="J200" t="s">
        <v>21</v>
      </c>
      <c r="K200" t="s">
        <v>22</v>
      </c>
      <c r="L200">
        <v>1281070800</v>
      </c>
      <c r="M200" s="9">
        <f t="shared" si="13"/>
        <v>40396.208333333336</v>
      </c>
      <c r="N200">
        <v>1283576400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">
        <v>2032</v>
      </c>
      <c r="T200" t="s">
        <v>2040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5"/>
        <v>74.461538461538467</v>
      </c>
      <c r="J201" t="s">
        <v>21</v>
      </c>
      <c r="K201" t="s">
        <v>22</v>
      </c>
      <c r="L201">
        <v>1436245200</v>
      </c>
      <c r="M201" s="9">
        <f t="shared" si="13"/>
        <v>42192.208333333328</v>
      </c>
      <c r="N201">
        <v>1436590800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">
        <v>2032</v>
      </c>
      <c r="T201" t="s">
        <v>2033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5"/>
        <v>2</v>
      </c>
      <c r="J202" t="s">
        <v>15</v>
      </c>
      <c r="K202" t="s">
        <v>16</v>
      </c>
      <c r="L202">
        <v>1269493200</v>
      </c>
      <c r="M202" s="9">
        <f t="shared" si="13"/>
        <v>40262.208333333336</v>
      </c>
      <c r="N202">
        <v>1270443600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">
        <v>2036</v>
      </c>
      <c r="T202" t="s">
        <v>2037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5"/>
        <v>91.114649681528661</v>
      </c>
      <c r="J203" t="s">
        <v>21</v>
      </c>
      <c r="K203" t="s">
        <v>22</v>
      </c>
      <c r="L203">
        <v>1406264400</v>
      </c>
      <c r="M203" s="9">
        <f t="shared" si="13"/>
        <v>41845.208333333336</v>
      </c>
      <c r="N203">
        <v>1407819600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">
        <v>2034</v>
      </c>
      <c r="T203" t="s">
        <v>2035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5"/>
        <v>79.792682926829272</v>
      </c>
      <c r="J204" t="s">
        <v>21</v>
      </c>
      <c r="K204" t="s">
        <v>22</v>
      </c>
      <c r="L204">
        <v>1317531600</v>
      </c>
      <c r="M204" s="9">
        <f t="shared" si="13"/>
        <v>40818.208333333336</v>
      </c>
      <c r="N204">
        <v>1317877200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">
        <v>2030</v>
      </c>
      <c r="T204" t="s">
        <v>2031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5"/>
        <v>42.999777678968428</v>
      </c>
      <c r="J205" t="s">
        <v>26</v>
      </c>
      <c r="K205" t="s">
        <v>27</v>
      </c>
      <c r="L205">
        <v>1484632800</v>
      </c>
      <c r="M205" s="9">
        <f t="shared" si="13"/>
        <v>42752.25</v>
      </c>
      <c r="N205">
        <v>1484805600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">
        <v>2036</v>
      </c>
      <c r="T205" t="s">
        <v>2037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5"/>
        <v>63.225000000000001</v>
      </c>
      <c r="J206" t="s">
        <v>21</v>
      </c>
      <c r="K206" t="s">
        <v>22</v>
      </c>
      <c r="L206">
        <v>1301806800</v>
      </c>
      <c r="M206" s="9">
        <f t="shared" si="13"/>
        <v>40636.208333333336</v>
      </c>
      <c r="N206">
        <v>1302670800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2032</v>
      </c>
      <c r="T206" t="s">
        <v>2055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5"/>
        <v>70.174999999999997</v>
      </c>
      <c r="J207" t="s">
        <v>21</v>
      </c>
      <c r="K207" t="s">
        <v>22</v>
      </c>
      <c r="L207">
        <v>1539752400</v>
      </c>
      <c r="M207" s="9">
        <f t="shared" si="13"/>
        <v>43390.208333333328</v>
      </c>
      <c r="N207">
        <v>1540789200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">
        <v>2036</v>
      </c>
      <c r="T207" t="s">
        <v>2037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5"/>
        <v>61.333333333333336</v>
      </c>
      <c r="J208" t="s">
        <v>21</v>
      </c>
      <c r="K208" t="s">
        <v>22</v>
      </c>
      <c r="L208">
        <v>1267250400</v>
      </c>
      <c r="M208" s="9">
        <f t="shared" si="13"/>
        <v>40236.25</v>
      </c>
      <c r="N208">
        <v>1268028000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">
        <v>2044</v>
      </c>
      <c r="T208" t="s">
        <v>2050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5"/>
        <v>99</v>
      </c>
      <c r="J209" t="s">
        <v>21</v>
      </c>
      <c r="K209" t="s">
        <v>22</v>
      </c>
      <c r="L209">
        <v>1535432400</v>
      </c>
      <c r="M209" s="9">
        <f t="shared" si="13"/>
        <v>43340.208333333328</v>
      </c>
      <c r="N209">
        <v>1537160400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">
        <v>2032</v>
      </c>
      <c r="T209" t="s">
        <v>2033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5"/>
        <v>96.984900146127615</v>
      </c>
      <c r="J210" t="s">
        <v>21</v>
      </c>
      <c r="K210" t="s">
        <v>22</v>
      </c>
      <c r="L210">
        <v>1510207200</v>
      </c>
      <c r="M210" s="9">
        <f t="shared" si="13"/>
        <v>43048.25</v>
      </c>
      <c r="N210">
        <v>1512280800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">
        <v>2038</v>
      </c>
      <c r="T210" t="s">
        <v>2039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5"/>
        <v>51.004950495049506</v>
      </c>
      <c r="J211" t="s">
        <v>26</v>
      </c>
      <c r="K211" t="s">
        <v>27</v>
      </c>
      <c r="L211">
        <v>1462510800</v>
      </c>
      <c r="M211" s="9">
        <f t="shared" si="13"/>
        <v>42496.208333333328</v>
      </c>
      <c r="N211">
        <v>1463115600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">
        <v>2038</v>
      </c>
      <c r="T211" t="s">
        <v>2039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5"/>
        <v>28.044247787610619</v>
      </c>
      <c r="J212" t="s">
        <v>36</v>
      </c>
      <c r="K212" t="s">
        <v>37</v>
      </c>
      <c r="L212">
        <v>1488520800</v>
      </c>
      <c r="M212" s="9">
        <f t="shared" si="13"/>
        <v>42797.25</v>
      </c>
      <c r="N212">
        <v>1490850000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">
        <v>2038</v>
      </c>
      <c r="T212" t="s">
        <v>2060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5"/>
        <v>60.984615384615381</v>
      </c>
      <c r="J213" t="s">
        <v>21</v>
      </c>
      <c r="K213" t="s">
        <v>22</v>
      </c>
      <c r="L213">
        <v>1377579600</v>
      </c>
      <c r="M213" s="9">
        <f t="shared" si="13"/>
        <v>41513.208333333336</v>
      </c>
      <c r="N213">
        <v>1379653200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">
        <v>2036</v>
      </c>
      <c r="T213" t="s">
        <v>2037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5"/>
        <v>73.214285714285708</v>
      </c>
      <c r="J214" t="s">
        <v>21</v>
      </c>
      <c r="K214" t="s">
        <v>22</v>
      </c>
      <c r="L214">
        <v>1576389600</v>
      </c>
      <c r="M214" s="9">
        <f t="shared" si="13"/>
        <v>43814.25</v>
      </c>
      <c r="N214">
        <v>1580364000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">
        <v>2036</v>
      </c>
      <c r="T214" t="s">
        <v>2037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5"/>
        <v>39.997435299603637</v>
      </c>
      <c r="J215" t="s">
        <v>21</v>
      </c>
      <c r="K215" t="s">
        <v>22</v>
      </c>
      <c r="L215">
        <v>1289019600</v>
      </c>
      <c r="M215" s="9">
        <f t="shared" si="13"/>
        <v>40488.208333333336</v>
      </c>
      <c r="N215">
        <v>1289714400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">
        <v>2032</v>
      </c>
      <c r="T215" t="s">
        <v>2042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5"/>
        <v>86.812121212121212</v>
      </c>
      <c r="J216" t="s">
        <v>21</v>
      </c>
      <c r="K216" t="s">
        <v>22</v>
      </c>
      <c r="L216">
        <v>1282194000</v>
      </c>
      <c r="M216" s="9">
        <f t="shared" si="13"/>
        <v>40409.208333333336</v>
      </c>
      <c r="N216">
        <v>1282712400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">
        <v>2032</v>
      </c>
      <c r="T216" t="s">
        <v>2033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5"/>
        <v>42.125874125874127</v>
      </c>
      <c r="J217" t="s">
        <v>21</v>
      </c>
      <c r="K217" t="s">
        <v>22</v>
      </c>
      <c r="L217">
        <v>1550037600</v>
      </c>
      <c r="M217" s="9">
        <f t="shared" si="13"/>
        <v>43509.25</v>
      </c>
      <c r="N217">
        <v>1550210400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">
        <v>2036</v>
      </c>
      <c r="T217" t="s">
        <v>2037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5"/>
        <v>103.97851239669421</v>
      </c>
      <c r="J218" t="s">
        <v>21</v>
      </c>
      <c r="K218" t="s">
        <v>22</v>
      </c>
      <c r="L218">
        <v>1321941600</v>
      </c>
      <c r="M218" s="9">
        <f t="shared" si="13"/>
        <v>40869.25</v>
      </c>
      <c r="N218">
        <v>1322114400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">
        <v>2036</v>
      </c>
      <c r="T218" t="s">
        <v>2037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5"/>
        <v>62.003211991434689</v>
      </c>
      <c r="J219" t="s">
        <v>21</v>
      </c>
      <c r="K219" t="s">
        <v>22</v>
      </c>
      <c r="L219">
        <v>1556427600</v>
      </c>
      <c r="M219" s="9">
        <f t="shared" si="13"/>
        <v>43583.208333333328</v>
      </c>
      <c r="N219">
        <v>1557205200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">
        <v>2038</v>
      </c>
      <c r="T219" t="s">
        <v>2060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5"/>
        <v>31.005037783375315</v>
      </c>
      <c r="J220" t="s">
        <v>40</v>
      </c>
      <c r="K220" t="s">
        <v>41</v>
      </c>
      <c r="L220">
        <v>1320991200</v>
      </c>
      <c r="M220" s="9">
        <f t="shared" si="13"/>
        <v>40858.25</v>
      </c>
      <c r="N220">
        <v>1323928800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">
        <v>2038</v>
      </c>
      <c r="T220" t="s">
        <v>2049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5"/>
        <v>89.991552956465242</v>
      </c>
      <c r="J221" t="s">
        <v>21</v>
      </c>
      <c r="K221" t="s">
        <v>22</v>
      </c>
      <c r="L221">
        <v>1345093200</v>
      </c>
      <c r="M221" s="9">
        <f t="shared" si="13"/>
        <v>41137.208333333336</v>
      </c>
      <c r="N221">
        <v>1346130000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">
        <v>2038</v>
      </c>
      <c r="T221" t="s">
        <v>2046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5"/>
        <v>39.235294117647058</v>
      </c>
      <c r="J222" t="s">
        <v>21</v>
      </c>
      <c r="K222" t="s">
        <v>22</v>
      </c>
      <c r="L222">
        <v>1309496400</v>
      </c>
      <c r="M222" s="9">
        <f t="shared" si="13"/>
        <v>40725.208333333336</v>
      </c>
      <c r="N222">
        <v>1311051600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">
        <v>2036</v>
      </c>
      <c r="T222" t="s">
        <v>2037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5"/>
        <v>54.993116108306566</v>
      </c>
      <c r="J223" t="s">
        <v>21</v>
      </c>
      <c r="K223" t="s">
        <v>22</v>
      </c>
      <c r="L223">
        <v>1340254800</v>
      </c>
      <c r="M223" s="9">
        <f t="shared" si="13"/>
        <v>41081.208333333336</v>
      </c>
      <c r="N223">
        <v>1340427600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">
        <v>2030</v>
      </c>
      <c r="T223" t="s">
        <v>2031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5"/>
        <v>47.992753623188406</v>
      </c>
      <c r="J224" t="s">
        <v>21</v>
      </c>
      <c r="K224" t="s">
        <v>22</v>
      </c>
      <c r="L224">
        <v>1412226000</v>
      </c>
      <c r="M224" s="9">
        <f t="shared" si="13"/>
        <v>41914.208333333336</v>
      </c>
      <c r="N224">
        <v>1412312400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2051</v>
      </c>
      <c r="T224" t="s">
        <v>2052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5"/>
        <v>87.966702470461868</v>
      </c>
      <c r="J225" t="s">
        <v>21</v>
      </c>
      <c r="K225" t="s">
        <v>22</v>
      </c>
      <c r="L225">
        <v>1458104400</v>
      </c>
      <c r="M225" s="9">
        <f t="shared" si="13"/>
        <v>42445.208333333328</v>
      </c>
      <c r="N225">
        <v>1459314000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">
        <v>2036</v>
      </c>
      <c r="T225" t="s">
        <v>2037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5"/>
        <v>51.999165275459099</v>
      </c>
      <c r="J226" t="s">
        <v>21</v>
      </c>
      <c r="K226" t="s">
        <v>22</v>
      </c>
      <c r="L226">
        <v>1411534800</v>
      </c>
      <c r="M226" s="9">
        <f t="shared" si="13"/>
        <v>41906.208333333336</v>
      </c>
      <c r="N226">
        <v>1415426400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">
        <v>2038</v>
      </c>
      <c r="T226" t="s">
        <v>2060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5"/>
        <v>29.999659863945578</v>
      </c>
      <c r="J227" t="s">
        <v>21</v>
      </c>
      <c r="K227" t="s">
        <v>22</v>
      </c>
      <c r="L227">
        <v>1399093200</v>
      </c>
      <c r="M227" s="9">
        <f t="shared" si="13"/>
        <v>41762.208333333336</v>
      </c>
      <c r="N227">
        <v>1399093200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">
        <v>2032</v>
      </c>
      <c r="T227" t="s">
        <v>2033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5"/>
        <v>98.205357142857139</v>
      </c>
      <c r="J228" t="s">
        <v>21</v>
      </c>
      <c r="K228" t="s">
        <v>22</v>
      </c>
      <c r="L228">
        <v>1270702800</v>
      </c>
      <c r="M228" s="9">
        <f t="shared" si="13"/>
        <v>40276.208333333336</v>
      </c>
      <c r="N228">
        <v>1273899600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2051</v>
      </c>
      <c r="T228" t="s">
        <v>2052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5"/>
        <v>108.96182396606575</v>
      </c>
      <c r="J229" t="s">
        <v>21</v>
      </c>
      <c r="K229" t="s">
        <v>22</v>
      </c>
      <c r="L229">
        <v>1431666000</v>
      </c>
      <c r="M229" s="9">
        <f t="shared" si="13"/>
        <v>42139.208333333328</v>
      </c>
      <c r="N229">
        <v>1432184400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">
        <v>2047</v>
      </c>
      <c r="T229" t="s">
        <v>2058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5"/>
        <v>66.998379254457049</v>
      </c>
      <c r="J230" t="s">
        <v>21</v>
      </c>
      <c r="K230" t="s">
        <v>22</v>
      </c>
      <c r="L230">
        <v>1472619600</v>
      </c>
      <c r="M230" s="9">
        <f t="shared" si="13"/>
        <v>42613.208333333328</v>
      </c>
      <c r="N230">
        <v>1474779600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">
        <v>2038</v>
      </c>
      <c r="T230" t="s">
        <v>2046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5"/>
        <v>64.99333594668758</v>
      </c>
      <c r="J231" t="s">
        <v>21</v>
      </c>
      <c r="K231" t="s">
        <v>22</v>
      </c>
      <c r="L231">
        <v>1496293200</v>
      </c>
      <c r="M231" s="9">
        <f t="shared" si="13"/>
        <v>42887.208333333328</v>
      </c>
      <c r="N231">
        <v>1500440400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">
        <v>2047</v>
      </c>
      <c r="T231" t="s">
        <v>2058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5"/>
        <v>99.841584158415841</v>
      </c>
      <c r="J232" t="s">
        <v>21</v>
      </c>
      <c r="K232" t="s">
        <v>22</v>
      </c>
      <c r="L232">
        <v>1575612000</v>
      </c>
      <c r="M232" s="9">
        <f t="shared" si="13"/>
        <v>43805.25</v>
      </c>
      <c r="N232">
        <v>1575612000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">
        <v>2047</v>
      </c>
      <c r="T232" t="s">
        <v>2048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5"/>
        <v>82.432835820895519</v>
      </c>
      <c r="J233" t="s">
        <v>21</v>
      </c>
      <c r="K233" t="s">
        <v>22</v>
      </c>
      <c r="L233">
        <v>1369112400</v>
      </c>
      <c r="M233" s="9">
        <f t="shared" si="13"/>
        <v>41415.208333333336</v>
      </c>
      <c r="N233">
        <v>1374123600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">
        <v>2036</v>
      </c>
      <c r="T233" t="s">
        <v>2037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5"/>
        <v>63.293478260869563</v>
      </c>
      <c r="J234" t="s">
        <v>21</v>
      </c>
      <c r="K234" t="s">
        <v>22</v>
      </c>
      <c r="L234">
        <v>1469422800</v>
      </c>
      <c r="M234" s="9">
        <f t="shared" si="13"/>
        <v>42576.208333333328</v>
      </c>
      <c r="N234">
        <v>1469509200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">
        <v>2036</v>
      </c>
      <c r="T234" t="s">
        <v>2037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5"/>
        <v>96.774193548387103</v>
      </c>
      <c r="J235" t="s">
        <v>21</v>
      </c>
      <c r="K235" t="s">
        <v>22</v>
      </c>
      <c r="L235">
        <v>1307854800</v>
      </c>
      <c r="M235" s="9">
        <f t="shared" si="13"/>
        <v>40706.208333333336</v>
      </c>
      <c r="N235">
        <v>1309237200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">
        <v>2038</v>
      </c>
      <c r="T235" t="s">
        <v>2046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5"/>
        <v>54.906040268456373</v>
      </c>
      <c r="J236" t="s">
        <v>107</v>
      </c>
      <c r="K236" t="s">
        <v>108</v>
      </c>
      <c r="L236">
        <v>1503378000</v>
      </c>
      <c r="M236" s="9">
        <f t="shared" si="13"/>
        <v>42969.208333333328</v>
      </c>
      <c r="N236">
        <v>1503982800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">
        <v>2047</v>
      </c>
      <c r="T236" t="s">
        <v>2048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5"/>
        <v>39.010869565217391</v>
      </c>
      <c r="J237" t="s">
        <v>21</v>
      </c>
      <c r="K237" t="s">
        <v>22</v>
      </c>
      <c r="L237">
        <v>1486965600</v>
      </c>
      <c r="M237" s="9">
        <f t="shared" si="13"/>
        <v>42779.25</v>
      </c>
      <c r="N237">
        <v>1487397600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">
        <v>2038</v>
      </c>
      <c r="T237" t="s">
        <v>2046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5"/>
        <v>75.84210526315789</v>
      </c>
      <c r="J238" t="s">
        <v>26</v>
      </c>
      <c r="K238" t="s">
        <v>27</v>
      </c>
      <c r="L238">
        <v>1561438800</v>
      </c>
      <c r="M238" s="9">
        <f t="shared" si="13"/>
        <v>43641.208333333328</v>
      </c>
      <c r="N238">
        <v>1562043600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">
        <v>2032</v>
      </c>
      <c r="T238" t="s">
        <v>2033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5"/>
        <v>45.051671732522799</v>
      </c>
      <c r="J239" t="s">
        <v>21</v>
      </c>
      <c r="K239" t="s">
        <v>22</v>
      </c>
      <c r="L239">
        <v>1398402000</v>
      </c>
      <c r="M239" s="9">
        <f t="shared" si="13"/>
        <v>41754.208333333336</v>
      </c>
      <c r="N239">
        <v>1398574800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">
        <v>2038</v>
      </c>
      <c r="T239" t="s">
        <v>2046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5"/>
        <v>104.51546391752578</v>
      </c>
      <c r="J240" t="s">
        <v>36</v>
      </c>
      <c r="K240" t="s">
        <v>37</v>
      </c>
      <c r="L240">
        <v>1513231200</v>
      </c>
      <c r="M240" s="9">
        <f t="shared" si="13"/>
        <v>43083.25</v>
      </c>
      <c r="N240">
        <v>1515391200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">
        <v>2036</v>
      </c>
      <c r="T240" t="s">
        <v>2037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5"/>
        <v>76.268292682926827</v>
      </c>
      <c r="J241" t="s">
        <v>21</v>
      </c>
      <c r="K241" t="s">
        <v>22</v>
      </c>
      <c r="L241">
        <v>1440824400</v>
      </c>
      <c r="M241" s="9">
        <f t="shared" si="13"/>
        <v>42245.208333333328</v>
      </c>
      <c r="N241">
        <v>1441170000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">
        <v>2034</v>
      </c>
      <c r="T241" t="s">
        <v>2043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5"/>
        <v>69.015695067264573</v>
      </c>
      <c r="J242" t="s">
        <v>21</v>
      </c>
      <c r="K242" t="s">
        <v>22</v>
      </c>
      <c r="L242">
        <v>1281070800</v>
      </c>
      <c r="M242" s="9">
        <f t="shared" si="13"/>
        <v>40396.208333333336</v>
      </c>
      <c r="N242">
        <v>1281157200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">
        <v>2036</v>
      </c>
      <c r="T242" t="s">
        <v>2037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5"/>
        <v>101.97684085510689</v>
      </c>
      <c r="J243" t="s">
        <v>26</v>
      </c>
      <c r="K243" t="s">
        <v>27</v>
      </c>
      <c r="L243">
        <v>1397365200</v>
      </c>
      <c r="M243" s="9">
        <f t="shared" si="13"/>
        <v>41742.208333333336</v>
      </c>
      <c r="N243">
        <v>1398229200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">
        <v>2044</v>
      </c>
      <c r="T243" t="s">
        <v>2045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5"/>
        <v>42.915999999999997</v>
      </c>
      <c r="J244" t="s">
        <v>21</v>
      </c>
      <c r="K244" t="s">
        <v>22</v>
      </c>
      <c r="L244">
        <v>1494392400</v>
      </c>
      <c r="M244" s="9">
        <f t="shared" si="13"/>
        <v>42865.208333333328</v>
      </c>
      <c r="N244">
        <v>1495256400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">
        <v>2032</v>
      </c>
      <c r="T244" t="s">
        <v>2033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5"/>
        <v>43.025210084033617</v>
      </c>
      <c r="J245" t="s">
        <v>21</v>
      </c>
      <c r="K245" t="s">
        <v>22</v>
      </c>
      <c r="L245">
        <v>1520143200</v>
      </c>
      <c r="M245" s="9">
        <f t="shared" si="13"/>
        <v>43163.25</v>
      </c>
      <c r="N245">
        <v>1520402400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">
        <v>2036</v>
      </c>
      <c r="T245" t="s">
        <v>2037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5"/>
        <v>75.245283018867923</v>
      </c>
      <c r="J246" t="s">
        <v>21</v>
      </c>
      <c r="K246" t="s">
        <v>22</v>
      </c>
      <c r="L246">
        <v>1405314000</v>
      </c>
      <c r="M246" s="9">
        <f t="shared" si="13"/>
        <v>41834.208333333336</v>
      </c>
      <c r="N246">
        <v>1409806800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">
        <v>2036</v>
      </c>
      <c r="T246" t="s">
        <v>2037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5"/>
        <v>69.023364485981304</v>
      </c>
      <c r="J247" t="s">
        <v>21</v>
      </c>
      <c r="K247" t="s">
        <v>22</v>
      </c>
      <c r="L247">
        <v>1396846800</v>
      </c>
      <c r="M247" s="9">
        <f t="shared" si="13"/>
        <v>41736.208333333336</v>
      </c>
      <c r="N247">
        <v>1396933200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">
        <v>2036</v>
      </c>
      <c r="T247" t="s">
        <v>2037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5"/>
        <v>65.986486486486484</v>
      </c>
      <c r="J248" t="s">
        <v>21</v>
      </c>
      <c r="K248" t="s">
        <v>22</v>
      </c>
      <c r="L248">
        <v>1375678800</v>
      </c>
      <c r="M248" s="9">
        <f t="shared" si="13"/>
        <v>41491.208333333336</v>
      </c>
      <c r="N248">
        <v>1376024400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">
        <v>2034</v>
      </c>
      <c r="T248" t="s">
        <v>2035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5"/>
        <v>98.013800424628457</v>
      </c>
      <c r="J249" t="s">
        <v>21</v>
      </c>
      <c r="K249" t="s">
        <v>22</v>
      </c>
      <c r="L249">
        <v>1482386400</v>
      </c>
      <c r="M249" s="9">
        <f t="shared" si="13"/>
        <v>42726.25</v>
      </c>
      <c r="N249">
        <v>1483682400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">
        <v>2044</v>
      </c>
      <c r="T249" t="s">
        <v>2050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5"/>
        <v>60.105504587155963</v>
      </c>
      <c r="J250" t="s">
        <v>26</v>
      </c>
      <c r="K250" t="s">
        <v>27</v>
      </c>
      <c r="L250">
        <v>1420005600</v>
      </c>
      <c r="M250" s="9">
        <f t="shared" si="13"/>
        <v>42004.25</v>
      </c>
      <c r="N250">
        <v>1420437600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">
        <v>2047</v>
      </c>
      <c r="T250" t="s">
        <v>2058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5"/>
        <v>26.000773395204948</v>
      </c>
      <c r="J251" t="s">
        <v>21</v>
      </c>
      <c r="K251" t="s">
        <v>22</v>
      </c>
      <c r="L251">
        <v>1420178400</v>
      </c>
      <c r="M251" s="9">
        <f t="shared" si="13"/>
        <v>42006.25</v>
      </c>
      <c r="N251">
        <v>1420783200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">
        <v>2044</v>
      </c>
      <c r="T251" t="s">
        <v>2056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5"/>
        <v>3</v>
      </c>
      <c r="J252" t="s">
        <v>21</v>
      </c>
      <c r="K252" t="s">
        <v>22</v>
      </c>
      <c r="L252">
        <v>1264399200</v>
      </c>
      <c r="M252" s="9">
        <f t="shared" si="13"/>
        <v>40203.25</v>
      </c>
      <c r="N252">
        <v>1267423200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">
        <v>2032</v>
      </c>
      <c r="T252" t="s">
        <v>2033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5"/>
        <v>38.019801980198018</v>
      </c>
      <c r="J253" t="s">
        <v>21</v>
      </c>
      <c r="K253" t="s">
        <v>22</v>
      </c>
      <c r="L253">
        <v>1355032800</v>
      </c>
      <c r="M253" s="9">
        <f t="shared" si="13"/>
        <v>41252.25</v>
      </c>
      <c r="N253">
        <v>1355205600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">
        <v>2036</v>
      </c>
      <c r="T253" t="s">
        <v>2037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5"/>
        <v>106.15254237288136</v>
      </c>
      <c r="J254" t="s">
        <v>21</v>
      </c>
      <c r="K254" t="s">
        <v>22</v>
      </c>
      <c r="L254">
        <v>1382677200</v>
      </c>
      <c r="M254" s="9">
        <f t="shared" si="13"/>
        <v>41572.208333333336</v>
      </c>
      <c r="N254">
        <v>1383109200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">
        <v>2036</v>
      </c>
      <c r="T254" t="s">
        <v>2037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5"/>
        <v>81.019475655430711</v>
      </c>
      <c r="J255" t="s">
        <v>15</v>
      </c>
      <c r="K255" t="s">
        <v>16</v>
      </c>
      <c r="L255">
        <v>1302238800</v>
      </c>
      <c r="M255" s="9">
        <f t="shared" si="13"/>
        <v>40641.208333333336</v>
      </c>
      <c r="N255">
        <v>1303275600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">
        <v>2038</v>
      </c>
      <c r="T255" t="s">
        <v>2041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5"/>
        <v>96.647727272727266</v>
      </c>
      <c r="J256" t="s">
        <v>21</v>
      </c>
      <c r="K256" t="s">
        <v>22</v>
      </c>
      <c r="L256">
        <v>1487656800</v>
      </c>
      <c r="M256" s="9">
        <f t="shared" si="13"/>
        <v>42787.25</v>
      </c>
      <c r="N256">
        <v>1487829600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">
        <v>2044</v>
      </c>
      <c r="T256" t="s">
        <v>2045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5"/>
        <v>57.003535651149086</v>
      </c>
      <c r="J257" t="s">
        <v>21</v>
      </c>
      <c r="K257" t="s">
        <v>22</v>
      </c>
      <c r="L257">
        <v>1297836000</v>
      </c>
      <c r="M257" s="9">
        <f t="shared" si="13"/>
        <v>40590.25</v>
      </c>
      <c r="N257">
        <v>1298268000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">
        <v>2032</v>
      </c>
      <c r="T257" t="s">
        <v>2033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IFERROR((E258/D258)*100,0)</f>
        <v>23.390243902439025</v>
      </c>
      <c r="G258" t="s">
        <v>14</v>
      </c>
      <c r="H258">
        <v>15</v>
      </c>
      <c r="I258" s="6">
        <f t="shared" si="15"/>
        <v>63.93333333333333</v>
      </c>
      <c r="J258" t="s">
        <v>40</v>
      </c>
      <c r="K258" t="s">
        <v>41</v>
      </c>
      <c r="L258">
        <v>1453615200</v>
      </c>
      <c r="M258" s="9">
        <f t="shared" ref="M258:M321" si="17">(((L258/60)/60)/24)+DATE(1970,1,1)</f>
        <v>42393.25</v>
      </c>
      <c r="N258">
        <v>1456812000</v>
      </c>
      <c r="O258" s="9">
        <f t="shared" si="14"/>
        <v>42430.25</v>
      </c>
      <c r="P258" t="b">
        <v>0</v>
      </c>
      <c r="Q258" t="b">
        <v>0</v>
      </c>
      <c r="R258" t="s">
        <v>23</v>
      </c>
      <c r="S258" t="s">
        <v>2032</v>
      </c>
      <c r="T258" t="s">
        <v>2033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6">
        <f t="shared" si="15"/>
        <v>90.456521739130437</v>
      </c>
      <c r="J259" t="s">
        <v>21</v>
      </c>
      <c r="K259" t="s">
        <v>22</v>
      </c>
      <c r="L259">
        <v>1362463200</v>
      </c>
      <c r="M259" s="9">
        <f t="shared" si="17"/>
        <v>41338.25</v>
      </c>
      <c r="N259">
        <v>1363669200</v>
      </c>
      <c r="O259" s="9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2036</v>
      </c>
      <c r="T259" t="s">
        <v>2037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9">
        <f t="shared" si="17"/>
        <v>42712.25</v>
      </c>
      <c r="N260">
        <v>1482904800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">
        <v>2036</v>
      </c>
      <c r="T260" t="s">
        <v>2037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9"/>
        <v>77.934782608695656</v>
      </c>
      <c r="J261" t="s">
        <v>21</v>
      </c>
      <c r="K261" t="s">
        <v>22</v>
      </c>
      <c r="L261">
        <v>1354946400</v>
      </c>
      <c r="M261" s="9">
        <f t="shared" si="17"/>
        <v>41251.25</v>
      </c>
      <c r="N261">
        <v>1356588000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">
        <v>2051</v>
      </c>
      <c r="T261" t="s">
        <v>2052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9"/>
        <v>38.065134099616856</v>
      </c>
      <c r="J262" t="s">
        <v>21</v>
      </c>
      <c r="K262" t="s">
        <v>22</v>
      </c>
      <c r="L262">
        <v>1348808400</v>
      </c>
      <c r="M262" s="9">
        <f t="shared" si="17"/>
        <v>41180.208333333336</v>
      </c>
      <c r="N262">
        <v>1349845200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">
        <v>2032</v>
      </c>
      <c r="T262" t="s">
        <v>2033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9"/>
        <v>57.936123348017624</v>
      </c>
      <c r="J263" t="s">
        <v>21</v>
      </c>
      <c r="K263" t="s">
        <v>22</v>
      </c>
      <c r="L263">
        <v>1282712400</v>
      </c>
      <c r="M263" s="9">
        <f t="shared" si="17"/>
        <v>40415.208333333336</v>
      </c>
      <c r="N263">
        <v>1283058000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">
        <v>2032</v>
      </c>
      <c r="T263" t="s">
        <v>2033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9"/>
        <v>49.794392523364486</v>
      </c>
      <c r="J264" t="s">
        <v>21</v>
      </c>
      <c r="K264" t="s">
        <v>22</v>
      </c>
      <c r="L264">
        <v>1301979600</v>
      </c>
      <c r="M264" s="9">
        <f t="shared" si="17"/>
        <v>40638.208333333336</v>
      </c>
      <c r="N264">
        <v>1304226000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">
        <v>2032</v>
      </c>
      <c r="T264" t="s">
        <v>2042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9"/>
        <v>54.050251256281406</v>
      </c>
      <c r="J265" t="s">
        <v>21</v>
      </c>
      <c r="K265" t="s">
        <v>22</v>
      </c>
      <c r="L265">
        <v>1263016800</v>
      </c>
      <c r="M265" s="9">
        <f t="shared" si="17"/>
        <v>40187.25</v>
      </c>
      <c r="N265">
        <v>1263016800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">
        <v>2051</v>
      </c>
      <c r="T265" t="s">
        <v>2052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9"/>
        <v>30.002721335268504</v>
      </c>
      <c r="J266" t="s">
        <v>21</v>
      </c>
      <c r="K266" t="s">
        <v>22</v>
      </c>
      <c r="L266">
        <v>1360648800</v>
      </c>
      <c r="M266" s="9">
        <f t="shared" si="17"/>
        <v>41317.25</v>
      </c>
      <c r="N266">
        <v>1362031200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">
        <v>2036</v>
      </c>
      <c r="T266" t="s">
        <v>2037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9"/>
        <v>70.127906976744185</v>
      </c>
      <c r="J267" t="s">
        <v>21</v>
      </c>
      <c r="K267" t="s">
        <v>22</v>
      </c>
      <c r="L267">
        <v>1451800800</v>
      </c>
      <c r="M267" s="9">
        <f t="shared" si="17"/>
        <v>42372.25</v>
      </c>
      <c r="N267">
        <v>1455602400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">
        <v>2036</v>
      </c>
      <c r="T267" t="s">
        <v>2037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9"/>
        <v>26.996228786926462</v>
      </c>
      <c r="J268" t="s">
        <v>107</v>
      </c>
      <c r="K268" t="s">
        <v>108</v>
      </c>
      <c r="L268">
        <v>1415340000</v>
      </c>
      <c r="M268" s="9">
        <f t="shared" si="17"/>
        <v>41950.25</v>
      </c>
      <c r="N268">
        <v>1418191200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">
        <v>2032</v>
      </c>
      <c r="T268" t="s">
        <v>2055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9"/>
        <v>51.990606936416185</v>
      </c>
      <c r="J269" t="s">
        <v>26</v>
      </c>
      <c r="K269" t="s">
        <v>27</v>
      </c>
      <c r="L269">
        <v>1351054800</v>
      </c>
      <c r="M269" s="9">
        <f t="shared" si="17"/>
        <v>41206.208333333336</v>
      </c>
      <c r="N269">
        <v>1352440800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">
        <v>2036</v>
      </c>
      <c r="T269" t="s">
        <v>2037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9"/>
        <v>56.416666666666664</v>
      </c>
      <c r="J270" t="s">
        <v>21</v>
      </c>
      <c r="K270" t="s">
        <v>22</v>
      </c>
      <c r="L270">
        <v>1349326800</v>
      </c>
      <c r="M270" s="9">
        <f t="shared" si="17"/>
        <v>41186.208333333336</v>
      </c>
      <c r="N270">
        <v>1353304800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">
        <v>2038</v>
      </c>
      <c r="T270" t="s">
        <v>2039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9"/>
        <v>101.63218390804597</v>
      </c>
      <c r="J271" t="s">
        <v>21</v>
      </c>
      <c r="K271" t="s">
        <v>22</v>
      </c>
      <c r="L271">
        <v>1548914400</v>
      </c>
      <c r="M271" s="9">
        <f t="shared" si="17"/>
        <v>43496.25</v>
      </c>
      <c r="N271">
        <v>1550728800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">
        <v>2038</v>
      </c>
      <c r="T271" t="s">
        <v>2057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9"/>
        <v>25.005291005291006</v>
      </c>
      <c r="J272" t="s">
        <v>21</v>
      </c>
      <c r="K272" t="s">
        <v>22</v>
      </c>
      <c r="L272">
        <v>1291269600</v>
      </c>
      <c r="M272" s="9">
        <f t="shared" si="17"/>
        <v>40514.25</v>
      </c>
      <c r="N272">
        <v>1291442400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">
        <v>2047</v>
      </c>
      <c r="T272" t="s">
        <v>2048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9"/>
        <v>32.016393442622949</v>
      </c>
      <c r="J273" t="s">
        <v>21</v>
      </c>
      <c r="K273" t="s">
        <v>22</v>
      </c>
      <c r="L273">
        <v>1449468000</v>
      </c>
      <c r="M273" s="9">
        <f t="shared" si="17"/>
        <v>42345.25</v>
      </c>
      <c r="N273">
        <v>1452146400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">
        <v>2051</v>
      </c>
      <c r="T273" t="s">
        <v>2052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9"/>
        <v>82.021647307286173</v>
      </c>
      <c r="J274" t="s">
        <v>21</v>
      </c>
      <c r="K274" t="s">
        <v>22</v>
      </c>
      <c r="L274">
        <v>1562734800</v>
      </c>
      <c r="M274" s="9">
        <f t="shared" si="17"/>
        <v>43656.208333333328</v>
      </c>
      <c r="N274">
        <v>1564894800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">
        <v>2036</v>
      </c>
      <c r="T274" t="s">
        <v>2037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9"/>
        <v>37.957446808510639</v>
      </c>
      <c r="J275" t="s">
        <v>15</v>
      </c>
      <c r="K275" t="s">
        <v>16</v>
      </c>
      <c r="L275">
        <v>1505624400</v>
      </c>
      <c r="M275" s="9">
        <f t="shared" si="17"/>
        <v>42995.208333333328</v>
      </c>
      <c r="N275">
        <v>1505883600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">
        <v>2036</v>
      </c>
      <c r="T275" t="s">
        <v>2037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9"/>
        <v>51.533333333333331</v>
      </c>
      <c r="J276" t="s">
        <v>21</v>
      </c>
      <c r="K276" t="s">
        <v>22</v>
      </c>
      <c r="L276">
        <v>1509948000</v>
      </c>
      <c r="M276" s="9">
        <f t="shared" si="17"/>
        <v>43045.25</v>
      </c>
      <c r="N276">
        <v>1510380000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">
        <v>2036</v>
      </c>
      <c r="T276" t="s">
        <v>2037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9"/>
        <v>81.198275862068968</v>
      </c>
      <c r="J277" t="s">
        <v>21</v>
      </c>
      <c r="K277" t="s">
        <v>22</v>
      </c>
      <c r="L277">
        <v>1554526800</v>
      </c>
      <c r="M277" s="9">
        <f t="shared" si="17"/>
        <v>43561.208333333328</v>
      </c>
      <c r="N277">
        <v>1555218000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2044</v>
      </c>
      <c r="T277" t="s">
        <v>2056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9"/>
        <v>40.030075187969928</v>
      </c>
      <c r="J278" t="s">
        <v>21</v>
      </c>
      <c r="K278" t="s">
        <v>22</v>
      </c>
      <c r="L278">
        <v>1334811600</v>
      </c>
      <c r="M278" s="9">
        <f t="shared" si="17"/>
        <v>41018.208333333336</v>
      </c>
      <c r="N278">
        <v>1335243600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">
        <v>2047</v>
      </c>
      <c r="T278" t="s">
        <v>2048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9"/>
        <v>89.939759036144579</v>
      </c>
      <c r="J279" t="s">
        <v>21</v>
      </c>
      <c r="K279" t="s">
        <v>22</v>
      </c>
      <c r="L279">
        <v>1279515600</v>
      </c>
      <c r="M279" s="9">
        <f t="shared" si="17"/>
        <v>40378.208333333336</v>
      </c>
      <c r="N279">
        <v>1279688400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">
        <v>2036</v>
      </c>
      <c r="T279" t="s">
        <v>2037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9"/>
        <v>96.692307692307693</v>
      </c>
      <c r="J280" t="s">
        <v>21</v>
      </c>
      <c r="K280" t="s">
        <v>22</v>
      </c>
      <c r="L280">
        <v>1353909600</v>
      </c>
      <c r="M280" s="9">
        <f t="shared" si="17"/>
        <v>41239.25</v>
      </c>
      <c r="N280">
        <v>1356069600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">
        <v>2034</v>
      </c>
      <c r="T280" t="s">
        <v>2035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9"/>
        <v>25.010989010989011</v>
      </c>
      <c r="J281" t="s">
        <v>21</v>
      </c>
      <c r="K281" t="s">
        <v>22</v>
      </c>
      <c r="L281">
        <v>1535950800</v>
      </c>
      <c r="M281" s="9">
        <f t="shared" si="17"/>
        <v>43346.208333333328</v>
      </c>
      <c r="N281">
        <v>1536210000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">
        <v>2036</v>
      </c>
      <c r="T281" t="s">
        <v>2037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9"/>
        <v>36.987277353689571</v>
      </c>
      <c r="J282" t="s">
        <v>21</v>
      </c>
      <c r="K282" t="s">
        <v>22</v>
      </c>
      <c r="L282">
        <v>1511244000</v>
      </c>
      <c r="M282" s="9">
        <f t="shared" si="17"/>
        <v>43060.25</v>
      </c>
      <c r="N282">
        <v>1511762400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">
        <v>2038</v>
      </c>
      <c r="T282" t="s">
        <v>2046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9"/>
        <v>73.012609117361791</v>
      </c>
      <c r="J283" t="s">
        <v>21</v>
      </c>
      <c r="K283" t="s">
        <v>22</v>
      </c>
      <c r="L283">
        <v>1331445600</v>
      </c>
      <c r="M283" s="9">
        <f t="shared" si="17"/>
        <v>40979.25</v>
      </c>
      <c r="N283">
        <v>1333256400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">
        <v>2036</v>
      </c>
      <c r="T283" t="s">
        <v>2037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9"/>
        <v>68.240601503759393</v>
      </c>
      <c r="J284" t="s">
        <v>21</v>
      </c>
      <c r="K284" t="s">
        <v>22</v>
      </c>
      <c r="L284">
        <v>1480226400</v>
      </c>
      <c r="M284" s="9">
        <f t="shared" si="17"/>
        <v>42701.25</v>
      </c>
      <c r="N284">
        <v>1480744800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">
        <v>2038</v>
      </c>
      <c r="T284" t="s">
        <v>2057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9"/>
        <v>52.310344827586206</v>
      </c>
      <c r="J285" t="s">
        <v>36</v>
      </c>
      <c r="K285" t="s">
        <v>37</v>
      </c>
      <c r="L285">
        <v>1464584400</v>
      </c>
      <c r="M285" s="9">
        <f t="shared" si="17"/>
        <v>42520.208333333328</v>
      </c>
      <c r="N285">
        <v>1465016400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">
        <v>2032</v>
      </c>
      <c r="T285" t="s">
        <v>2033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9"/>
        <v>61.765151515151516</v>
      </c>
      <c r="J286" t="s">
        <v>21</v>
      </c>
      <c r="K286" t="s">
        <v>22</v>
      </c>
      <c r="L286">
        <v>1335848400</v>
      </c>
      <c r="M286" s="9">
        <f t="shared" si="17"/>
        <v>41030.208333333336</v>
      </c>
      <c r="N286">
        <v>1336280400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">
        <v>2034</v>
      </c>
      <c r="T286" t="s">
        <v>2035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9"/>
        <v>25.027559055118111</v>
      </c>
      <c r="J287" t="s">
        <v>21</v>
      </c>
      <c r="K287" t="s">
        <v>22</v>
      </c>
      <c r="L287">
        <v>1473483600</v>
      </c>
      <c r="M287" s="9">
        <f t="shared" si="17"/>
        <v>42623.208333333328</v>
      </c>
      <c r="N287">
        <v>1476766800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">
        <v>2036</v>
      </c>
      <c r="T287" t="s">
        <v>2037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9"/>
        <v>106.28804347826087</v>
      </c>
      <c r="J288" t="s">
        <v>21</v>
      </c>
      <c r="K288" t="s">
        <v>22</v>
      </c>
      <c r="L288">
        <v>1479880800</v>
      </c>
      <c r="M288" s="9">
        <f t="shared" si="17"/>
        <v>42697.25</v>
      </c>
      <c r="N288">
        <v>1480485600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">
        <v>2036</v>
      </c>
      <c r="T288" t="s">
        <v>2037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9"/>
        <v>75.07386363636364</v>
      </c>
      <c r="J289" t="s">
        <v>21</v>
      </c>
      <c r="K289" t="s">
        <v>22</v>
      </c>
      <c r="L289">
        <v>1430197200</v>
      </c>
      <c r="M289" s="9">
        <f t="shared" si="17"/>
        <v>42122.208333333328</v>
      </c>
      <c r="N289">
        <v>1430197200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">
        <v>2032</v>
      </c>
      <c r="T289" t="s">
        <v>2040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9"/>
        <v>39.970802919708028</v>
      </c>
      <c r="J290" t="s">
        <v>36</v>
      </c>
      <c r="K290" t="s">
        <v>37</v>
      </c>
      <c r="L290">
        <v>1331701200</v>
      </c>
      <c r="M290" s="9">
        <f t="shared" si="17"/>
        <v>40982.208333333336</v>
      </c>
      <c r="N290">
        <v>1331787600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2032</v>
      </c>
      <c r="T290" t="s">
        <v>2054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9"/>
        <v>39.982195845697326</v>
      </c>
      <c r="J291" t="s">
        <v>15</v>
      </c>
      <c r="K291" t="s">
        <v>16</v>
      </c>
      <c r="L291">
        <v>1438578000</v>
      </c>
      <c r="M291" s="9">
        <f t="shared" si="17"/>
        <v>42219.208333333328</v>
      </c>
      <c r="N291">
        <v>1438837200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">
        <v>2036</v>
      </c>
      <c r="T291" t="s">
        <v>2037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9"/>
        <v>101.01541850220265</v>
      </c>
      <c r="J292" t="s">
        <v>21</v>
      </c>
      <c r="K292" t="s">
        <v>22</v>
      </c>
      <c r="L292">
        <v>1368162000</v>
      </c>
      <c r="M292" s="9">
        <f t="shared" si="17"/>
        <v>41404.208333333336</v>
      </c>
      <c r="N292">
        <v>1370926800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">
        <v>2038</v>
      </c>
      <c r="T292" t="s">
        <v>2039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9"/>
        <v>76.813084112149539</v>
      </c>
      <c r="J293" t="s">
        <v>21</v>
      </c>
      <c r="K293" t="s">
        <v>22</v>
      </c>
      <c r="L293">
        <v>1318654800</v>
      </c>
      <c r="M293" s="9">
        <f t="shared" si="17"/>
        <v>40831.208333333336</v>
      </c>
      <c r="N293">
        <v>1319000400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">
        <v>2034</v>
      </c>
      <c r="T293" t="s">
        <v>2035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9"/>
        <v>71.7</v>
      </c>
      <c r="J294" t="s">
        <v>21</v>
      </c>
      <c r="K294" t="s">
        <v>22</v>
      </c>
      <c r="L294">
        <v>1331874000</v>
      </c>
      <c r="M294" s="9">
        <f t="shared" si="17"/>
        <v>40984.208333333336</v>
      </c>
      <c r="N294">
        <v>1333429200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">
        <v>2030</v>
      </c>
      <c r="T294" t="s">
        <v>2031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9"/>
        <v>33.28125</v>
      </c>
      <c r="J295" t="s">
        <v>107</v>
      </c>
      <c r="K295" t="s">
        <v>108</v>
      </c>
      <c r="L295">
        <v>1286254800</v>
      </c>
      <c r="M295" s="9">
        <f t="shared" si="17"/>
        <v>40456.208333333336</v>
      </c>
      <c r="N295">
        <v>1287032400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">
        <v>2036</v>
      </c>
      <c r="T295" t="s">
        <v>2037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9"/>
        <v>43.923497267759565</v>
      </c>
      <c r="J296" t="s">
        <v>21</v>
      </c>
      <c r="K296" t="s">
        <v>22</v>
      </c>
      <c r="L296">
        <v>1540530000</v>
      </c>
      <c r="M296" s="9">
        <f t="shared" si="17"/>
        <v>43399.208333333328</v>
      </c>
      <c r="N296">
        <v>1541570400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">
        <v>2036</v>
      </c>
      <c r="T296" t="s">
        <v>2037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9"/>
        <v>36.004712041884815</v>
      </c>
      <c r="J297" t="s">
        <v>98</v>
      </c>
      <c r="K297" t="s">
        <v>99</v>
      </c>
      <c r="L297">
        <v>1381813200</v>
      </c>
      <c r="M297" s="9">
        <f t="shared" si="17"/>
        <v>41562.208333333336</v>
      </c>
      <c r="N297">
        <v>1383976800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">
        <v>2036</v>
      </c>
      <c r="T297" t="s">
        <v>2037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9"/>
        <v>88.21052631578948</v>
      </c>
      <c r="J298" t="s">
        <v>26</v>
      </c>
      <c r="K298" t="s">
        <v>27</v>
      </c>
      <c r="L298">
        <v>1548655200</v>
      </c>
      <c r="M298" s="9">
        <f t="shared" si="17"/>
        <v>43493.25</v>
      </c>
      <c r="N298">
        <v>1550556000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">
        <v>2036</v>
      </c>
      <c r="T298" t="s">
        <v>2037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9"/>
        <v>65.240384615384613</v>
      </c>
      <c r="J299" t="s">
        <v>26</v>
      </c>
      <c r="K299" t="s">
        <v>27</v>
      </c>
      <c r="L299">
        <v>1389679200</v>
      </c>
      <c r="M299" s="9">
        <f t="shared" si="17"/>
        <v>41653.25</v>
      </c>
      <c r="N299">
        <v>1390456800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">
        <v>2036</v>
      </c>
      <c r="T299" t="s">
        <v>2037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9"/>
        <v>69.958333333333329</v>
      </c>
      <c r="J300" t="s">
        <v>21</v>
      </c>
      <c r="K300" t="s">
        <v>22</v>
      </c>
      <c r="L300">
        <v>1456466400</v>
      </c>
      <c r="M300" s="9">
        <f t="shared" si="17"/>
        <v>42426.25</v>
      </c>
      <c r="N300">
        <v>1458018000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">
        <v>2032</v>
      </c>
      <c r="T300" t="s">
        <v>2033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9"/>
        <v>39.877551020408163</v>
      </c>
      <c r="J301" t="s">
        <v>21</v>
      </c>
      <c r="K301" t="s">
        <v>22</v>
      </c>
      <c r="L301">
        <v>1456984800</v>
      </c>
      <c r="M301" s="9">
        <f t="shared" si="17"/>
        <v>42432.25</v>
      </c>
      <c r="N301">
        <v>1461819600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">
        <v>2030</v>
      </c>
      <c r="T301" t="s">
        <v>2031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9"/>
        <v>5</v>
      </c>
      <c r="J302" t="s">
        <v>36</v>
      </c>
      <c r="K302" t="s">
        <v>37</v>
      </c>
      <c r="L302">
        <v>1504069200</v>
      </c>
      <c r="M302" s="9">
        <f t="shared" si="17"/>
        <v>42977.208333333328</v>
      </c>
      <c r="N302">
        <v>1504155600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">
        <v>2044</v>
      </c>
      <c r="T302" t="s">
        <v>2045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9"/>
        <v>41.023728813559323</v>
      </c>
      <c r="J303" t="s">
        <v>21</v>
      </c>
      <c r="K303" t="s">
        <v>22</v>
      </c>
      <c r="L303">
        <v>1424930400</v>
      </c>
      <c r="M303" s="9">
        <f t="shared" si="17"/>
        <v>42061.25</v>
      </c>
      <c r="N303">
        <v>1426395600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">
        <v>2038</v>
      </c>
      <c r="T303" t="s">
        <v>2039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9"/>
        <v>98.914285714285711</v>
      </c>
      <c r="J304" t="s">
        <v>21</v>
      </c>
      <c r="K304" t="s">
        <v>22</v>
      </c>
      <c r="L304">
        <v>1535864400</v>
      </c>
      <c r="M304" s="9">
        <f t="shared" si="17"/>
        <v>43345.208333333328</v>
      </c>
      <c r="N304">
        <v>1537074000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">
        <v>2036</v>
      </c>
      <c r="T304" t="s">
        <v>2037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9"/>
        <v>87.78125</v>
      </c>
      <c r="J305" t="s">
        <v>21</v>
      </c>
      <c r="K305" t="s">
        <v>22</v>
      </c>
      <c r="L305">
        <v>1452146400</v>
      </c>
      <c r="M305" s="9">
        <f t="shared" si="17"/>
        <v>42376.25</v>
      </c>
      <c r="N305">
        <v>1452578400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">
        <v>2032</v>
      </c>
      <c r="T305" t="s">
        <v>2042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9"/>
        <v>80.767605633802816</v>
      </c>
      <c r="J306" t="s">
        <v>21</v>
      </c>
      <c r="K306" t="s">
        <v>22</v>
      </c>
      <c r="L306">
        <v>1470546000</v>
      </c>
      <c r="M306" s="9">
        <f t="shared" si="17"/>
        <v>42589.208333333328</v>
      </c>
      <c r="N306">
        <v>1474088400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">
        <v>2038</v>
      </c>
      <c r="T306" t="s">
        <v>2039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9"/>
        <v>94.28235294117647</v>
      </c>
      <c r="J307" t="s">
        <v>21</v>
      </c>
      <c r="K307" t="s">
        <v>22</v>
      </c>
      <c r="L307">
        <v>1458363600</v>
      </c>
      <c r="M307" s="9">
        <f t="shared" si="17"/>
        <v>42448.208333333328</v>
      </c>
      <c r="N307">
        <v>1461906000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">
        <v>2036</v>
      </c>
      <c r="T307" t="s">
        <v>2037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9"/>
        <v>73.428571428571431</v>
      </c>
      <c r="J308" t="s">
        <v>21</v>
      </c>
      <c r="K308" t="s">
        <v>22</v>
      </c>
      <c r="L308">
        <v>1500008400</v>
      </c>
      <c r="M308" s="9">
        <f t="shared" si="17"/>
        <v>42930.208333333328</v>
      </c>
      <c r="N308">
        <v>1500267600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">
        <v>2036</v>
      </c>
      <c r="T308" t="s">
        <v>2037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9"/>
        <v>65.968133535660087</v>
      </c>
      <c r="J309" t="s">
        <v>36</v>
      </c>
      <c r="K309" t="s">
        <v>37</v>
      </c>
      <c r="L309">
        <v>1338958800</v>
      </c>
      <c r="M309" s="9">
        <f t="shared" si="17"/>
        <v>41066.208333333336</v>
      </c>
      <c r="N309">
        <v>1340686800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2044</v>
      </c>
      <c r="T309" t="s">
        <v>2050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9"/>
        <v>109.04109589041096</v>
      </c>
      <c r="J310" t="s">
        <v>21</v>
      </c>
      <c r="K310" t="s">
        <v>22</v>
      </c>
      <c r="L310">
        <v>1303102800</v>
      </c>
      <c r="M310" s="9">
        <f t="shared" si="17"/>
        <v>40651.208333333336</v>
      </c>
      <c r="N310">
        <v>1303189200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">
        <v>2036</v>
      </c>
      <c r="T310" t="s">
        <v>2037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9"/>
        <v>41.16</v>
      </c>
      <c r="J311" t="s">
        <v>21</v>
      </c>
      <c r="K311" t="s">
        <v>22</v>
      </c>
      <c r="L311">
        <v>1316581200</v>
      </c>
      <c r="M311" s="9">
        <f t="shared" si="17"/>
        <v>40807.208333333336</v>
      </c>
      <c r="N311">
        <v>1318309200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">
        <v>2032</v>
      </c>
      <c r="T311" t="s">
        <v>2042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9"/>
        <v>99.125</v>
      </c>
      <c r="J312" t="s">
        <v>21</v>
      </c>
      <c r="K312" t="s">
        <v>22</v>
      </c>
      <c r="L312">
        <v>1270789200</v>
      </c>
      <c r="M312" s="9">
        <f t="shared" si="17"/>
        <v>40277.208333333336</v>
      </c>
      <c r="N312">
        <v>1272171600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">
        <v>2047</v>
      </c>
      <c r="T312" t="s">
        <v>2048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9"/>
        <v>105.88429752066116</v>
      </c>
      <c r="J313" t="s">
        <v>21</v>
      </c>
      <c r="K313" t="s">
        <v>22</v>
      </c>
      <c r="L313">
        <v>1297836000</v>
      </c>
      <c r="M313" s="9">
        <f t="shared" si="17"/>
        <v>40590.25</v>
      </c>
      <c r="N313">
        <v>1298872800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">
        <v>2036</v>
      </c>
      <c r="T313" t="s">
        <v>2037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9"/>
        <v>48.996525921966864</v>
      </c>
      <c r="J314" t="s">
        <v>21</v>
      </c>
      <c r="K314" t="s">
        <v>22</v>
      </c>
      <c r="L314">
        <v>1382677200</v>
      </c>
      <c r="M314" s="9">
        <f t="shared" si="17"/>
        <v>41572.208333333336</v>
      </c>
      <c r="N314">
        <v>1383282000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">
        <v>2036</v>
      </c>
      <c r="T314" t="s">
        <v>2037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9"/>
        <v>39</v>
      </c>
      <c r="J315" t="s">
        <v>21</v>
      </c>
      <c r="K315" t="s">
        <v>22</v>
      </c>
      <c r="L315">
        <v>1330322400</v>
      </c>
      <c r="M315" s="9">
        <f t="shared" si="17"/>
        <v>40966.25</v>
      </c>
      <c r="N315">
        <v>1330495200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">
        <v>2032</v>
      </c>
      <c r="T315" t="s">
        <v>2033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9"/>
        <v>31.022556390977442</v>
      </c>
      <c r="J316" t="s">
        <v>21</v>
      </c>
      <c r="K316" t="s">
        <v>22</v>
      </c>
      <c r="L316">
        <v>1552366800</v>
      </c>
      <c r="M316" s="9">
        <f t="shared" si="17"/>
        <v>43536.208333333328</v>
      </c>
      <c r="N316">
        <v>1552798800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">
        <v>2038</v>
      </c>
      <c r="T316" t="s">
        <v>2039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9"/>
        <v>103.87096774193549</v>
      </c>
      <c r="J317" t="s">
        <v>21</v>
      </c>
      <c r="K317" t="s">
        <v>22</v>
      </c>
      <c r="L317">
        <v>1400907600</v>
      </c>
      <c r="M317" s="9">
        <f t="shared" si="17"/>
        <v>41783.208333333336</v>
      </c>
      <c r="N317">
        <v>1403413200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">
        <v>2036</v>
      </c>
      <c r="T317" t="s">
        <v>2037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9"/>
        <v>59.268518518518519</v>
      </c>
      <c r="J318" t="s">
        <v>107</v>
      </c>
      <c r="K318" t="s">
        <v>108</v>
      </c>
      <c r="L318">
        <v>1574143200</v>
      </c>
      <c r="M318" s="9">
        <f t="shared" si="17"/>
        <v>43788.25</v>
      </c>
      <c r="N318">
        <v>1574229600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">
        <v>2030</v>
      </c>
      <c r="T318" t="s">
        <v>2031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9"/>
        <v>42.3</v>
      </c>
      <c r="J319" t="s">
        <v>21</v>
      </c>
      <c r="K319" t="s">
        <v>22</v>
      </c>
      <c r="L319">
        <v>1494738000</v>
      </c>
      <c r="M319" s="9">
        <f t="shared" si="17"/>
        <v>42869.208333333328</v>
      </c>
      <c r="N319">
        <v>1495861200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">
        <v>2036</v>
      </c>
      <c r="T319" t="s">
        <v>2037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9"/>
        <v>53.117647058823529</v>
      </c>
      <c r="J320" t="s">
        <v>21</v>
      </c>
      <c r="K320" t="s">
        <v>22</v>
      </c>
      <c r="L320">
        <v>1392357600</v>
      </c>
      <c r="M320" s="9">
        <f t="shared" si="17"/>
        <v>41684.25</v>
      </c>
      <c r="N320">
        <v>1392530400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">
        <v>2032</v>
      </c>
      <c r="T320" t="s">
        <v>2033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9"/>
        <v>50.796875</v>
      </c>
      <c r="J321" t="s">
        <v>21</v>
      </c>
      <c r="K321" t="s">
        <v>22</v>
      </c>
      <c r="L321">
        <v>1281589200</v>
      </c>
      <c r="M321" s="9">
        <f t="shared" si="17"/>
        <v>40402.208333333336</v>
      </c>
      <c r="N321">
        <v>1283662800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">
        <v>2034</v>
      </c>
      <c r="T321" t="s">
        <v>2035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IFERROR((E322/D322)*100,0)</f>
        <v>9.5876777251184837</v>
      </c>
      <c r="G322" t="s">
        <v>14</v>
      </c>
      <c r="H322">
        <v>80</v>
      </c>
      <c r="I322" s="6">
        <f t="shared" si="19"/>
        <v>101.15</v>
      </c>
      <c r="J322" t="s">
        <v>21</v>
      </c>
      <c r="K322" t="s">
        <v>22</v>
      </c>
      <c r="L322">
        <v>1305003600</v>
      </c>
      <c r="M322" s="9">
        <f t="shared" ref="M322:M385" si="21">(((L322/60)/60)/24)+DATE(1970,1,1)</f>
        <v>40673.208333333336</v>
      </c>
      <c r="N322">
        <v>1305781200</v>
      </c>
      <c r="O322" s="9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2044</v>
      </c>
      <c r="T322" t="s">
        <v>2050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6">
        <f t="shared" si="19"/>
        <v>65.000810372771468</v>
      </c>
      <c r="J323" t="s">
        <v>21</v>
      </c>
      <c r="K323" t="s">
        <v>22</v>
      </c>
      <c r="L323">
        <v>1301634000</v>
      </c>
      <c r="M323" s="9">
        <f t="shared" si="21"/>
        <v>40634.208333333336</v>
      </c>
      <c r="N323">
        <v>1302325200</v>
      </c>
      <c r="O323" s="9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2038</v>
      </c>
      <c r="T323" t="s">
        <v>2049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9">
        <f t="shared" si="21"/>
        <v>40507.25</v>
      </c>
      <c r="N324">
        <v>1291788000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">
        <v>2036</v>
      </c>
      <c r="T324" t="s">
        <v>2037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3"/>
        <v>82.615384615384613</v>
      </c>
      <c r="J325" t="s">
        <v>40</v>
      </c>
      <c r="K325" t="s">
        <v>41</v>
      </c>
      <c r="L325">
        <v>1395896400</v>
      </c>
      <c r="M325" s="9">
        <f t="shared" si="21"/>
        <v>41725.208333333336</v>
      </c>
      <c r="N325">
        <v>1396069200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">
        <v>2038</v>
      </c>
      <c r="T325" t="s">
        <v>2039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3"/>
        <v>37.941368078175898</v>
      </c>
      <c r="J326" t="s">
        <v>21</v>
      </c>
      <c r="K326" t="s">
        <v>22</v>
      </c>
      <c r="L326">
        <v>1434862800</v>
      </c>
      <c r="M326" s="9">
        <f t="shared" si="21"/>
        <v>42176.208333333328</v>
      </c>
      <c r="N326">
        <v>1435899600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">
        <v>2036</v>
      </c>
      <c r="T326" t="s">
        <v>2037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3"/>
        <v>80.780821917808225</v>
      </c>
      <c r="J327" t="s">
        <v>21</v>
      </c>
      <c r="K327" t="s">
        <v>22</v>
      </c>
      <c r="L327">
        <v>1529125200</v>
      </c>
      <c r="M327" s="9">
        <f t="shared" si="21"/>
        <v>43267.208333333328</v>
      </c>
      <c r="N327">
        <v>1531112400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">
        <v>2036</v>
      </c>
      <c r="T327" t="s">
        <v>2037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3"/>
        <v>25.984375</v>
      </c>
      <c r="J328" t="s">
        <v>21</v>
      </c>
      <c r="K328" t="s">
        <v>22</v>
      </c>
      <c r="L328">
        <v>1451109600</v>
      </c>
      <c r="M328" s="9">
        <f t="shared" si="21"/>
        <v>42364.25</v>
      </c>
      <c r="N328">
        <v>1451628000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">
        <v>2038</v>
      </c>
      <c r="T328" t="s">
        <v>2046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3"/>
        <v>30.363636363636363</v>
      </c>
      <c r="J329" t="s">
        <v>21</v>
      </c>
      <c r="K329" t="s">
        <v>22</v>
      </c>
      <c r="L329">
        <v>1566968400</v>
      </c>
      <c r="M329" s="9">
        <f t="shared" si="21"/>
        <v>43705.208333333328</v>
      </c>
      <c r="N329">
        <v>1567314000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">
        <v>2036</v>
      </c>
      <c r="T329" t="s">
        <v>2037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3"/>
        <v>54.004916018025398</v>
      </c>
      <c r="J330" t="s">
        <v>21</v>
      </c>
      <c r="K330" t="s">
        <v>22</v>
      </c>
      <c r="L330">
        <v>1543557600</v>
      </c>
      <c r="M330" s="9">
        <f t="shared" si="21"/>
        <v>43434.25</v>
      </c>
      <c r="N330">
        <v>1544508000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">
        <v>2032</v>
      </c>
      <c r="T330" t="s">
        <v>2033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3"/>
        <v>101.78672985781991</v>
      </c>
      <c r="J331" t="s">
        <v>21</v>
      </c>
      <c r="K331" t="s">
        <v>22</v>
      </c>
      <c r="L331">
        <v>1481522400</v>
      </c>
      <c r="M331" s="9">
        <f t="shared" si="21"/>
        <v>42716.25</v>
      </c>
      <c r="N331">
        <v>1482472800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">
        <v>2047</v>
      </c>
      <c r="T331" t="s">
        <v>2048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3"/>
        <v>45.003610108303249</v>
      </c>
      <c r="J332" t="s">
        <v>40</v>
      </c>
      <c r="K332" t="s">
        <v>41</v>
      </c>
      <c r="L332">
        <v>1512712800</v>
      </c>
      <c r="M332" s="9">
        <f t="shared" si="21"/>
        <v>43077.25</v>
      </c>
      <c r="N332">
        <v>1512799200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">
        <v>2038</v>
      </c>
      <c r="T332" t="s">
        <v>2039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3"/>
        <v>77.068421052631578</v>
      </c>
      <c r="J333" t="s">
        <v>21</v>
      </c>
      <c r="K333" t="s">
        <v>22</v>
      </c>
      <c r="L333">
        <v>1324274400</v>
      </c>
      <c r="M333" s="9">
        <f t="shared" si="21"/>
        <v>40896.25</v>
      </c>
      <c r="N333">
        <v>1324360800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">
        <v>2030</v>
      </c>
      <c r="T333" t="s">
        <v>2031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3"/>
        <v>88.076595744680844</v>
      </c>
      <c r="J334" t="s">
        <v>21</v>
      </c>
      <c r="K334" t="s">
        <v>22</v>
      </c>
      <c r="L334">
        <v>1364446800</v>
      </c>
      <c r="M334" s="9">
        <f t="shared" si="21"/>
        <v>41361.208333333336</v>
      </c>
      <c r="N334">
        <v>1364533200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">
        <v>2034</v>
      </c>
      <c r="T334" t="s">
        <v>2043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3"/>
        <v>47.035573122529641</v>
      </c>
      <c r="J335" t="s">
        <v>21</v>
      </c>
      <c r="K335" t="s">
        <v>22</v>
      </c>
      <c r="L335">
        <v>1542693600</v>
      </c>
      <c r="M335" s="9">
        <f t="shared" si="21"/>
        <v>43424.25</v>
      </c>
      <c r="N335">
        <v>1545112800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">
        <v>2036</v>
      </c>
      <c r="T335" t="s">
        <v>2037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3"/>
        <v>110.99550763701707</v>
      </c>
      <c r="J336" t="s">
        <v>21</v>
      </c>
      <c r="K336" t="s">
        <v>22</v>
      </c>
      <c r="L336">
        <v>1515564000</v>
      </c>
      <c r="M336" s="9">
        <f t="shared" si="21"/>
        <v>43110.25</v>
      </c>
      <c r="N336">
        <v>1516168800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">
        <v>2032</v>
      </c>
      <c r="T336" t="s">
        <v>2033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3"/>
        <v>87.003066141042481</v>
      </c>
      <c r="J337" t="s">
        <v>21</v>
      </c>
      <c r="K337" t="s">
        <v>22</v>
      </c>
      <c r="L337">
        <v>1573797600</v>
      </c>
      <c r="M337" s="9">
        <f t="shared" si="21"/>
        <v>43784.25</v>
      </c>
      <c r="N337">
        <v>1574920800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">
        <v>2032</v>
      </c>
      <c r="T337" t="s">
        <v>2033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3"/>
        <v>63.994402985074629</v>
      </c>
      <c r="J338" t="s">
        <v>21</v>
      </c>
      <c r="K338" t="s">
        <v>22</v>
      </c>
      <c r="L338">
        <v>1292392800</v>
      </c>
      <c r="M338" s="9">
        <f t="shared" si="21"/>
        <v>40527.25</v>
      </c>
      <c r="N338">
        <v>1292479200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">
        <v>2032</v>
      </c>
      <c r="T338" t="s">
        <v>2033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3"/>
        <v>105.9945205479452</v>
      </c>
      <c r="J339" t="s">
        <v>21</v>
      </c>
      <c r="K339" t="s">
        <v>22</v>
      </c>
      <c r="L339">
        <v>1573452000</v>
      </c>
      <c r="M339" s="9">
        <f t="shared" si="21"/>
        <v>43780.25</v>
      </c>
      <c r="N339">
        <v>1573538400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">
        <v>2036</v>
      </c>
      <c r="T339" t="s">
        <v>2037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3"/>
        <v>73.989349112426041</v>
      </c>
      <c r="J340" t="s">
        <v>21</v>
      </c>
      <c r="K340" t="s">
        <v>22</v>
      </c>
      <c r="L340">
        <v>1317790800</v>
      </c>
      <c r="M340" s="9">
        <f t="shared" si="21"/>
        <v>40821.208333333336</v>
      </c>
      <c r="N340">
        <v>1320382800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">
        <v>2036</v>
      </c>
      <c r="T340" t="s">
        <v>2037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3"/>
        <v>84.02004626060139</v>
      </c>
      <c r="J341" t="s">
        <v>15</v>
      </c>
      <c r="K341" t="s">
        <v>16</v>
      </c>
      <c r="L341">
        <v>1501650000</v>
      </c>
      <c r="M341" s="9">
        <f t="shared" si="21"/>
        <v>42949.208333333328</v>
      </c>
      <c r="N341">
        <v>1502859600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">
        <v>2036</v>
      </c>
      <c r="T341" t="s">
        <v>2037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3"/>
        <v>88.966921119592882</v>
      </c>
      <c r="J342" t="s">
        <v>21</v>
      </c>
      <c r="K342" t="s">
        <v>22</v>
      </c>
      <c r="L342">
        <v>1323669600</v>
      </c>
      <c r="M342" s="9">
        <f t="shared" si="21"/>
        <v>40889.25</v>
      </c>
      <c r="N342">
        <v>1323756000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">
        <v>2051</v>
      </c>
      <c r="T342" t="s">
        <v>2052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3"/>
        <v>76.990453460620529</v>
      </c>
      <c r="J343" t="s">
        <v>21</v>
      </c>
      <c r="K343" t="s">
        <v>22</v>
      </c>
      <c r="L343">
        <v>1440738000</v>
      </c>
      <c r="M343" s="9">
        <f t="shared" si="21"/>
        <v>42244.208333333328</v>
      </c>
      <c r="N343">
        <v>1441342800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">
        <v>2032</v>
      </c>
      <c r="T343" t="s">
        <v>2042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3"/>
        <v>97.146341463414629</v>
      </c>
      <c r="J344" t="s">
        <v>21</v>
      </c>
      <c r="K344" t="s">
        <v>22</v>
      </c>
      <c r="L344">
        <v>1374296400</v>
      </c>
      <c r="M344" s="9">
        <f t="shared" si="21"/>
        <v>41475.208333333336</v>
      </c>
      <c r="N344">
        <v>1375333200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">
        <v>2036</v>
      </c>
      <c r="T344" t="s">
        <v>2037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3"/>
        <v>33.013605442176868</v>
      </c>
      <c r="J345" t="s">
        <v>21</v>
      </c>
      <c r="K345" t="s">
        <v>22</v>
      </c>
      <c r="L345">
        <v>1384840800</v>
      </c>
      <c r="M345" s="9">
        <f t="shared" si="21"/>
        <v>41597.25</v>
      </c>
      <c r="N345">
        <v>1389420000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">
        <v>2036</v>
      </c>
      <c r="T345" t="s">
        <v>2037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3"/>
        <v>99.950602409638549</v>
      </c>
      <c r="J346" t="s">
        <v>21</v>
      </c>
      <c r="K346" t="s">
        <v>22</v>
      </c>
      <c r="L346">
        <v>1516600800</v>
      </c>
      <c r="M346" s="9">
        <f t="shared" si="21"/>
        <v>43122.25</v>
      </c>
      <c r="N346">
        <v>1520056800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">
        <v>2047</v>
      </c>
      <c r="T346" t="s">
        <v>2048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3"/>
        <v>69.966767371601208</v>
      </c>
      <c r="J347" t="s">
        <v>40</v>
      </c>
      <c r="K347" t="s">
        <v>41</v>
      </c>
      <c r="L347">
        <v>1436418000</v>
      </c>
      <c r="M347" s="9">
        <f t="shared" si="21"/>
        <v>42194.208333333328</v>
      </c>
      <c r="N347">
        <v>1436504400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">
        <v>2038</v>
      </c>
      <c r="T347" t="s">
        <v>2041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3"/>
        <v>110.32</v>
      </c>
      <c r="J348" t="s">
        <v>21</v>
      </c>
      <c r="K348" t="s">
        <v>22</v>
      </c>
      <c r="L348">
        <v>1503550800</v>
      </c>
      <c r="M348" s="9">
        <f t="shared" si="21"/>
        <v>42971.208333333328</v>
      </c>
      <c r="N348">
        <v>1508302800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">
        <v>2032</v>
      </c>
      <c r="T348" t="s">
        <v>2042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3"/>
        <v>66.005235602094245</v>
      </c>
      <c r="J349" t="s">
        <v>21</v>
      </c>
      <c r="K349" t="s">
        <v>22</v>
      </c>
      <c r="L349">
        <v>1423634400</v>
      </c>
      <c r="M349" s="9">
        <f t="shared" si="21"/>
        <v>42046.25</v>
      </c>
      <c r="N349">
        <v>1425708000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">
        <v>2034</v>
      </c>
      <c r="T349" t="s">
        <v>2035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3"/>
        <v>41.005742176284812</v>
      </c>
      <c r="J350" t="s">
        <v>21</v>
      </c>
      <c r="K350" t="s">
        <v>22</v>
      </c>
      <c r="L350">
        <v>1487224800</v>
      </c>
      <c r="M350" s="9">
        <f t="shared" si="21"/>
        <v>42782.25</v>
      </c>
      <c r="N350">
        <v>1488348000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">
        <v>2030</v>
      </c>
      <c r="T350" t="s">
        <v>2031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3"/>
        <v>103.96316359696641</v>
      </c>
      <c r="J351" t="s">
        <v>21</v>
      </c>
      <c r="K351" t="s">
        <v>22</v>
      </c>
      <c r="L351">
        <v>1500008400</v>
      </c>
      <c r="M351" s="9">
        <f t="shared" si="21"/>
        <v>42930.208333333328</v>
      </c>
      <c r="N351">
        <v>1502600400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">
        <v>2036</v>
      </c>
      <c r="T351" t="s">
        <v>2037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3"/>
        <v>5</v>
      </c>
      <c r="J352" t="s">
        <v>21</v>
      </c>
      <c r="K352" t="s">
        <v>22</v>
      </c>
      <c r="L352">
        <v>1432098000</v>
      </c>
      <c r="M352" s="9">
        <f t="shared" si="21"/>
        <v>42144.208333333328</v>
      </c>
      <c r="N352">
        <v>1433653200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2032</v>
      </c>
      <c r="T352" t="s">
        <v>2055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3"/>
        <v>47.009935419771487</v>
      </c>
      <c r="J353" t="s">
        <v>21</v>
      </c>
      <c r="K353" t="s">
        <v>22</v>
      </c>
      <c r="L353">
        <v>1440392400</v>
      </c>
      <c r="M353" s="9">
        <f t="shared" si="21"/>
        <v>42240.208333333328</v>
      </c>
      <c r="N353">
        <v>1441602000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">
        <v>2032</v>
      </c>
      <c r="T353" t="s">
        <v>2033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3"/>
        <v>29.606060606060606</v>
      </c>
      <c r="J354" t="s">
        <v>15</v>
      </c>
      <c r="K354" t="s">
        <v>16</v>
      </c>
      <c r="L354">
        <v>1446876000</v>
      </c>
      <c r="M354" s="9">
        <f t="shared" si="21"/>
        <v>42315.25</v>
      </c>
      <c r="N354">
        <v>1447567200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">
        <v>2036</v>
      </c>
      <c r="T354" t="s">
        <v>2037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3"/>
        <v>81.010569583088667</v>
      </c>
      <c r="J355" t="s">
        <v>21</v>
      </c>
      <c r="K355" t="s">
        <v>22</v>
      </c>
      <c r="L355">
        <v>1562302800</v>
      </c>
      <c r="M355" s="9">
        <f t="shared" si="21"/>
        <v>43651.208333333328</v>
      </c>
      <c r="N355">
        <v>1562389200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">
        <v>2036</v>
      </c>
      <c r="T355" t="s">
        <v>2037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3"/>
        <v>94.35</v>
      </c>
      <c r="J356" t="s">
        <v>36</v>
      </c>
      <c r="K356" t="s">
        <v>37</v>
      </c>
      <c r="L356">
        <v>1378184400</v>
      </c>
      <c r="M356" s="9">
        <f t="shared" si="21"/>
        <v>41520.208333333336</v>
      </c>
      <c r="N356">
        <v>1378789200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">
        <v>2038</v>
      </c>
      <c r="T356" t="s">
        <v>2039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3"/>
        <v>26.058139534883722</v>
      </c>
      <c r="J357" t="s">
        <v>21</v>
      </c>
      <c r="K357" t="s">
        <v>22</v>
      </c>
      <c r="L357">
        <v>1485064800</v>
      </c>
      <c r="M357" s="9">
        <f t="shared" si="21"/>
        <v>42757.25</v>
      </c>
      <c r="N357">
        <v>1488520800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">
        <v>2034</v>
      </c>
      <c r="T357" t="s">
        <v>2043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3"/>
        <v>85.775000000000006</v>
      </c>
      <c r="J358" t="s">
        <v>107</v>
      </c>
      <c r="K358" t="s">
        <v>108</v>
      </c>
      <c r="L358">
        <v>1326520800</v>
      </c>
      <c r="M358" s="9">
        <f t="shared" si="21"/>
        <v>40922.25</v>
      </c>
      <c r="N358">
        <v>1327298400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">
        <v>2036</v>
      </c>
      <c r="T358" t="s">
        <v>2037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3"/>
        <v>103.73170731707317</v>
      </c>
      <c r="J359" t="s">
        <v>21</v>
      </c>
      <c r="K359" t="s">
        <v>22</v>
      </c>
      <c r="L359">
        <v>1441256400</v>
      </c>
      <c r="M359" s="9">
        <f t="shared" si="21"/>
        <v>42250.208333333328</v>
      </c>
      <c r="N359">
        <v>1443416400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">
        <v>2047</v>
      </c>
      <c r="T359" t="s">
        <v>2048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3"/>
        <v>49.826086956521742</v>
      </c>
      <c r="J360" t="s">
        <v>15</v>
      </c>
      <c r="K360" t="s">
        <v>16</v>
      </c>
      <c r="L360">
        <v>1533877200</v>
      </c>
      <c r="M360" s="9">
        <f t="shared" si="21"/>
        <v>43322.208333333328</v>
      </c>
      <c r="N360">
        <v>1534136400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2051</v>
      </c>
      <c r="T360" t="s">
        <v>2052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3"/>
        <v>63.893048128342244</v>
      </c>
      <c r="J361" t="s">
        <v>21</v>
      </c>
      <c r="K361" t="s">
        <v>22</v>
      </c>
      <c r="L361">
        <v>1314421200</v>
      </c>
      <c r="M361" s="9">
        <f t="shared" si="21"/>
        <v>40782.208333333336</v>
      </c>
      <c r="N361">
        <v>1315026000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">
        <v>2038</v>
      </c>
      <c r="T361" t="s">
        <v>2046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3"/>
        <v>47.002434782608695</v>
      </c>
      <c r="J362" t="s">
        <v>40</v>
      </c>
      <c r="K362" t="s">
        <v>41</v>
      </c>
      <c r="L362">
        <v>1293861600</v>
      </c>
      <c r="M362" s="9">
        <f t="shared" si="21"/>
        <v>40544.25</v>
      </c>
      <c r="N362">
        <v>1295071200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">
        <v>2036</v>
      </c>
      <c r="T362" t="s">
        <v>2037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3"/>
        <v>108.47727272727273</v>
      </c>
      <c r="J363" t="s">
        <v>21</v>
      </c>
      <c r="K363" t="s">
        <v>22</v>
      </c>
      <c r="L363">
        <v>1507352400</v>
      </c>
      <c r="M363" s="9">
        <f t="shared" si="21"/>
        <v>43015.208333333328</v>
      </c>
      <c r="N363">
        <v>1509426000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">
        <v>2036</v>
      </c>
      <c r="T363" t="s">
        <v>2037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3"/>
        <v>72.015706806282722</v>
      </c>
      <c r="J364" t="s">
        <v>21</v>
      </c>
      <c r="K364" t="s">
        <v>22</v>
      </c>
      <c r="L364">
        <v>1296108000</v>
      </c>
      <c r="M364" s="9">
        <f t="shared" si="21"/>
        <v>40570.25</v>
      </c>
      <c r="N364">
        <v>1299391200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">
        <v>2032</v>
      </c>
      <c r="T364" t="s">
        <v>2033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3"/>
        <v>59.928057553956833</v>
      </c>
      <c r="J365" t="s">
        <v>21</v>
      </c>
      <c r="K365" t="s">
        <v>22</v>
      </c>
      <c r="L365">
        <v>1324965600</v>
      </c>
      <c r="M365" s="9">
        <f t="shared" si="21"/>
        <v>40904.25</v>
      </c>
      <c r="N365">
        <v>1325052000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">
        <v>2032</v>
      </c>
      <c r="T365" t="s">
        <v>2033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3"/>
        <v>78.209677419354833</v>
      </c>
      <c r="J366" t="s">
        <v>21</v>
      </c>
      <c r="K366" t="s">
        <v>22</v>
      </c>
      <c r="L366">
        <v>1520229600</v>
      </c>
      <c r="M366" s="9">
        <f t="shared" si="21"/>
        <v>43164.25</v>
      </c>
      <c r="N366">
        <v>1522818000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">
        <v>2032</v>
      </c>
      <c r="T366" t="s">
        <v>2042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3"/>
        <v>104.77678571428571</v>
      </c>
      <c r="J367" t="s">
        <v>26</v>
      </c>
      <c r="K367" t="s">
        <v>27</v>
      </c>
      <c r="L367">
        <v>1482991200</v>
      </c>
      <c r="M367" s="9">
        <f t="shared" si="21"/>
        <v>42733.25</v>
      </c>
      <c r="N367">
        <v>1485324000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">
        <v>2036</v>
      </c>
      <c r="T367" t="s">
        <v>2037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3"/>
        <v>105.52475247524752</v>
      </c>
      <c r="J368" t="s">
        <v>21</v>
      </c>
      <c r="K368" t="s">
        <v>22</v>
      </c>
      <c r="L368">
        <v>1294034400</v>
      </c>
      <c r="M368" s="9">
        <f t="shared" si="21"/>
        <v>40546.25</v>
      </c>
      <c r="N368">
        <v>1294120800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">
        <v>2036</v>
      </c>
      <c r="T368" t="s">
        <v>2037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3"/>
        <v>24.933333333333334</v>
      </c>
      <c r="J369" t="s">
        <v>21</v>
      </c>
      <c r="K369" t="s">
        <v>22</v>
      </c>
      <c r="L369">
        <v>1413608400</v>
      </c>
      <c r="M369" s="9">
        <f t="shared" si="21"/>
        <v>41930.208333333336</v>
      </c>
      <c r="N369">
        <v>1415685600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">
        <v>2036</v>
      </c>
      <c r="T369" t="s">
        <v>2037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3"/>
        <v>69.873786407766985</v>
      </c>
      <c r="J370" t="s">
        <v>40</v>
      </c>
      <c r="K370" t="s">
        <v>41</v>
      </c>
      <c r="L370">
        <v>1286946000</v>
      </c>
      <c r="M370" s="9">
        <f t="shared" si="21"/>
        <v>40464.208333333336</v>
      </c>
      <c r="N370">
        <v>1288933200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">
        <v>2038</v>
      </c>
      <c r="T370" t="s">
        <v>2039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3"/>
        <v>95.733766233766232</v>
      </c>
      <c r="J371" t="s">
        <v>21</v>
      </c>
      <c r="K371" t="s">
        <v>22</v>
      </c>
      <c r="L371">
        <v>1359871200</v>
      </c>
      <c r="M371" s="9">
        <f t="shared" si="21"/>
        <v>41308.25</v>
      </c>
      <c r="N371">
        <v>1363237200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">
        <v>2038</v>
      </c>
      <c r="T371" t="s">
        <v>2057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3"/>
        <v>29.997485752598056</v>
      </c>
      <c r="J372" t="s">
        <v>21</v>
      </c>
      <c r="K372" t="s">
        <v>22</v>
      </c>
      <c r="L372">
        <v>1555304400</v>
      </c>
      <c r="M372" s="9">
        <f t="shared" si="21"/>
        <v>43570.208333333328</v>
      </c>
      <c r="N372">
        <v>1555822800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">
        <v>2036</v>
      </c>
      <c r="T372" t="s">
        <v>2037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3"/>
        <v>59.011948529411768</v>
      </c>
      <c r="J373" t="s">
        <v>21</v>
      </c>
      <c r="K373" t="s">
        <v>22</v>
      </c>
      <c r="L373">
        <v>1423375200</v>
      </c>
      <c r="M373" s="9">
        <f t="shared" si="21"/>
        <v>42043.25</v>
      </c>
      <c r="N373">
        <v>1427778000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">
        <v>2036</v>
      </c>
      <c r="T373" t="s">
        <v>2037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3"/>
        <v>84.757396449704146</v>
      </c>
      <c r="J374" t="s">
        <v>21</v>
      </c>
      <c r="K374" t="s">
        <v>22</v>
      </c>
      <c r="L374">
        <v>1420696800</v>
      </c>
      <c r="M374" s="9">
        <f t="shared" si="21"/>
        <v>42012.25</v>
      </c>
      <c r="N374">
        <v>1422424800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">
        <v>2038</v>
      </c>
      <c r="T374" t="s">
        <v>2039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3"/>
        <v>78.010921177587846</v>
      </c>
      <c r="J375" t="s">
        <v>21</v>
      </c>
      <c r="K375" t="s">
        <v>22</v>
      </c>
      <c r="L375">
        <v>1502946000</v>
      </c>
      <c r="M375" s="9">
        <f t="shared" si="21"/>
        <v>42964.208333333328</v>
      </c>
      <c r="N375">
        <v>1503637200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">
        <v>2036</v>
      </c>
      <c r="T375" t="s">
        <v>2037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3"/>
        <v>50.05215419501134</v>
      </c>
      <c r="J376" t="s">
        <v>21</v>
      </c>
      <c r="K376" t="s">
        <v>22</v>
      </c>
      <c r="L376">
        <v>1547186400</v>
      </c>
      <c r="M376" s="9">
        <f t="shared" si="21"/>
        <v>43476.25</v>
      </c>
      <c r="N376">
        <v>1547618400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">
        <v>2038</v>
      </c>
      <c r="T376" t="s">
        <v>2039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3"/>
        <v>59.16</v>
      </c>
      <c r="J377" t="s">
        <v>21</v>
      </c>
      <c r="K377" t="s">
        <v>22</v>
      </c>
      <c r="L377">
        <v>1444971600</v>
      </c>
      <c r="M377" s="9">
        <f t="shared" si="21"/>
        <v>42293.208333333328</v>
      </c>
      <c r="N377">
        <v>1449900000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">
        <v>2032</v>
      </c>
      <c r="T377" t="s">
        <v>2042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3"/>
        <v>93.702290076335885</v>
      </c>
      <c r="J378" t="s">
        <v>21</v>
      </c>
      <c r="K378" t="s">
        <v>22</v>
      </c>
      <c r="L378">
        <v>1404622800</v>
      </c>
      <c r="M378" s="9">
        <f t="shared" si="21"/>
        <v>41826.208333333336</v>
      </c>
      <c r="N378">
        <v>1405141200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">
        <v>2032</v>
      </c>
      <c r="T378" t="s">
        <v>2033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3"/>
        <v>40.14173228346457</v>
      </c>
      <c r="J379" t="s">
        <v>21</v>
      </c>
      <c r="K379" t="s">
        <v>22</v>
      </c>
      <c r="L379">
        <v>1571720400</v>
      </c>
      <c r="M379" s="9">
        <f t="shared" si="21"/>
        <v>43760.208333333328</v>
      </c>
      <c r="N379">
        <v>1572933600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">
        <v>2036</v>
      </c>
      <c r="T379" t="s">
        <v>2037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3"/>
        <v>70.090140845070422</v>
      </c>
      <c r="J380" t="s">
        <v>21</v>
      </c>
      <c r="K380" t="s">
        <v>22</v>
      </c>
      <c r="L380">
        <v>1526878800</v>
      </c>
      <c r="M380" s="9">
        <f t="shared" si="21"/>
        <v>43241.208333333328</v>
      </c>
      <c r="N380">
        <v>1530162000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">
        <v>2038</v>
      </c>
      <c r="T380" t="s">
        <v>2039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3"/>
        <v>66.181818181818187</v>
      </c>
      <c r="J381" t="s">
        <v>40</v>
      </c>
      <c r="K381" t="s">
        <v>41</v>
      </c>
      <c r="L381">
        <v>1319691600</v>
      </c>
      <c r="M381" s="9">
        <f t="shared" si="21"/>
        <v>40843.208333333336</v>
      </c>
      <c r="N381">
        <v>1320904800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">
        <v>2036</v>
      </c>
      <c r="T381" t="s">
        <v>2037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3"/>
        <v>47.714285714285715</v>
      </c>
      <c r="J382" t="s">
        <v>21</v>
      </c>
      <c r="K382" t="s">
        <v>22</v>
      </c>
      <c r="L382">
        <v>1371963600</v>
      </c>
      <c r="M382" s="9">
        <f t="shared" si="21"/>
        <v>41448.208333333336</v>
      </c>
      <c r="N382">
        <v>1372395600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">
        <v>2036</v>
      </c>
      <c r="T382" t="s">
        <v>2037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3"/>
        <v>62.896774193548389</v>
      </c>
      <c r="J383" t="s">
        <v>21</v>
      </c>
      <c r="K383" t="s">
        <v>22</v>
      </c>
      <c r="L383">
        <v>1433739600</v>
      </c>
      <c r="M383" s="9">
        <f t="shared" si="21"/>
        <v>42163.208333333328</v>
      </c>
      <c r="N383">
        <v>1437714000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">
        <v>2036</v>
      </c>
      <c r="T383" t="s">
        <v>2037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3"/>
        <v>86.611940298507463</v>
      </c>
      <c r="J384" t="s">
        <v>21</v>
      </c>
      <c r="K384" t="s">
        <v>22</v>
      </c>
      <c r="L384">
        <v>1508130000</v>
      </c>
      <c r="M384" s="9">
        <f t="shared" si="21"/>
        <v>43024.208333333328</v>
      </c>
      <c r="N384">
        <v>1509771600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2051</v>
      </c>
      <c r="T384" t="s">
        <v>2052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3"/>
        <v>75.126984126984127</v>
      </c>
      <c r="J385" t="s">
        <v>21</v>
      </c>
      <c r="K385" t="s">
        <v>22</v>
      </c>
      <c r="L385">
        <v>1550037600</v>
      </c>
      <c r="M385" s="9">
        <f t="shared" si="21"/>
        <v>43509.25</v>
      </c>
      <c r="N385">
        <v>1550556000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">
        <v>2030</v>
      </c>
      <c r="T385" t="s">
        <v>2031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IFERROR((E386/D386)*100,0)</f>
        <v>172.00961538461539</v>
      </c>
      <c r="G386" t="s">
        <v>20</v>
      </c>
      <c r="H386">
        <v>4799</v>
      </c>
      <c r="I386" s="6">
        <f t="shared" si="23"/>
        <v>41.004167534903104</v>
      </c>
      <c r="J386" t="s">
        <v>21</v>
      </c>
      <c r="K386" t="s">
        <v>22</v>
      </c>
      <c r="L386">
        <v>1486706400</v>
      </c>
      <c r="M386" s="9">
        <f t="shared" ref="M386:M449" si="25">(((L386/60)/60)/24)+DATE(1970,1,1)</f>
        <v>42776.25</v>
      </c>
      <c r="N386">
        <v>1489039200</v>
      </c>
      <c r="O386" s="9">
        <f t="shared" si="22"/>
        <v>42803.25</v>
      </c>
      <c r="P386" t="b">
        <v>1</v>
      </c>
      <c r="Q386" t="b">
        <v>1</v>
      </c>
      <c r="R386" t="s">
        <v>42</v>
      </c>
      <c r="S386" t="s">
        <v>2038</v>
      </c>
      <c r="T386" t="s">
        <v>2039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6">
        <f t="shared" si="23"/>
        <v>50.007915567282325</v>
      </c>
      <c r="J387" t="s">
        <v>21</v>
      </c>
      <c r="K387" t="s">
        <v>22</v>
      </c>
      <c r="L387">
        <v>1553835600</v>
      </c>
      <c r="M387" s="9">
        <f t="shared" si="25"/>
        <v>43553.208333333328</v>
      </c>
      <c r="N387">
        <v>1556600400</v>
      </c>
      <c r="O387" s="9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2044</v>
      </c>
      <c r="T387" t="s">
        <v>2045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9">
        <f t="shared" si="25"/>
        <v>40355.208333333336</v>
      </c>
      <c r="N388">
        <v>1278565200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">
        <v>2036</v>
      </c>
      <c r="T388" t="s">
        <v>2037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7"/>
        <v>100.93160377358491</v>
      </c>
      <c r="J389" t="s">
        <v>21</v>
      </c>
      <c r="K389" t="s">
        <v>22</v>
      </c>
      <c r="L389">
        <v>1339477200</v>
      </c>
      <c r="M389" s="9">
        <f t="shared" si="25"/>
        <v>41072.208333333336</v>
      </c>
      <c r="N389">
        <v>1339909200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">
        <v>2034</v>
      </c>
      <c r="T389" t="s">
        <v>2043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7"/>
        <v>89.227586206896547</v>
      </c>
      <c r="J390" t="s">
        <v>98</v>
      </c>
      <c r="K390" t="s">
        <v>99</v>
      </c>
      <c r="L390">
        <v>1325656800</v>
      </c>
      <c r="M390" s="9">
        <f t="shared" si="25"/>
        <v>40912.25</v>
      </c>
      <c r="N390">
        <v>1325829600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">
        <v>2032</v>
      </c>
      <c r="T390" t="s">
        <v>2042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7"/>
        <v>87.979166666666671</v>
      </c>
      <c r="J391" t="s">
        <v>21</v>
      </c>
      <c r="K391" t="s">
        <v>22</v>
      </c>
      <c r="L391">
        <v>1288242000</v>
      </c>
      <c r="M391" s="9">
        <f t="shared" si="25"/>
        <v>40479.208333333336</v>
      </c>
      <c r="N391">
        <v>1290578400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">
        <v>2036</v>
      </c>
      <c r="T391" t="s">
        <v>2037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7"/>
        <v>89.54</v>
      </c>
      <c r="J392" t="s">
        <v>21</v>
      </c>
      <c r="K392" t="s">
        <v>22</v>
      </c>
      <c r="L392">
        <v>1379048400</v>
      </c>
      <c r="M392" s="9">
        <f t="shared" si="25"/>
        <v>41530.208333333336</v>
      </c>
      <c r="N392">
        <v>1380344400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2051</v>
      </c>
      <c r="T392" t="s">
        <v>2052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7"/>
        <v>29.09271523178808</v>
      </c>
      <c r="J393" t="s">
        <v>21</v>
      </c>
      <c r="K393" t="s">
        <v>22</v>
      </c>
      <c r="L393">
        <v>1389679200</v>
      </c>
      <c r="M393" s="9">
        <f t="shared" si="25"/>
        <v>41653.25</v>
      </c>
      <c r="N393">
        <v>1389852000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">
        <v>2044</v>
      </c>
      <c r="T393" t="s">
        <v>2045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7"/>
        <v>42.006218905472636</v>
      </c>
      <c r="J394" t="s">
        <v>21</v>
      </c>
      <c r="K394" t="s">
        <v>22</v>
      </c>
      <c r="L394">
        <v>1294293600</v>
      </c>
      <c r="M394" s="9">
        <f t="shared" si="25"/>
        <v>40549.25</v>
      </c>
      <c r="N394">
        <v>1294466400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">
        <v>2034</v>
      </c>
      <c r="T394" t="s">
        <v>2043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7"/>
        <v>47.004903563255965</v>
      </c>
      <c r="J395" t="s">
        <v>15</v>
      </c>
      <c r="K395" t="s">
        <v>16</v>
      </c>
      <c r="L395">
        <v>1500267600</v>
      </c>
      <c r="M395" s="9">
        <f t="shared" si="25"/>
        <v>42933.208333333328</v>
      </c>
      <c r="N395">
        <v>1500354000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2032</v>
      </c>
      <c r="T395" t="s">
        <v>2055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7"/>
        <v>110.44117647058823</v>
      </c>
      <c r="J396" t="s">
        <v>21</v>
      </c>
      <c r="K396" t="s">
        <v>22</v>
      </c>
      <c r="L396">
        <v>1375074000</v>
      </c>
      <c r="M396" s="9">
        <f t="shared" si="25"/>
        <v>41484.208333333336</v>
      </c>
      <c r="N396">
        <v>1375938000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">
        <v>2038</v>
      </c>
      <c r="T396" t="s">
        <v>2039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7"/>
        <v>41.990909090909092</v>
      </c>
      <c r="J397" t="s">
        <v>21</v>
      </c>
      <c r="K397" t="s">
        <v>22</v>
      </c>
      <c r="L397">
        <v>1323324000</v>
      </c>
      <c r="M397" s="9">
        <f t="shared" si="25"/>
        <v>40885.25</v>
      </c>
      <c r="N397">
        <v>1323410400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">
        <v>2036</v>
      </c>
      <c r="T397" t="s">
        <v>2037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7"/>
        <v>48.012468827930178</v>
      </c>
      <c r="J398" t="s">
        <v>26</v>
      </c>
      <c r="K398" t="s">
        <v>27</v>
      </c>
      <c r="L398">
        <v>1538715600</v>
      </c>
      <c r="M398" s="9">
        <f t="shared" si="25"/>
        <v>43378.208333333328</v>
      </c>
      <c r="N398">
        <v>1539406800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">
        <v>2038</v>
      </c>
      <c r="T398" t="s">
        <v>2041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7"/>
        <v>31.019823788546255</v>
      </c>
      <c r="J399" t="s">
        <v>21</v>
      </c>
      <c r="K399" t="s">
        <v>22</v>
      </c>
      <c r="L399">
        <v>1369285200</v>
      </c>
      <c r="M399" s="9">
        <f t="shared" si="25"/>
        <v>41417.208333333336</v>
      </c>
      <c r="N399">
        <v>1369803600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">
        <v>2032</v>
      </c>
      <c r="T399" t="s">
        <v>2033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7"/>
        <v>99.203252032520325</v>
      </c>
      <c r="J400" t="s">
        <v>107</v>
      </c>
      <c r="K400" t="s">
        <v>108</v>
      </c>
      <c r="L400">
        <v>1525755600</v>
      </c>
      <c r="M400" s="9">
        <f t="shared" si="25"/>
        <v>43228.208333333328</v>
      </c>
      <c r="N400">
        <v>1525928400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">
        <v>2038</v>
      </c>
      <c r="T400" t="s">
        <v>2046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7"/>
        <v>66.022316684378325</v>
      </c>
      <c r="J401" t="s">
        <v>21</v>
      </c>
      <c r="K401" t="s">
        <v>22</v>
      </c>
      <c r="L401">
        <v>1296626400</v>
      </c>
      <c r="M401" s="9">
        <f t="shared" si="25"/>
        <v>40576.25</v>
      </c>
      <c r="N401">
        <v>1297231200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">
        <v>2032</v>
      </c>
      <c r="T401" t="s">
        <v>2042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7"/>
        <v>2</v>
      </c>
      <c r="J402" t="s">
        <v>21</v>
      </c>
      <c r="K402" t="s">
        <v>22</v>
      </c>
      <c r="L402">
        <v>1376629200</v>
      </c>
      <c r="M402" s="9">
        <f t="shared" si="25"/>
        <v>41502.208333333336</v>
      </c>
      <c r="N402">
        <v>1378530000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2051</v>
      </c>
      <c r="T402" t="s">
        <v>2052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7"/>
        <v>46.060200668896321</v>
      </c>
      <c r="J403" t="s">
        <v>21</v>
      </c>
      <c r="K403" t="s">
        <v>22</v>
      </c>
      <c r="L403">
        <v>1572152400</v>
      </c>
      <c r="M403" s="9">
        <f t="shared" si="25"/>
        <v>43765.208333333328</v>
      </c>
      <c r="N403">
        <v>1572152400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">
        <v>2036</v>
      </c>
      <c r="T403" t="s">
        <v>2037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7"/>
        <v>73.650000000000006</v>
      </c>
      <c r="J404" t="s">
        <v>21</v>
      </c>
      <c r="K404" t="s">
        <v>22</v>
      </c>
      <c r="L404">
        <v>1325829600</v>
      </c>
      <c r="M404" s="9">
        <f t="shared" si="25"/>
        <v>40914.25</v>
      </c>
      <c r="N404">
        <v>1329890400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">
        <v>2038</v>
      </c>
      <c r="T404" t="s">
        <v>2049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7"/>
        <v>55.99336650082919</v>
      </c>
      <c r="J405" t="s">
        <v>15</v>
      </c>
      <c r="K405" t="s">
        <v>16</v>
      </c>
      <c r="L405">
        <v>1273640400</v>
      </c>
      <c r="M405" s="9">
        <f t="shared" si="25"/>
        <v>40310.208333333336</v>
      </c>
      <c r="N405">
        <v>1276750800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">
        <v>2036</v>
      </c>
      <c r="T405" t="s">
        <v>2037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7"/>
        <v>68.985695127402778</v>
      </c>
      <c r="J406" t="s">
        <v>21</v>
      </c>
      <c r="K406" t="s">
        <v>22</v>
      </c>
      <c r="L406">
        <v>1510639200</v>
      </c>
      <c r="M406" s="9">
        <f t="shared" si="25"/>
        <v>43053.25</v>
      </c>
      <c r="N406">
        <v>1510898400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">
        <v>2036</v>
      </c>
      <c r="T406" t="s">
        <v>2037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7"/>
        <v>60.981609195402299</v>
      </c>
      <c r="J407" t="s">
        <v>21</v>
      </c>
      <c r="K407" t="s">
        <v>22</v>
      </c>
      <c r="L407">
        <v>1528088400</v>
      </c>
      <c r="M407" s="9">
        <f t="shared" si="25"/>
        <v>43255.208333333328</v>
      </c>
      <c r="N407">
        <v>1532408400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">
        <v>2036</v>
      </c>
      <c r="T407" t="s">
        <v>2037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7"/>
        <v>110.98139534883721</v>
      </c>
      <c r="J408" t="s">
        <v>21</v>
      </c>
      <c r="K408" t="s">
        <v>22</v>
      </c>
      <c r="L408">
        <v>1359525600</v>
      </c>
      <c r="M408" s="9">
        <f t="shared" si="25"/>
        <v>41304.25</v>
      </c>
      <c r="N408">
        <v>1360562400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">
        <v>2038</v>
      </c>
      <c r="T408" t="s">
        <v>2039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7"/>
        <v>25</v>
      </c>
      <c r="J409" t="s">
        <v>36</v>
      </c>
      <c r="K409" t="s">
        <v>37</v>
      </c>
      <c r="L409">
        <v>1570942800</v>
      </c>
      <c r="M409" s="9">
        <f t="shared" si="25"/>
        <v>43751.208333333328</v>
      </c>
      <c r="N409">
        <v>1571547600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">
        <v>2036</v>
      </c>
      <c r="T409" t="s">
        <v>2037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7"/>
        <v>78.759740259740255</v>
      </c>
      <c r="J410" t="s">
        <v>15</v>
      </c>
      <c r="K410" t="s">
        <v>16</v>
      </c>
      <c r="L410">
        <v>1466398800</v>
      </c>
      <c r="M410" s="9">
        <f t="shared" si="25"/>
        <v>42541.208333333328</v>
      </c>
      <c r="N410">
        <v>1468126800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">
        <v>2038</v>
      </c>
      <c r="T410" t="s">
        <v>2039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7"/>
        <v>87.960784313725483</v>
      </c>
      <c r="J411" t="s">
        <v>21</v>
      </c>
      <c r="K411" t="s">
        <v>22</v>
      </c>
      <c r="L411">
        <v>1492491600</v>
      </c>
      <c r="M411" s="9">
        <f t="shared" si="25"/>
        <v>42843.208333333328</v>
      </c>
      <c r="N411">
        <v>1492837200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">
        <v>2032</v>
      </c>
      <c r="T411" t="s">
        <v>2033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7"/>
        <v>49.987398739873989</v>
      </c>
      <c r="J412" t="s">
        <v>21</v>
      </c>
      <c r="K412" t="s">
        <v>22</v>
      </c>
      <c r="L412">
        <v>1430197200</v>
      </c>
      <c r="M412" s="9">
        <f t="shared" si="25"/>
        <v>42122.208333333328</v>
      </c>
      <c r="N412">
        <v>1430197200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">
        <v>2047</v>
      </c>
      <c r="T412" t="s">
        <v>2058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7"/>
        <v>99.524390243902445</v>
      </c>
      <c r="J413" t="s">
        <v>21</v>
      </c>
      <c r="K413" t="s">
        <v>22</v>
      </c>
      <c r="L413">
        <v>1496034000</v>
      </c>
      <c r="M413" s="9">
        <f t="shared" si="25"/>
        <v>42884.208333333328</v>
      </c>
      <c r="N413">
        <v>1496206800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">
        <v>2036</v>
      </c>
      <c r="T413" t="s">
        <v>2037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7"/>
        <v>104.82089552238806</v>
      </c>
      <c r="J414" t="s">
        <v>21</v>
      </c>
      <c r="K414" t="s">
        <v>22</v>
      </c>
      <c r="L414">
        <v>1388728800</v>
      </c>
      <c r="M414" s="9">
        <f t="shared" si="25"/>
        <v>41642.25</v>
      </c>
      <c r="N414">
        <v>1389592800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">
        <v>2044</v>
      </c>
      <c r="T414" t="s">
        <v>2050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7"/>
        <v>108.01469237832875</v>
      </c>
      <c r="J415" t="s">
        <v>21</v>
      </c>
      <c r="K415" t="s">
        <v>22</v>
      </c>
      <c r="L415">
        <v>1543298400</v>
      </c>
      <c r="M415" s="9">
        <f t="shared" si="25"/>
        <v>43431.25</v>
      </c>
      <c r="N415">
        <v>1545631200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">
        <v>2038</v>
      </c>
      <c r="T415" t="s">
        <v>2046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7"/>
        <v>28.998544660724033</v>
      </c>
      <c r="J416" t="s">
        <v>21</v>
      </c>
      <c r="K416" t="s">
        <v>22</v>
      </c>
      <c r="L416">
        <v>1271739600</v>
      </c>
      <c r="M416" s="9">
        <f t="shared" si="25"/>
        <v>40288.208333333336</v>
      </c>
      <c r="N416">
        <v>1272430800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">
        <v>2030</v>
      </c>
      <c r="T416" t="s">
        <v>2031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7"/>
        <v>30.028708133971293</v>
      </c>
      <c r="J417" t="s">
        <v>21</v>
      </c>
      <c r="K417" t="s">
        <v>22</v>
      </c>
      <c r="L417">
        <v>1326434400</v>
      </c>
      <c r="M417" s="9">
        <f t="shared" si="25"/>
        <v>40921.25</v>
      </c>
      <c r="N417">
        <v>1327903200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">
        <v>2036</v>
      </c>
      <c r="T417" t="s">
        <v>2037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7"/>
        <v>41.005559416261292</v>
      </c>
      <c r="J418" t="s">
        <v>21</v>
      </c>
      <c r="K418" t="s">
        <v>22</v>
      </c>
      <c r="L418">
        <v>1295244000</v>
      </c>
      <c r="M418" s="9">
        <f t="shared" si="25"/>
        <v>40560.25</v>
      </c>
      <c r="N418">
        <v>1296021600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">
        <v>2038</v>
      </c>
      <c r="T418" t="s">
        <v>2039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7"/>
        <v>62.866666666666667</v>
      </c>
      <c r="J419" t="s">
        <v>21</v>
      </c>
      <c r="K419" t="s">
        <v>22</v>
      </c>
      <c r="L419">
        <v>1541221200</v>
      </c>
      <c r="M419" s="9">
        <f t="shared" si="25"/>
        <v>43407.208333333328</v>
      </c>
      <c r="N419">
        <v>1543298400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">
        <v>2036</v>
      </c>
      <c r="T419" t="s">
        <v>2037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7"/>
        <v>47.005002501250623</v>
      </c>
      <c r="J420" t="s">
        <v>15</v>
      </c>
      <c r="K420" t="s">
        <v>16</v>
      </c>
      <c r="L420">
        <v>1336280400</v>
      </c>
      <c r="M420" s="9">
        <f t="shared" si="25"/>
        <v>41035.208333333336</v>
      </c>
      <c r="N420">
        <v>1336366800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">
        <v>2038</v>
      </c>
      <c r="T420" t="s">
        <v>2039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7"/>
        <v>26.997693638285604</v>
      </c>
      <c r="J421" t="s">
        <v>21</v>
      </c>
      <c r="K421" t="s">
        <v>22</v>
      </c>
      <c r="L421">
        <v>1324533600</v>
      </c>
      <c r="M421" s="9">
        <f t="shared" si="25"/>
        <v>40899.25</v>
      </c>
      <c r="N421">
        <v>1325052000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">
        <v>2034</v>
      </c>
      <c r="T421" t="s">
        <v>2035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7"/>
        <v>68.329787234042556</v>
      </c>
      <c r="J422" t="s">
        <v>21</v>
      </c>
      <c r="K422" t="s">
        <v>22</v>
      </c>
      <c r="L422">
        <v>1498366800</v>
      </c>
      <c r="M422" s="9">
        <f t="shared" si="25"/>
        <v>42911.208333333328</v>
      </c>
      <c r="N422">
        <v>1499576400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">
        <v>2036</v>
      </c>
      <c r="T422" t="s">
        <v>2037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7"/>
        <v>50.974576271186443</v>
      </c>
      <c r="J423" t="s">
        <v>21</v>
      </c>
      <c r="K423" t="s">
        <v>22</v>
      </c>
      <c r="L423">
        <v>1498712400</v>
      </c>
      <c r="M423" s="9">
        <f t="shared" si="25"/>
        <v>42915.208333333328</v>
      </c>
      <c r="N423">
        <v>1501304400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">
        <v>2034</v>
      </c>
      <c r="T423" t="s">
        <v>2043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7"/>
        <v>54.024390243902438</v>
      </c>
      <c r="J424" t="s">
        <v>21</v>
      </c>
      <c r="K424" t="s">
        <v>22</v>
      </c>
      <c r="L424">
        <v>1271480400</v>
      </c>
      <c r="M424" s="9">
        <f t="shared" si="25"/>
        <v>40285.208333333336</v>
      </c>
      <c r="N424">
        <v>1273208400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">
        <v>2036</v>
      </c>
      <c r="T424" t="s">
        <v>2037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7"/>
        <v>97.055555555555557</v>
      </c>
      <c r="J425" t="s">
        <v>21</v>
      </c>
      <c r="K425" t="s">
        <v>22</v>
      </c>
      <c r="L425">
        <v>1316667600</v>
      </c>
      <c r="M425" s="9">
        <f t="shared" si="25"/>
        <v>40808.208333333336</v>
      </c>
      <c r="N425">
        <v>1316840400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">
        <v>2030</v>
      </c>
      <c r="T425" t="s">
        <v>2031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7"/>
        <v>24.867469879518072</v>
      </c>
      <c r="J426" t="s">
        <v>21</v>
      </c>
      <c r="K426" t="s">
        <v>22</v>
      </c>
      <c r="L426">
        <v>1524027600</v>
      </c>
      <c r="M426" s="9">
        <f t="shared" si="25"/>
        <v>43208.208333333328</v>
      </c>
      <c r="N426">
        <v>1524546000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">
        <v>2032</v>
      </c>
      <c r="T426" t="s">
        <v>2042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7"/>
        <v>84.423913043478265</v>
      </c>
      <c r="J427" t="s">
        <v>21</v>
      </c>
      <c r="K427" t="s">
        <v>22</v>
      </c>
      <c r="L427">
        <v>1438059600</v>
      </c>
      <c r="M427" s="9">
        <f t="shared" si="25"/>
        <v>42213.208333333328</v>
      </c>
      <c r="N427">
        <v>1438578000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2051</v>
      </c>
      <c r="T427" t="s">
        <v>2052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7"/>
        <v>47.091324200913242</v>
      </c>
      <c r="J428" t="s">
        <v>21</v>
      </c>
      <c r="K428" t="s">
        <v>22</v>
      </c>
      <c r="L428">
        <v>1361944800</v>
      </c>
      <c r="M428" s="9">
        <f t="shared" si="25"/>
        <v>41332.25</v>
      </c>
      <c r="N428">
        <v>1362549600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">
        <v>2036</v>
      </c>
      <c r="T428" t="s">
        <v>2037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7"/>
        <v>77.996041171813147</v>
      </c>
      <c r="J429" t="s">
        <v>21</v>
      </c>
      <c r="K429" t="s">
        <v>22</v>
      </c>
      <c r="L429">
        <v>1410584400</v>
      </c>
      <c r="M429" s="9">
        <f t="shared" si="25"/>
        <v>41895.208333333336</v>
      </c>
      <c r="N429">
        <v>1413349200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">
        <v>2036</v>
      </c>
      <c r="T429" t="s">
        <v>2037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7"/>
        <v>62.967871485943775</v>
      </c>
      <c r="J430" t="s">
        <v>21</v>
      </c>
      <c r="K430" t="s">
        <v>22</v>
      </c>
      <c r="L430">
        <v>1297404000</v>
      </c>
      <c r="M430" s="9">
        <f t="shared" si="25"/>
        <v>40585.25</v>
      </c>
      <c r="N430">
        <v>1298008800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">
        <v>2038</v>
      </c>
      <c r="T430" t="s">
        <v>2046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7"/>
        <v>81.006080449017773</v>
      </c>
      <c r="J431" t="s">
        <v>21</v>
      </c>
      <c r="K431" t="s">
        <v>22</v>
      </c>
      <c r="L431">
        <v>1392012000</v>
      </c>
      <c r="M431" s="9">
        <f t="shared" si="25"/>
        <v>41680.25</v>
      </c>
      <c r="N431">
        <v>1394427600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2051</v>
      </c>
      <c r="T431" t="s">
        <v>2052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7"/>
        <v>65.321428571428569</v>
      </c>
      <c r="J432" t="s">
        <v>21</v>
      </c>
      <c r="K432" t="s">
        <v>22</v>
      </c>
      <c r="L432">
        <v>1569733200</v>
      </c>
      <c r="M432" s="9">
        <f t="shared" si="25"/>
        <v>43737.208333333328</v>
      </c>
      <c r="N432">
        <v>1572670800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">
        <v>2036</v>
      </c>
      <c r="T432" t="s">
        <v>2037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7"/>
        <v>104.43617021276596</v>
      </c>
      <c r="J433" t="s">
        <v>21</v>
      </c>
      <c r="K433" t="s">
        <v>22</v>
      </c>
      <c r="L433">
        <v>1529643600</v>
      </c>
      <c r="M433" s="9">
        <f t="shared" si="25"/>
        <v>43273.208333333328</v>
      </c>
      <c r="N433">
        <v>1531112400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">
        <v>2036</v>
      </c>
      <c r="T433" t="s">
        <v>2037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7"/>
        <v>69.989010989010993</v>
      </c>
      <c r="J434" t="s">
        <v>21</v>
      </c>
      <c r="K434" t="s">
        <v>22</v>
      </c>
      <c r="L434">
        <v>1399006800</v>
      </c>
      <c r="M434" s="9">
        <f t="shared" si="25"/>
        <v>41761.208333333336</v>
      </c>
      <c r="N434">
        <v>1400734800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">
        <v>2036</v>
      </c>
      <c r="T434" t="s">
        <v>2037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7"/>
        <v>83.023989898989896</v>
      </c>
      <c r="J435" t="s">
        <v>21</v>
      </c>
      <c r="K435" t="s">
        <v>22</v>
      </c>
      <c r="L435">
        <v>1385359200</v>
      </c>
      <c r="M435" s="9">
        <f t="shared" si="25"/>
        <v>41603.25</v>
      </c>
      <c r="N435">
        <v>1386741600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">
        <v>2038</v>
      </c>
      <c r="T435" t="s">
        <v>2039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7"/>
        <v>90.3</v>
      </c>
      <c r="J436" t="s">
        <v>15</v>
      </c>
      <c r="K436" t="s">
        <v>16</v>
      </c>
      <c r="L436">
        <v>1480572000</v>
      </c>
      <c r="M436" s="9">
        <f t="shared" si="25"/>
        <v>42705.25</v>
      </c>
      <c r="N436">
        <v>1481781600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">
        <v>2036</v>
      </c>
      <c r="T436" t="s">
        <v>2037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7"/>
        <v>103.98131932282546</v>
      </c>
      <c r="J437" t="s">
        <v>107</v>
      </c>
      <c r="K437" t="s">
        <v>108</v>
      </c>
      <c r="L437">
        <v>1418623200</v>
      </c>
      <c r="M437" s="9">
        <f t="shared" si="25"/>
        <v>41988.25</v>
      </c>
      <c r="N437">
        <v>1419660000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">
        <v>2036</v>
      </c>
      <c r="T437" t="s">
        <v>2037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7"/>
        <v>54.931726907630519</v>
      </c>
      <c r="J438" t="s">
        <v>21</v>
      </c>
      <c r="K438" t="s">
        <v>22</v>
      </c>
      <c r="L438">
        <v>1555736400</v>
      </c>
      <c r="M438" s="9">
        <f t="shared" si="25"/>
        <v>43575.208333333328</v>
      </c>
      <c r="N438">
        <v>1555822800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2032</v>
      </c>
      <c r="T438" t="s">
        <v>2055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7"/>
        <v>51.921875</v>
      </c>
      <c r="J439" t="s">
        <v>21</v>
      </c>
      <c r="K439" t="s">
        <v>22</v>
      </c>
      <c r="L439">
        <v>1442120400</v>
      </c>
      <c r="M439" s="9">
        <f t="shared" si="25"/>
        <v>42260.208333333328</v>
      </c>
      <c r="N439">
        <v>1442379600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">
        <v>2038</v>
      </c>
      <c r="T439" t="s">
        <v>2046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7"/>
        <v>60.02834008097166</v>
      </c>
      <c r="J440" t="s">
        <v>21</v>
      </c>
      <c r="K440" t="s">
        <v>22</v>
      </c>
      <c r="L440">
        <v>1362376800</v>
      </c>
      <c r="M440" s="9">
        <f t="shared" si="25"/>
        <v>41337.25</v>
      </c>
      <c r="N440">
        <v>1364965200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">
        <v>2036</v>
      </c>
      <c r="T440" t="s">
        <v>2037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7"/>
        <v>44.003488879197555</v>
      </c>
      <c r="J441" t="s">
        <v>21</v>
      </c>
      <c r="K441" t="s">
        <v>22</v>
      </c>
      <c r="L441">
        <v>1478408400</v>
      </c>
      <c r="M441" s="9">
        <f t="shared" si="25"/>
        <v>42680.208333333328</v>
      </c>
      <c r="N441">
        <v>1479016800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">
        <v>2038</v>
      </c>
      <c r="T441" t="s">
        <v>2060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7"/>
        <v>53.003513254551258</v>
      </c>
      <c r="J442" t="s">
        <v>21</v>
      </c>
      <c r="K442" t="s">
        <v>22</v>
      </c>
      <c r="L442">
        <v>1498798800</v>
      </c>
      <c r="M442" s="9">
        <f t="shared" si="25"/>
        <v>42916.208333333328</v>
      </c>
      <c r="N442">
        <v>1499662800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">
        <v>2038</v>
      </c>
      <c r="T442" t="s">
        <v>2057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7"/>
        <v>54.5</v>
      </c>
      <c r="J443" t="s">
        <v>21</v>
      </c>
      <c r="K443" t="s">
        <v>22</v>
      </c>
      <c r="L443">
        <v>1335416400</v>
      </c>
      <c r="M443" s="9">
        <f t="shared" si="25"/>
        <v>41025.208333333336</v>
      </c>
      <c r="N443">
        <v>1337835600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">
        <v>2034</v>
      </c>
      <c r="T443" t="s">
        <v>2043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7"/>
        <v>75.04195804195804</v>
      </c>
      <c r="J444" t="s">
        <v>107</v>
      </c>
      <c r="K444" t="s">
        <v>108</v>
      </c>
      <c r="L444">
        <v>1504328400</v>
      </c>
      <c r="M444" s="9">
        <f t="shared" si="25"/>
        <v>42980.208333333328</v>
      </c>
      <c r="N444">
        <v>1505710800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">
        <v>2036</v>
      </c>
      <c r="T444" t="s">
        <v>2037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7"/>
        <v>35.911111111111111</v>
      </c>
      <c r="J445" t="s">
        <v>21</v>
      </c>
      <c r="K445" t="s">
        <v>22</v>
      </c>
      <c r="L445">
        <v>1285822800</v>
      </c>
      <c r="M445" s="9">
        <f t="shared" si="25"/>
        <v>40451.208333333336</v>
      </c>
      <c r="N445">
        <v>1287464400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">
        <v>2036</v>
      </c>
      <c r="T445" t="s">
        <v>2037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7"/>
        <v>36.952702702702702</v>
      </c>
      <c r="J446" t="s">
        <v>21</v>
      </c>
      <c r="K446" t="s">
        <v>22</v>
      </c>
      <c r="L446">
        <v>1311483600</v>
      </c>
      <c r="M446" s="9">
        <f t="shared" si="25"/>
        <v>40748.208333333336</v>
      </c>
      <c r="N446">
        <v>1311656400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">
        <v>2032</v>
      </c>
      <c r="T446" t="s">
        <v>2042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7"/>
        <v>63.170588235294119</v>
      </c>
      <c r="J447" t="s">
        <v>21</v>
      </c>
      <c r="K447" t="s">
        <v>22</v>
      </c>
      <c r="L447">
        <v>1291356000</v>
      </c>
      <c r="M447" s="9">
        <f t="shared" si="25"/>
        <v>40515.25</v>
      </c>
      <c r="N447">
        <v>1293170400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">
        <v>2036</v>
      </c>
      <c r="T447" t="s">
        <v>2037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7"/>
        <v>29.99462365591398</v>
      </c>
      <c r="J448" t="s">
        <v>21</v>
      </c>
      <c r="K448" t="s">
        <v>22</v>
      </c>
      <c r="L448">
        <v>1355810400</v>
      </c>
      <c r="M448" s="9">
        <f t="shared" si="25"/>
        <v>41261.25</v>
      </c>
      <c r="N448">
        <v>1355983200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">
        <v>2034</v>
      </c>
      <c r="T448" t="s">
        <v>2043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7"/>
        <v>86</v>
      </c>
      <c r="J449" t="s">
        <v>40</v>
      </c>
      <c r="K449" t="s">
        <v>41</v>
      </c>
      <c r="L449">
        <v>1513663200</v>
      </c>
      <c r="M449" s="9">
        <f t="shared" si="25"/>
        <v>43088.25</v>
      </c>
      <c r="N449">
        <v>1515045600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">
        <v>2038</v>
      </c>
      <c r="T449" t="s">
        <v>2057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IFERROR((E450/D450)*100,0)</f>
        <v>50.482758620689658</v>
      </c>
      <c r="G450" t="s">
        <v>14</v>
      </c>
      <c r="H450">
        <v>605</v>
      </c>
      <c r="I450" s="6">
        <f t="shared" si="27"/>
        <v>75.014876033057845</v>
      </c>
      <c r="J450" t="s">
        <v>21</v>
      </c>
      <c r="K450" t="s">
        <v>22</v>
      </c>
      <c r="L450">
        <v>1365915600</v>
      </c>
      <c r="M450" s="9">
        <f t="shared" ref="M450:M513" si="29">(((L450/60)/60)/24)+DATE(1970,1,1)</f>
        <v>41378.208333333336</v>
      </c>
      <c r="N450">
        <v>1366088400</v>
      </c>
      <c r="O450" s="9">
        <f t="shared" si="26"/>
        <v>41380.208333333336</v>
      </c>
      <c r="P450" t="b">
        <v>0</v>
      </c>
      <c r="Q450" t="b">
        <v>1</v>
      </c>
      <c r="R450" t="s">
        <v>89</v>
      </c>
      <c r="S450" t="s">
        <v>2047</v>
      </c>
      <c r="T450" t="s">
        <v>2048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6">
        <f t="shared" si="27"/>
        <v>101.19767441860465</v>
      </c>
      <c r="J451" t="s">
        <v>36</v>
      </c>
      <c r="K451" t="s">
        <v>37</v>
      </c>
      <c r="L451">
        <v>1551852000</v>
      </c>
      <c r="M451" s="9">
        <f t="shared" si="29"/>
        <v>43530.25</v>
      </c>
      <c r="N451">
        <v>1553317200</v>
      </c>
      <c r="O451" s="9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2047</v>
      </c>
      <c r="T451" t="s">
        <v>2048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ref="I452:I515" si="31">E452/H452</f>
        <v>4</v>
      </c>
      <c r="J452" t="s">
        <v>15</v>
      </c>
      <c r="K452" t="s">
        <v>16</v>
      </c>
      <c r="L452">
        <v>1540098000</v>
      </c>
      <c r="M452" s="9">
        <f t="shared" si="29"/>
        <v>43394.208333333328</v>
      </c>
      <c r="N452">
        <v>1542088800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">
        <v>2038</v>
      </c>
      <c r="T452" t="s">
        <v>2046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31"/>
        <v>29.001272669424118</v>
      </c>
      <c r="J453" t="s">
        <v>21</v>
      </c>
      <c r="K453" t="s">
        <v>22</v>
      </c>
      <c r="L453">
        <v>1500440400</v>
      </c>
      <c r="M453" s="9">
        <f t="shared" si="29"/>
        <v>42935.208333333328</v>
      </c>
      <c r="N453">
        <v>1503118800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">
        <v>2032</v>
      </c>
      <c r="T453" t="s">
        <v>2033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31"/>
        <v>98.225806451612897</v>
      </c>
      <c r="J454" t="s">
        <v>21</v>
      </c>
      <c r="K454" t="s">
        <v>22</v>
      </c>
      <c r="L454">
        <v>1278392400</v>
      </c>
      <c r="M454" s="9">
        <f t="shared" si="29"/>
        <v>40365.208333333336</v>
      </c>
      <c r="N454">
        <v>1278478800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">
        <v>2038</v>
      </c>
      <c r="T454" t="s">
        <v>2041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31"/>
        <v>87.001693480101608</v>
      </c>
      <c r="J455" t="s">
        <v>21</v>
      </c>
      <c r="K455" t="s">
        <v>22</v>
      </c>
      <c r="L455">
        <v>1480572000</v>
      </c>
      <c r="M455" s="9">
        <f t="shared" si="29"/>
        <v>42705.25</v>
      </c>
      <c r="N455">
        <v>1484114400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">
        <v>2038</v>
      </c>
      <c r="T455" t="s">
        <v>2060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31"/>
        <v>45.205128205128204</v>
      </c>
      <c r="J456" t="s">
        <v>21</v>
      </c>
      <c r="K456" t="s">
        <v>22</v>
      </c>
      <c r="L456">
        <v>1382331600</v>
      </c>
      <c r="M456" s="9">
        <f t="shared" si="29"/>
        <v>41568.208333333336</v>
      </c>
      <c r="N456">
        <v>1385445600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">
        <v>2038</v>
      </c>
      <c r="T456" t="s">
        <v>2041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31"/>
        <v>37.001341561577675</v>
      </c>
      <c r="J457" t="s">
        <v>21</v>
      </c>
      <c r="K457" t="s">
        <v>22</v>
      </c>
      <c r="L457">
        <v>1316754000</v>
      </c>
      <c r="M457" s="9">
        <f t="shared" si="29"/>
        <v>40809.208333333336</v>
      </c>
      <c r="N457">
        <v>1318741200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">
        <v>2036</v>
      </c>
      <c r="T457" t="s">
        <v>2037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31"/>
        <v>94.976947040498445</v>
      </c>
      <c r="J458" t="s">
        <v>21</v>
      </c>
      <c r="K458" t="s">
        <v>22</v>
      </c>
      <c r="L458">
        <v>1518242400</v>
      </c>
      <c r="M458" s="9">
        <f t="shared" si="29"/>
        <v>43141.25</v>
      </c>
      <c r="N458">
        <v>1518242400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">
        <v>2032</v>
      </c>
      <c r="T458" t="s">
        <v>2042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31"/>
        <v>28.956521739130434</v>
      </c>
      <c r="J459" t="s">
        <v>21</v>
      </c>
      <c r="K459" t="s">
        <v>22</v>
      </c>
      <c r="L459">
        <v>1476421200</v>
      </c>
      <c r="M459" s="9">
        <f t="shared" si="29"/>
        <v>42657.208333333328</v>
      </c>
      <c r="N459">
        <v>1476594000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">
        <v>2036</v>
      </c>
      <c r="T459" t="s">
        <v>2037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31"/>
        <v>55.993396226415094</v>
      </c>
      <c r="J460" t="s">
        <v>21</v>
      </c>
      <c r="K460" t="s">
        <v>22</v>
      </c>
      <c r="L460">
        <v>1269752400</v>
      </c>
      <c r="M460" s="9">
        <f t="shared" si="29"/>
        <v>40265.208333333336</v>
      </c>
      <c r="N460">
        <v>1273554000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">
        <v>2036</v>
      </c>
      <c r="T460" t="s">
        <v>2037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31"/>
        <v>54.038095238095238</v>
      </c>
      <c r="J461" t="s">
        <v>21</v>
      </c>
      <c r="K461" t="s">
        <v>22</v>
      </c>
      <c r="L461">
        <v>1419746400</v>
      </c>
      <c r="M461" s="9">
        <f t="shared" si="29"/>
        <v>42001.25</v>
      </c>
      <c r="N461">
        <v>1421906400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">
        <v>2038</v>
      </c>
      <c r="T461" t="s">
        <v>2039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31"/>
        <v>82.38</v>
      </c>
      <c r="J462" t="s">
        <v>21</v>
      </c>
      <c r="K462" t="s">
        <v>22</v>
      </c>
      <c r="L462">
        <v>1281330000</v>
      </c>
      <c r="M462" s="9">
        <f t="shared" si="29"/>
        <v>40399.208333333336</v>
      </c>
      <c r="N462">
        <v>1281589200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">
        <v>2036</v>
      </c>
      <c r="T462" t="s">
        <v>2037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31"/>
        <v>66.997115384615384</v>
      </c>
      <c r="J463" t="s">
        <v>21</v>
      </c>
      <c r="K463" t="s">
        <v>22</v>
      </c>
      <c r="L463">
        <v>1398661200</v>
      </c>
      <c r="M463" s="9">
        <f t="shared" si="29"/>
        <v>41757.208333333336</v>
      </c>
      <c r="N463">
        <v>1400389200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">
        <v>2038</v>
      </c>
      <c r="T463" t="s">
        <v>2041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31"/>
        <v>107.91401869158878</v>
      </c>
      <c r="J464" t="s">
        <v>21</v>
      </c>
      <c r="K464" t="s">
        <v>22</v>
      </c>
      <c r="L464">
        <v>1359525600</v>
      </c>
      <c r="M464" s="9">
        <f t="shared" si="29"/>
        <v>41304.25</v>
      </c>
      <c r="N464">
        <v>1362808800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">
        <v>2047</v>
      </c>
      <c r="T464" t="s">
        <v>2058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31"/>
        <v>69.009501187648453</v>
      </c>
      <c r="J465" t="s">
        <v>21</v>
      </c>
      <c r="K465" t="s">
        <v>22</v>
      </c>
      <c r="L465">
        <v>1388469600</v>
      </c>
      <c r="M465" s="9">
        <f t="shared" si="29"/>
        <v>41639.25</v>
      </c>
      <c r="N465">
        <v>1388815200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">
        <v>2038</v>
      </c>
      <c r="T465" t="s">
        <v>2046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31"/>
        <v>39.006568144499177</v>
      </c>
      <c r="J466" t="s">
        <v>21</v>
      </c>
      <c r="K466" t="s">
        <v>22</v>
      </c>
      <c r="L466">
        <v>1518328800</v>
      </c>
      <c r="M466" s="9">
        <f t="shared" si="29"/>
        <v>43142.25</v>
      </c>
      <c r="N466">
        <v>1519538400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">
        <v>2036</v>
      </c>
      <c r="T466" t="s">
        <v>2037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31"/>
        <v>110.3625</v>
      </c>
      <c r="J467" t="s">
        <v>21</v>
      </c>
      <c r="K467" t="s">
        <v>22</v>
      </c>
      <c r="L467">
        <v>1517032800</v>
      </c>
      <c r="M467" s="9">
        <f t="shared" si="29"/>
        <v>43127.25</v>
      </c>
      <c r="N467">
        <v>1517810400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">
        <v>2044</v>
      </c>
      <c r="T467" t="s">
        <v>2056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31"/>
        <v>94.857142857142861</v>
      </c>
      <c r="J468" t="s">
        <v>21</v>
      </c>
      <c r="K468" t="s">
        <v>22</v>
      </c>
      <c r="L468">
        <v>1368594000</v>
      </c>
      <c r="M468" s="9">
        <f t="shared" si="29"/>
        <v>41409.208333333336</v>
      </c>
      <c r="N468">
        <v>1370581200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">
        <v>2034</v>
      </c>
      <c r="T468" t="s">
        <v>2043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31"/>
        <v>57.935251798561154</v>
      </c>
      <c r="J469" t="s">
        <v>15</v>
      </c>
      <c r="K469" t="s">
        <v>16</v>
      </c>
      <c r="L469">
        <v>1448258400</v>
      </c>
      <c r="M469" s="9">
        <f t="shared" si="29"/>
        <v>42331.25</v>
      </c>
      <c r="N469">
        <v>1448863200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">
        <v>2034</v>
      </c>
      <c r="T469" t="s">
        <v>2035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31"/>
        <v>101.25</v>
      </c>
      <c r="J470" t="s">
        <v>21</v>
      </c>
      <c r="K470" t="s">
        <v>22</v>
      </c>
      <c r="L470">
        <v>1555218000</v>
      </c>
      <c r="M470" s="9">
        <f t="shared" si="29"/>
        <v>43569.208333333328</v>
      </c>
      <c r="N470">
        <v>1556600400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">
        <v>2036</v>
      </c>
      <c r="T470" t="s">
        <v>2037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31"/>
        <v>64.95597484276729</v>
      </c>
      <c r="J471" t="s">
        <v>21</v>
      </c>
      <c r="K471" t="s">
        <v>22</v>
      </c>
      <c r="L471">
        <v>1431925200</v>
      </c>
      <c r="M471" s="9">
        <f t="shared" si="29"/>
        <v>42142.208333333328</v>
      </c>
      <c r="N471">
        <v>1432098000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">
        <v>2038</v>
      </c>
      <c r="T471" t="s">
        <v>2041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31"/>
        <v>27.00524934383202</v>
      </c>
      <c r="J472" t="s">
        <v>21</v>
      </c>
      <c r="K472" t="s">
        <v>22</v>
      </c>
      <c r="L472">
        <v>1481522400</v>
      </c>
      <c r="M472" s="9">
        <f t="shared" si="29"/>
        <v>42716.25</v>
      </c>
      <c r="N472">
        <v>1482127200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">
        <v>2034</v>
      </c>
      <c r="T472" t="s">
        <v>2043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31"/>
        <v>50.97422680412371</v>
      </c>
      <c r="J473" t="s">
        <v>40</v>
      </c>
      <c r="K473" t="s">
        <v>41</v>
      </c>
      <c r="L473">
        <v>1335934800</v>
      </c>
      <c r="M473" s="9">
        <f t="shared" si="29"/>
        <v>41031.208333333336</v>
      </c>
      <c r="N473">
        <v>1335934800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">
        <v>2030</v>
      </c>
      <c r="T473" t="s">
        <v>2031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31"/>
        <v>104.94260869565217</v>
      </c>
      <c r="J474" t="s">
        <v>21</v>
      </c>
      <c r="K474" t="s">
        <v>22</v>
      </c>
      <c r="L474">
        <v>1552280400</v>
      </c>
      <c r="M474" s="9">
        <f t="shared" si="29"/>
        <v>43535.208333333328</v>
      </c>
      <c r="N474">
        <v>1556946000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">
        <v>2032</v>
      </c>
      <c r="T474" t="s">
        <v>2033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31"/>
        <v>84.028301886792448</v>
      </c>
      <c r="J475" t="s">
        <v>21</v>
      </c>
      <c r="K475" t="s">
        <v>22</v>
      </c>
      <c r="L475">
        <v>1529989200</v>
      </c>
      <c r="M475" s="9">
        <f t="shared" si="29"/>
        <v>43277.208333333328</v>
      </c>
      <c r="N475">
        <v>1530075600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">
        <v>2032</v>
      </c>
      <c r="T475" t="s">
        <v>2040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31"/>
        <v>102.85915492957747</v>
      </c>
      <c r="J476" t="s">
        <v>21</v>
      </c>
      <c r="K476" t="s">
        <v>22</v>
      </c>
      <c r="L476">
        <v>1418709600</v>
      </c>
      <c r="M476" s="9">
        <f t="shared" si="29"/>
        <v>41989.25</v>
      </c>
      <c r="N476">
        <v>1418796000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">
        <v>2038</v>
      </c>
      <c r="T476" t="s">
        <v>2057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31"/>
        <v>39.962085308056871</v>
      </c>
      <c r="J477" t="s">
        <v>21</v>
      </c>
      <c r="K477" t="s">
        <v>22</v>
      </c>
      <c r="L477">
        <v>1372136400</v>
      </c>
      <c r="M477" s="9">
        <f t="shared" si="29"/>
        <v>41450.208333333336</v>
      </c>
      <c r="N477">
        <v>1372482000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2044</v>
      </c>
      <c r="T477" t="s">
        <v>2056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31"/>
        <v>51.001785714285717</v>
      </c>
      <c r="J478" t="s">
        <v>21</v>
      </c>
      <c r="K478" t="s">
        <v>22</v>
      </c>
      <c r="L478">
        <v>1533877200</v>
      </c>
      <c r="M478" s="9">
        <f t="shared" si="29"/>
        <v>43322.208333333328</v>
      </c>
      <c r="N478">
        <v>1534395600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2044</v>
      </c>
      <c r="T478" t="s">
        <v>2050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31"/>
        <v>40.823008849557525</v>
      </c>
      <c r="J479" t="s">
        <v>21</v>
      </c>
      <c r="K479" t="s">
        <v>22</v>
      </c>
      <c r="L479">
        <v>1309064400</v>
      </c>
      <c r="M479" s="9">
        <f t="shared" si="29"/>
        <v>40720.208333333336</v>
      </c>
      <c r="N479">
        <v>1311397200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">
        <v>2038</v>
      </c>
      <c r="T479" t="s">
        <v>2060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31"/>
        <v>58.999637155297535</v>
      </c>
      <c r="J480" t="s">
        <v>21</v>
      </c>
      <c r="K480" t="s">
        <v>22</v>
      </c>
      <c r="L480">
        <v>1425877200</v>
      </c>
      <c r="M480" s="9">
        <f t="shared" si="29"/>
        <v>42072.208333333328</v>
      </c>
      <c r="N480">
        <v>1426914000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">
        <v>2034</v>
      </c>
      <c r="T480" t="s">
        <v>2043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31"/>
        <v>71.156069364161851</v>
      </c>
      <c r="J481" t="s">
        <v>40</v>
      </c>
      <c r="K481" t="s">
        <v>41</v>
      </c>
      <c r="L481">
        <v>1501304400</v>
      </c>
      <c r="M481" s="9">
        <f t="shared" si="29"/>
        <v>42945.208333333328</v>
      </c>
      <c r="N481">
        <v>1501477200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">
        <v>2030</v>
      </c>
      <c r="T481" t="s">
        <v>2031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31"/>
        <v>99.494252873563212</v>
      </c>
      <c r="J482" t="s">
        <v>21</v>
      </c>
      <c r="K482" t="s">
        <v>22</v>
      </c>
      <c r="L482">
        <v>1268287200</v>
      </c>
      <c r="M482" s="9">
        <f t="shared" si="29"/>
        <v>40248.25</v>
      </c>
      <c r="N482">
        <v>1269061200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2051</v>
      </c>
      <c r="T482" t="s">
        <v>2052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31"/>
        <v>103.98634590377114</v>
      </c>
      <c r="J483" t="s">
        <v>21</v>
      </c>
      <c r="K483" t="s">
        <v>22</v>
      </c>
      <c r="L483">
        <v>1412139600</v>
      </c>
      <c r="M483" s="9">
        <f t="shared" si="29"/>
        <v>41913.208333333336</v>
      </c>
      <c r="N483">
        <v>1415772000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">
        <v>2036</v>
      </c>
      <c r="T483" t="s">
        <v>2037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31"/>
        <v>76.555555555555557</v>
      </c>
      <c r="J484" t="s">
        <v>21</v>
      </c>
      <c r="K484" t="s">
        <v>22</v>
      </c>
      <c r="L484">
        <v>1330063200</v>
      </c>
      <c r="M484" s="9">
        <f t="shared" si="29"/>
        <v>40963.25</v>
      </c>
      <c r="N484">
        <v>1331013600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">
        <v>2044</v>
      </c>
      <c r="T484" t="s">
        <v>2050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31"/>
        <v>87.068592057761734</v>
      </c>
      <c r="J485" t="s">
        <v>21</v>
      </c>
      <c r="K485" t="s">
        <v>22</v>
      </c>
      <c r="L485">
        <v>1576130400</v>
      </c>
      <c r="M485" s="9">
        <f t="shared" si="29"/>
        <v>43811.25</v>
      </c>
      <c r="N485">
        <v>1576735200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">
        <v>2036</v>
      </c>
      <c r="T485" t="s">
        <v>2037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31"/>
        <v>48.99554707379135</v>
      </c>
      <c r="J486" t="s">
        <v>40</v>
      </c>
      <c r="K486" t="s">
        <v>41</v>
      </c>
      <c r="L486">
        <v>1407128400</v>
      </c>
      <c r="M486" s="9">
        <f t="shared" si="29"/>
        <v>41855.208333333336</v>
      </c>
      <c r="N486">
        <v>1411362000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">
        <v>2030</v>
      </c>
      <c r="T486" t="s">
        <v>2031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31"/>
        <v>42.969135802469133</v>
      </c>
      <c r="J487" t="s">
        <v>40</v>
      </c>
      <c r="K487" t="s">
        <v>41</v>
      </c>
      <c r="L487">
        <v>1560142800</v>
      </c>
      <c r="M487" s="9">
        <f t="shared" si="29"/>
        <v>43626.208333333328</v>
      </c>
      <c r="N487">
        <v>1563685200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">
        <v>2036</v>
      </c>
      <c r="T487" t="s">
        <v>2037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31"/>
        <v>33.428571428571431</v>
      </c>
      <c r="J488" t="s">
        <v>40</v>
      </c>
      <c r="K488" t="s">
        <v>41</v>
      </c>
      <c r="L488">
        <v>1520575200</v>
      </c>
      <c r="M488" s="9">
        <f t="shared" si="29"/>
        <v>43168.25</v>
      </c>
      <c r="N488">
        <v>1521867600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2044</v>
      </c>
      <c r="T488" t="s">
        <v>2056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31"/>
        <v>83.982949701619773</v>
      </c>
      <c r="J489" t="s">
        <v>21</v>
      </c>
      <c r="K489" t="s">
        <v>22</v>
      </c>
      <c r="L489">
        <v>1492664400</v>
      </c>
      <c r="M489" s="9">
        <f t="shared" si="29"/>
        <v>42845.208333333328</v>
      </c>
      <c r="N489">
        <v>1495515600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">
        <v>2036</v>
      </c>
      <c r="T489" t="s">
        <v>2037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31"/>
        <v>101.41739130434783</v>
      </c>
      <c r="J490" t="s">
        <v>21</v>
      </c>
      <c r="K490" t="s">
        <v>22</v>
      </c>
      <c r="L490">
        <v>1454479200</v>
      </c>
      <c r="M490" s="9">
        <f t="shared" si="29"/>
        <v>42403.25</v>
      </c>
      <c r="N490">
        <v>1455948000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">
        <v>2036</v>
      </c>
      <c r="T490" t="s">
        <v>2037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31"/>
        <v>109.87058823529412</v>
      </c>
      <c r="J491" t="s">
        <v>107</v>
      </c>
      <c r="K491" t="s">
        <v>108</v>
      </c>
      <c r="L491">
        <v>1281934800</v>
      </c>
      <c r="M491" s="9">
        <f t="shared" si="29"/>
        <v>40406.208333333336</v>
      </c>
      <c r="N491">
        <v>1282366800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">
        <v>2034</v>
      </c>
      <c r="T491" t="s">
        <v>2043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31"/>
        <v>31.916666666666668</v>
      </c>
      <c r="J492" t="s">
        <v>21</v>
      </c>
      <c r="K492" t="s">
        <v>22</v>
      </c>
      <c r="L492">
        <v>1573970400</v>
      </c>
      <c r="M492" s="9">
        <f t="shared" si="29"/>
        <v>43786.25</v>
      </c>
      <c r="N492">
        <v>1574575200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">
        <v>2061</v>
      </c>
      <c r="T492" t="s">
        <v>2062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31"/>
        <v>70.993450675399103</v>
      </c>
      <c r="J493" t="s">
        <v>21</v>
      </c>
      <c r="K493" t="s">
        <v>22</v>
      </c>
      <c r="L493">
        <v>1372654800</v>
      </c>
      <c r="M493" s="9">
        <f t="shared" si="29"/>
        <v>41456.208333333336</v>
      </c>
      <c r="N493">
        <v>1374901200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">
        <v>2030</v>
      </c>
      <c r="T493" t="s">
        <v>2031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31"/>
        <v>77.026890756302521</v>
      </c>
      <c r="J494" t="s">
        <v>21</v>
      </c>
      <c r="K494" t="s">
        <v>22</v>
      </c>
      <c r="L494">
        <v>1275886800</v>
      </c>
      <c r="M494" s="9">
        <f t="shared" si="29"/>
        <v>40336.208333333336</v>
      </c>
      <c r="N494">
        <v>1278910800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">
        <v>2038</v>
      </c>
      <c r="T494" t="s">
        <v>2049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31"/>
        <v>101.78125</v>
      </c>
      <c r="J495" t="s">
        <v>21</v>
      </c>
      <c r="K495" t="s">
        <v>22</v>
      </c>
      <c r="L495">
        <v>1561784400</v>
      </c>
      <c r="M495" s="9">
        <f t="shared" si="29"/>
        <v>43645.208333333328</v>
      </c>
      <c r="N495">
        <v>1562907600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2051</v>
      </c>
      <c r="T495" t="s">
        <v>2052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31"/>
        <v>51.059701492537314</v>
      </c>
      <c r="J496" t="s">
        <v>21</v>
      </c>
      <c r="K496" t="s">
        <v>22</v>
      </c>
      <c r="L496">
        <v>1332392400</v>
      </c>
      <c r="M496" s="9">
        <f t="shared" si="29"/>
        <v>40990.208333333336</v>
      </c>
      <c r="N496">
        <v>1332478800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">
        <v>2034</v>
      </c>
      <c r="T496" t="s">
        <v>2043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31"/>
        <v>68.02051282051282</v>
      </c>
      <c r="J497" t="s">
        <v>36</v>
      </c>
      <c r="K497" t="s">
        <v>37</v>
      </c>
      <c r="L497">
        <v>1402376400</v>
      </c>
      <c r="M497" s="9">
        <f t="shared" si="29"/>
        <v>41800.208333333336</v>
      </c>
      <c r="N497">
        <v>1402722000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">
        <v>2036</v>
      </c>
      <c r="T497" t="s">
        <v>2037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31"/>
        <v>30.87037037037037</v>
      </c>
      <c r="J498" t="s">
        <v>21</v>
      </c>
      <c r="K498" t="s">
        <v>22</v>
      </c>
      <c r="L498">
        <v>1495342800</v>
      </c>
      <c r="M498" s="9">
        <f t="shared" si="29"/>
        <v>42876.208333333328</v>
      </c>
      <c r="N498">
        <v>1496811600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">
        <v>2038</v>
      </c>
      <c r="T498" t="s">
        <v>2046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31"/>
        <v>27.908333333333335</v>
      </c>
      <c r="J499" t="s">
        <v>21</v>
      </c>
      <c r="K499" t="s">
        <v>22</v>
      </c>
      <c r="L499">
        <v>1482213600</v>
      </c>
      <c r="M499" s="9">
        <f t="shared" si="29"/>
        <v>42724.25</v>
      </c>
      <c r="N499">
        <v>1482213600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">
        <v>2034</v>
      </c>
      <c r="T499" t="s">
        <v>2043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31"/>
        <v>79.994818652849744</v>
      </c>
      <c r="J500" t="s">
        <v>36</v>
      </c>
      <c r="K500" t="s">
        <v>37</v>
      </c>
      <c r="L500">
        <v>1420092000</v>
      </c>
      <c r="M500" s="9">
        <f t="shared" si="29"/>
        <v>42005.25</v>
      </c>
      <c r="N500">
        <v>1420264800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">
        <v>2034</v>
      </c>
      <c r="T500" t="s">
        <v>2035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31"/>
        <v>38.003378378378379</v>
      </c>
      <c r="J501" t="s">
        <v>21</v>
      </c>
      <c r="K501" t="s">
        <v>22</v>
      </c>
      <c r="L501">
        <v>1458018000</v>
      </c>
      <c r="M501" s="9">
        <f t="shared" si="29"/>
        <v>42444.208333333328</v>
      </c>
      <c r="N501">
        <v>1458450000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">
        <v>2038</v>
      </c>
      <c r="T501" t="s">
        <v>2039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 t="e">
        <f t="shared" si="31"/>
        <v>#DIV/0!</v>
      </c>
      <c r="J502" t="s">
        <v>21</v>
      </c>
      <c r="K502" t="s">
        <v>22</v>
      </c>
      <c r="L502">
        <v>1367384400</v>
      </c>
      <c r="M502" s="9">
        <f t="shared" si="29"/>
        <v>41395.208333333336</v>
      </c>
      <c r="N502">
        <v>1369803600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">
        <v>2036</v>
      </c>
      <c r="T502" t="s">
        <v>2037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31"/>
        <v>59.990534521158132</v>
      </c>
      <c r="J503" t="s">
        <v>21</v>
      </c>
      <c r="K503" t="s">
        <v>22</v>
      </c>
      <c r="L503">
        <v>1363064400</v>
      </c>
      <c r="M503" s="9">
        <f t="shared" si="29"/>
        <v>41345.208333333336</v>
      </c>
      <c r="N503">
        <v>1363237200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">
        <v>2038</v>
      </c>
      <c r="T503" t="s">
        <v>2039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31"/>
        <v>37.037634408602152</v>
      </c>
      <c r="J504" t="s">
        <v>26</v>
      </c>
      <c r="K504" t="s">
        <v>27</v>
      </c>
      <c r="L504">
        <v>1343365200</v>
      </c>
      <c r="M504" s="9">
        <f t="shared" si="29"/>
        <v>41117.208333333336</v>
      </c>
      <c r="N504">
        <v>1345870800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">
        <v>2047</v>
      </c>
      <c r="T504" t="s">
        <v>2048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31"/>
        <v>99.963043478260872</v>
      </c>
      <c r="J505" t="s">
        <v>21</v>
      </c>
      <c r="K505" t="s">
        <v>22</v>
      </c>
      <c r="L505">
        <v>1435726800</v>
      </c>
      <c r="M505" s="9">
        <f t="shared" si="29"/>
        <v>42186.208333333328</v>
      </c>
      <c r="N505">
        <v>1437454800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">
        <v>2038</v>
      </c>
      <c r="T505" t="s">
        <v>2041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31"/>
        <v>111.6774193548387</v>
      </c>
      <c r="J506" t="s">
        <v>107</v>
      </c>
      <c r="K506" t="s">
        <v>108</v>
      </c>
      <c r="L506">
        <v>1431925200</v>
      </c>
      <c r="M506" s="9">
        <f t="shared" si="29"/>
        <v>42142.208333333328</v>
      </c>
      <c r="N506">
        <v>1432011600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">
        <v>2032</v>
      </c>
      <c r="T506" t="s">
        <v>2033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31"/>
        <v>36.014409221902014</v>
      </c>
      <c r="J507" t="s">
        <v>21</v>
      </c>
      <c r="K507" t="s">
        <v>22</v>
      </c>
      <c r="L507">
        <v>1362722400</v>
      </c>
      <c r="M507" s="9">
        <f t="shared" si="29"/>
        <v>41341.25</v>
      </c>
      <c r="N507">
        <v>1366347600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2044</v>
      </c>
      <c r="T507" t="s">
        <v>2053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31"/>
        <v>66.010284810126578</v>
      </c>
      <c r="J508" t="s">
        <v>21</v>
      </c>
      <c r="K508" t="s">
        <v>22</v>
      </c>
      <c r="L508">
        <v>1511416800</v>
      </c>
      <c r="M508" s="9">
        <f t="shared" si="29"/>
        <v>43062.25</v>
      </c>
      <c r="N508">
        <v>1512885600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">
        <v>2036</v>
      </c>
      <c r="T508" t="s">
        <v>2037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31"/>
        <v>44.05263157894737</v>
      </c>
      <c r="J509" t="s">
        <v>21</v>
      </c>
      <c r="K509" t="s">
        <v>22</v>
      </c>
      <c r="L509">
        <v>1365483600</v>
      </c>
      <c r="M509" s="9">
        <f t="shared" si="29"/>
        <v>41373.208333333336</v>
      </c>
      <c r="N509">
        <v>1369717200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">
        <v>2034</v>
      </c>
      <c r="T509" t="s">
        <v>2035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31"/>
        <v>52.999726551818434</v>
      </c>
      <c r="J510" t="s">
        <v>21</v>
      </c>
      <c r="K510" t="s">
        <v>22</v>
      </c>
      <c r="L510">
        <v>1532840400</v>
      </c>
      <c r="M510" s="9">
        <f t="shared" si="29"/>
        <v>43310.208333333328</v>
      </c>
      <c r="N510">
        <v>1534654800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">
        <v>2036</v>
      </c>
      <c r="T510" t="s">
        <v>2037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31"/>
        <v>95</v>
      </c>
      <c r="J511" t="s">
        <v>21</v>
      </c>
      <c r="K511" t="s">
        <v>22</v>
      </c>
      <c r="L511">
        <v>1336194000</v>
      </c>
      <c r="M511" s="9">
        <f t="shared" si="29"/>
        <v>41034.208333333336</v>
      </c>
      <c r="N511">
        <v>1337058000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">
        <v>2036</v>
      </c>
      <c r="T511" t="s">
        <v>2037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31"/>
        <v>70.908396946564892</v>
      </c>
      <c r="J512" t="s">
        <v>26</v>
      </c>
      <c r="K512" t="s">
        <v>27</v>
      </c>
      <c r="L512">
        <v>1527742800</v>
      </c>
      <c r="M512" s="9">
        <f t="shared" si="29"/>
        <v>43251.208333333328</v>
      </c>
      <c r="N512">
        <v>1529816400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">
        <v>2038</v>
      </c>
      <c r="T512" t="s">
        <v>2041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31"/>
        <v>98.060773480662988</v>
      </c>
      <c r="J513" t="s">
        <v>21</v>
      </c>
      <c r="K513" t="s">
        <v>22</v>
      </c>
      <c r="L513">
        <v>1564030800</v>
      </c>
      <c r="M513" s="9">
        <f t="shared" si="29"/>
        <v>43671.208333333328</v>
      </c>
      <c r="N513">
        <v>1564894800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">
        <v>2036</v>
      </c>
      <c r="T513" t="s">
        <v>2037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IFERROR((E514/D514)*100,0)</f>
        <v>139.31868131868131</v>
      </c>
      <c r="G514" t="s">
        <v>20</v>
      </c>
      <c r="H514">
        <v>239</v>
      </c>
      <c r="I514" s="6">
        <f t="shared" si="31"/>
        <v>53.046025104602514</v>
      </c>
      <c r="J514" t="s">
        <v>21</v>
      </c>
      <c r="K514" t="s">
        <v>22</v>
      </c>
      <c r="L514">
        <v>1404536400</v>
      </c>
      <c r="M514" s="9">
        <f t="shared" ref="M514:M577" si="33">(((L514/60)/60)/24)+DATE(1970,1,1)</f>
        <v>41825.208333333336</v>
      </c>
      <c r="N514">
        <v>1404622800</v>
      </c>
      <c r="O514" s="9">
        <f t="shared" si="30"/>
        <v>41826.208333333336</v>
      </c>
      <c r="P514" t="b">
        <v>0</v>
      </c>
      <c r="Q514" t="b">
        <v>1</v>
      </c>
      <c r="R514" t="s">
        <v>89</v>
      </c>
      <c r="S514" t="s">
        <v>2047</v>
      </c>
      <c r="T514" t="s">
        <v>2048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s="6">
        <f t="shared" si="31"/>
        <v>93.142857142857139</v>
      </c>
      <c r="J515" t="s">
        <v>21</v>
      </c>
      <c r="K515" t="s">
        <v>22</v>
      </c>
      <c r="L515">
        <v>1284008400</v>
      </c>
      <c r="M515" s="9">
        <f t="shared" si="33"/>
        <v>40430.208333333336</v>
      </c>
      <c r="N515">
        <v>1284181200</v>
      </c>
      <c r="O515" s="9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2038</v>
      </c>
      <c r="T515" t="s">
        <v>2057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9">
        <f t="shared" si="33"/>
        <v>41614.25</v>
      </c>
      <c r="N516">
        <v>1386741600</v>
      </c>
      <c r="O516" s="9">
        <f t="shared" si="34"/>
        <v>41619.25</v>
      </c>
      <c r="P516" t="b">
        <v>0</v>
      </c>
      <c r="Q516" t="b">
        <v>1</v>
      </c>
      <c r="R516" t="s">
        <v>23</v>
      </c>
      <c r="S516" t="s">
        <v>2032</v>
      </c>
      <c r="T516" t="s">
        <v>2033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5"/>
        <v>36.067669172932334</v>
      </c>
      <c r="J517" t="s">
        <v>15</v>
      </c>
      <c r="K517" t="s">
        <v>16</v>
      </c>
      <c r="L517">
        <v>1324620000</v>
      </c>
      <c r="M517" s="9">
        <f t="shared" si="33"/>
        <v>40900.25</v>
      </c>
      <c r="N517">
        <v>1324792800</v>
      </c>
      <c r="O517" s="9">
        <f t="shared" si="34"/>
        <v>40902.25</v>
      </c>
      <c r="P517" t="b">
        <v>0</v>
      </c>
      <c r="Q517" t="b">
        <v>1</v>
      </c>
      <c r="R517" t="s">
        <v>33</v>
      </c>
      <c r="S517" t="s">
        <v>2036</v>
      </c>
      <c r="T517" t="s">
        <v>2037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5"/>
        <v>63.030732860520096</v>
      </c>
      <c r="J518" t="s">
        <v>21</v>
      </c>
      <c r="K518" t="s">
        <v>22</v>
      </c>
      <c r="L518">
        <v>1281070800</v>
      </c>
      <c r="M518" s="9">
        <f t="shared" si="33"/>
        <v>40396.208333333336</v>
      </c>
      <c r="N518">
        <v>1284354000</v>
      </c>
      <c r="O518" s="9">
        <f t="shared" si="34"/>
        <v>40434.208333333336</v>
      </c>
      <c r="P518" t="b">
        <v>0</v>
      </c>
      <c r="Q518" t="b">
        <v>0</v>
      </c>
      <c r="R518" t="s">
        <v>68</v>
      </c>
      <c r="S518" t="s">
        <v>2044</v>
      </c>
      <c r="T518" t="s">
        <v>2045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5"/>
        <v>84.717948717948715</v>
      </c>
      <c r="J519" t="s">
        <v>21</v>
      </c>
      <c r="K519" t="s">
        <v>22</v>
      </c>
      <c r="L519">
        <v>1493960400</v>
      </c>
      <c r="M519" s="9">
        <f t="shared" si="33"/>
        <v>42860.208333333328</v>
      </c>
      <c r="N519">
        <v>1494392400</v>
      </c>
      <c r="O519" s="9">
        <f t="shared" si="34"/>
        <v>42865.208333333328</v>
      </c>
      <c r="P519" t="b">
        <v>0</v>
      </c>
      <c r="Q519" t="b">
        <v>0</v>
      </c>
      <c r="R519" t="s">
        <v>17</v>
      </c>
      <c r="S519" t="s">
        <v>2030</v>
      </c>
      <c r="T519" t="s">
        <v>2031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5"/>
        <v>62.2</v>
      </c>
      <c r="J520" t="s">
        <v>21</v>
      </c>
      <c r="K520" t="s">
        <v>22</v>
      </c>
      <c r="L520">
        <v>1519365600</v>
      </c>
      <c r="M520" s="9">
        <f t="shared" si="33"/>
        <v>43154.25</v>
      </c>
      <c r="N520">
        <v>1519538400</v>
      </c>
      <c r="O520" s="9">
        <f t="shared" si="34"/>
        <v>43156.25</v>
      </c>
      <c r="P520" t="b">
        <v>0</v>
      </c>
      <c r="Q520" t="b">
        <v>1</v>
      </c>
      <c r="R520" t="s">
        <v>71</v>
      </c>
      <c r="S520" t="s">
        <v>2038</v>
      </c>
      <c r="T520" t="s">
        <v>2046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5"/>
        <v>101.97518330513255</v>
      </c>
      <c r="J521" t="s">
        <v>21</v>
      </c>
      <c r="K521" t="s">
        <v>22</v>
      </c>
      <c r="L521">
        <v>1420696800</v>
      </c>
      <c r="M521" s="9">
        <f t="shared" si="33"/>
        <v>42012.25</v>
      </c>
      <c r="N521">
        <v>1421906400</v>
      </c>
      <c r="O521" s="9">
        <f t="shared" si="34"/>
        <v>42026.25</v>
      </c>
      <c r="P521" t="b">
        <v>0</v>
      </c>
      <c r="Q521" t="b">
        <v>1</v>
      </c>
      <c r="R521" t="s">
        <v>23</v>
      </c>
      <c r="S521" t="s">
        <v>2032</v>
      </c>
      <c r="T521" t="s">
        <v>2033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5"/>
        <v>106.4375</v>
      </c>
      <c r="J522" t="s">
        <v>21</v>
      </c>
      <c r="K522" t="s">
        <v>22</v>
      </c>
      <c r="L522">
        <v>1555650000</v>
      </c>
      <c r="M522" s="9">
        <f t="shared" si="33"/>
        <v>43574.208333333328</v>
      </c>
      <c r="N522">
        <v>1555909200</v>
      </c>
      <c r="O522" s="9">
        <f t="shared" si="34"/>
        <v>43577.208333333328</v>
      </c>
      <c r="P522" t="b">
        <v>0</v>
      </c>
      <c r="Q522" t="b">
        <v>0</v>
      </c>
      <c r="R522" t="s">
        <v>33</v>
      </c>
      <c r="S522" t="s">
        <v>2036</v>
      </c>
      <c r="T522" t="s">
        <v>2037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5"/>
        <v>29.975609756097562</v>
      </c>
      <c r="J523" t="s">
        <v>21</v>
      </c>
      <c r="K523" t="s">
        <v>22</v>
      </c>
      <c r="L523">
        <v>1471928400</v>
      </c>
      <c r="M523" s="9">
        <f t="shared" si="33"/>
        <v>42605.208333333328</v>
      </c>
      <c r="N523">
        <v>1472446800</v>
      </c>
      <c r="O523" s="9">
        <f t="shared" si="34"/>
        <v>42611.208333333328</v>
      </c>
      <c r="P523" t="b">
        <v>0</v>
      </c>
      <c r="Q523" t="b">
        <v>1</v>
      </c>
      <c r="R523" t="s">
        <v>53</v>
      </c>
      <c r="S523" t="s">
        <v>2038</v>
      </c>
      <c r="T523" t="s">
        <v>2041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5"/>
        <v>85.806282722513089</v>
      </c>
      <c r="J524" t="s">
        <v>21</v>
      </c>
      <c r="K524" t="s">
        <v>22</v>
      </c>
      <c r="L524">
        <v>1341291600</v>
      </c>
      <c r="M524" s="9">
        <f t="shared" si="33"/>
        <v>41093.208333333336</v>
      </c>
      <c r="N524">
        <v>1342328400</v>
      </c>
      <c r="O524" s="9">
        <f t="shared" si="34"/>
        <v>41105.208333333336</v>
      </c>
      <c r="P524" t="b">
        <v>0</v>
      </c>
      <c r="Q524" t="b">
        <v>0</v>
      </c>
      <c r="R524" t="s">
        <v>100</v>
      </c>
      <c r="S524" t="s">
        <v>2038</v>
      </c>
      <c r="T524" t="s">
        <v>2049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5"/>
        <v>70.82022471910112</v>
      </c>
      <c r="J525" t="s">
        <v>21</v>
      </c>
      <c r="K525" t="s">
        <v>22</v>
      </c>
      <c r="L525">
        <v>1267682400</v>
      </c>
      <c r="M525" s="9">
        <f t="shared" si="33"/>
        <v>40241.25</v>
      </c>
      <c r="N525">
        <v>1268114400</v>
      </c>
      <c r="O525" s="9">
        <f t="shared" si="34"/>
        <v>40246.25</v>
      </c>
      <c r="P525" t="b">
        <v>0</v>
      </c>
      <c r="Q525" t="b">
        <v>0</v>
      </c>
      <c r="R525" t="s">
        <v>100</v>
      </c>
      <c r="S525" t="s">
        <v>2038</v>
      </c>
      <c r="T525" t="s">
        <v>2049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5"/>
        <v>40.998484082870135</v>
      </c>
      <c r="J526" t="s">
        <v>21</v>
      </c>
      <c r="K526" t="s">
        <v>22</v>
      </c>
      <c r="L526">
        <v>1272258000</v>
      </c>
      <c r="M526" s="9">
        <f t="shared" si="33"/>
        <v>40294.208333333336</v>
      </c>
      <c r="N526">
        <v>1273381200</v>
      </c>
      <c r="O526" s="9">
        <f t="shared" si="34"/>
        <v>40307.208333333336</v>
      </c>
      <c r="P526" t="b">
        <v>0</v>
      </c>
      <c r="Q526" t="b">
        <v>0</v>
      </c>
      <c r="R526" t="s">
        <v>33</v>
      </c>
      <c r="S526" t="s">
        <v>2036</v>
      </c>
      <c r="T526" t="s">
        <v>2037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5"/>
        <v>28.063492063492063</v>
      </c>
      <c r="J527" t="s">
        <v>21</v>
      </c>
      <c r="K527" t="s">
        <v>22</v>
      </c>
      <c r="L527">
        <v>1290492000</v>
      </c>
      <c r="M527" s="9">
        <f t="shared" si="33"/>
        <v>40505.25</v>
      </c>
      <c r="N527">
        <v>1290837600</v>
      </c>
      <c r="O527" s="9">
        <f t="shared" si="34"/>
        <v>40509.25</v>
      </c>
      <c r="P527" t="b">
        <v>0</v>
      </c>
      <c r="Q527" t="b">
        <v>0</v>
      </c>
      <c r="R527" t="s">
        <v>65</v>
      </c>
      <c r="S527" t="s">
        <v>2034</v>
      </c>
      <c r="T527" t="s">
        <v>2043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5"/>
        <v>88.054421768707485</v>
      </c>
      <c r="J528" t="s">
        <v>21</v>
      </c>
      <c r="K528" t="s">
        <v>22</v>
      </c>
      <c r="L528">
        <v>1451109600</v>
      </c>
      <c r="M528" s="9">
        <f t="shared" si="33"/>
        <v>42364.25</v>
      </c>
      <c r="N528">
        <v>1454306400</v>
      </c>
      <c r="O528" s="9">
        <f t="shared" si="34"/>
        <v>42401.25</v>
      </c>
      <c r="P528" t="b">
        <v>0</v>
      </c>
      <c r="Q528" t="b">
        <v>1</v>
      </c>
      <c r="R528" t="s">
        <v>33</v>
      </c>
      <c r="S528" t="s">
        <v>2036</v>
      </c>
      <c r="T528" t="s">
        <v>2037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5"/>
        <v>31</v>
      </c>
      <c r="J529" t="s">
        <v>15</v>
      </c>
      <c r="K529" t="s">
        <v>16</v>
      </c>
      <c r="L529">
        <v>1454652000</v>
      </c>
      <c r="M529" s="9">
        <f t="shared" si="33"/>
        <v>42405.25</v>
      </c>
      <c r="N529">
        <v>1457762400</v>
      </c>
      <c r="O529" s="9">
        <f t="shared" si="34"/>
        <v>42441.25</v>
      </c>
      <c r="P529" t="b">
        <v>0</v>
      </c>
      <c r="Q529" t="b">
        <v>0</v>
      </c>
      <c r="R529" t="s">
        <v>71</v>
      </c>
      <c r="S529" t="s">
        <v>2038</v>
      </c>
      <c r="T529" t="s">
        <v>2046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5"/>
        <v>90.337500000000006</v>
      </c>
      <c r="J530" t="s">
        <v>40</v>
      </c>
      <c r="K530" t="s">
        <v>41</v>
      </c>
      <c r="L530">
        <v>1385186400</v>
      </c>
      <c r="M530" s="9">
        <f t="shared" si="33"/>
        <v>41601.25</v>
      </c>
      <c r="N530">
        <v>1389074400</v>
      </c>
      <c r="O530" s="9">
        <f t="shared" si="34"/>
        <v>41646.25</v>
      </c>
      <c r="P530" t="b">
        <v>0</v>
      </c>
      <c r="Q530" t="b">
        <v>0</v>
      </c>
      <c r="R530" t="s">
        <v>60</v>
      </c>
      <c r="S530" t="s">
        <v>2032</v>
      </c>
      <c r="T530" t="s">
        <v>2042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5"/>
        <v>63.777777777777779</v>
      </c>
      <c r="J531" t="s">
        <v>21</v>
      </c>
      <c r="K531" t="s">
        <v>22</v>
      </c>
      <c r="L531">
        <v>1399698000</v>
      </c>
      <c r="M531" s="9">
        <f t="shared" si="33"/>
        <v>41769.208333333336</v>
      </c>
      <c r="N531">
        <v>1402117200</v>
      </c>
      <c r="O531" s="9">
        <f t="shared" si="34"/>
        <v>41797.208333333336</v>
      </c>
      <c r="P531" t="b">
        <v>0</v>
      </c>
      <c r="Q531" t="b">
        <v>0</v>
      </c>
      <c r="R531" t="s">
        <v>89</v>
      </c>
      <c r="S531" t="s">
        <v>2047</v>
      </c>
      <c r="T531" t="s">
        <v>2048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5"/>
        <v>53.995515695067262</v>
      </c>
      <c r="J532" t="s">
        <v>21</v>
      </c>
      <c r="K532" t="s">
        <v>22</v>
      </c>
      <c r="L532">
        <v>1283230800</v>
      </c>
      <c r="M532" s="9">
        <f t="shared" si="33"/>
        <v>40421.208333333336</v>
      </c>
      <c r="N532">
        <v>1284440400</v>
      </c>
      <c r="O532" s="9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2044</v>
      </c>
      <c r="T532" t="s">
        <v>2050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5"/>
        <v>48.993956043956047</v>
      </c>
      <c r="J533" t="s">
        <v>98</v>
      </c>
      <c r="K533" t="s">
        <v>99</v>
      </c>
      <c r="L533">
        <v>1384149600</v>
      </c>
      <c r="M533" s="9">
        <f t="shared" si="33"/>
        <v>41589.25</v>
      </c>
      <c r="N533">
        <v>1388988000</v>
      </c>
      <c r="O533" s="9">
        <f t="shared" si="34"/>
        <v>41645.25</v>
      </c>
      <c r="P533" t="b">
        <v>0</v>
      </c>
      <c r="Q533" t="b">
        <v>0</v>
      </c>
      <c r="R533" t="s">
        <v>89</v>
      </c>
      <c r="S533" t="s">
        <v>2047</v>
      </c>
      <c r="T533" t="s">
        <v>2048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5"/>
        <v>63.857142857142854</v>
      </c>
      <c r="J534" t="s">
        <v>15</v>
      </c>
      <c r="K534" t="s">
        <v>16</v>
      </c>
      <c r="L534">
        <v>1516860000</v>
      </c>
      <c r="M534" s="9">
        <f t="shared" si="33"/>
        <v>43125.25</v>
      </c>
      <c r="N534">
        <v>1516946400</v>
      </c>
      <c r="O534" s="9">
        <f t="shared" si="34"/>
        <v>43126.25</v>
      </c>
      <c r="P534" t="b">
        <v>0</v>
      </c>
      <c r="Q534" t="b">
        <v>0</v>
      </c>
      <c r="R534" t="s">
        <v>33</v>
      </c>
      <c r="S534" t="s">
        <v>2036</v>
      </c>
      <c r="T534" t="s">
        <v>2037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5"/>
        <v>82.996393146979258</v>
      </c>
      <c r="J535" t="s">
        <v>40</v>
      </c>
      <c r="K535" t="s">
        <v>41</v>
      </c>
      <c r="L535">
        <v>1374642000</v>
      </c>
      <c r="M535" s="9">
        <f t="shared" si="33"/>
        <v>41479.208333333336</v>
      </c>
      <c r="N535">
        <v>1377752400</v>
      </c>
      <c r="O535" s="9">
        <f t="shared" si="34"/>
        <v>41515.208333333336</v>
      </c>
      <c r="P535" t="b">
        <v>0</v>
      </c>
      <c r="Q535" t="b">
        <v>0</v>
      </c>
      <c r="R535" t="s">
        <v>60</v>
      </c>
      <c r="S535" t="s">
        <v>2032</v>
      </c>
      <c r="T535" t="s">
        <v>2042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5"/>
        <v>55.08230452674897</v>
      </c>
      <c r="J536" t="s">
        <v>21</v>
      </c>
      <c r="K536" t="s">
        <v>22</v>
      </c>
      <c r="L536">
        <v>1534482000</v>
      </c>
      <c r="M536" s="9">
        <f t="shared" si="33"/>
        <v>43329.208333333328</v>
      </c>
      <c r="N536">
        <v>1534568400</v>
      </c>
      <c r="O536" s="9">
        <f t="shared" si="34"/>
        <v>43330.208333333328</v>
      </c>
      <c r="P536" t="b">
        <v>0</v>
      </c>
      <c r="Q536" t="b">
        <v>1</v>
      </c>
      <c r="R536" t="s">
        <v>53</v>
      </c>
      <c r="S536" t="s">
        <v>2038</v>
      </c>
      <c r="T536" t="s">
        <v>2041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5"/>
        <v>62.044554455445542</v>
      </c>
      <c r="J537" t="s">
        <v>107</v>
      </c>
      <c r="K537" t="s">
        <v>108</v>
      </c>
      <c r="L537">
        <v>1528434000</v>
      </c>
      <c r="M537" s="9">
        <f t="shared" si="33"/>
        <v>43259.208333333328</v>
      </c>
      <c r="N537">
        <v>1528606800</v>
      </c>
      <c r="O537" s="9">
        <f t="shared" si="34"/>
        <v>43261.208333333328</v>
      </c>
      <c r="P537" t="b">
        <v>0</v>
      </c>
      <c r="Q537" t="b">
        <v>1</v>
      </c>
      <c r="R537" t="s">
        <v>33</v>
      </c>
      <c r="S537" t="s">
        <v>2036</v>
      </c>
      <c r="T537" t="s">
        <v>2037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5"/>
        <v>104.97857142857143</v>
      </c>
      <c r="J538" t="s">
        <v>107</v>
      </c>
      <c r="K538" t="s">
        <v>108</v>
      </c>
      <c r="L538">
        <v>1282626000</v>
      </c>
      <c r="M538" s="9">
        <f t="shared" si="33"/>
        <v>40414.208333333336</v>
      </c>
      <c r="N538">
        <v>1284872400</v>
      </c>
      <c r="O538" s="9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2044</v>
      </c>
      <c r="T538" t="s">
        <v>2050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5"/>
        <v>94.044676806083643</v>
      </c>
      <c r="J539" t="s">
        <v>36</v>
      </c>
      <c r="K539" t="s">
        <v>37</v>
      </c>
      <c r="L539">
        <v>1535605200</v>
      </c>
      <c r="M539" s="9">
        <f t="shared" si="33"/>
        <v>43342.208333333328</v>
      </c>
      <c r="N539">
        <v>1537592400</v>
      </c>
      <c r="O539" s="9">
        <f t="shared" si="34"/>
        <v>43365.208333333328</v>
      </c>
      <c r="P539" t="b">
        <v>1</v>
      </c>
      <c r="Q539" t="b">
        <v>1</v>
      </c>
      <c r="R539" t="s">
        <v>42</v>
      </c>
      <c r="S539" t="s">
        <v>2038</v>
      </c>
      <c r="T539" t="s">
        <v>2039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5"/>
        <v>44.007716049382715</v>
      </c>
      <c r="J540" t="s">
        <v>21</v>
      </c>
      <c r="K540" t="s">
        <v>22</v>
      </c>
      <c r="L540">
        <v>1379826000</v>
      </c>
      <c r="M540" s="9">
        <f t="shared" si="33"/>
        <v>41539.208333333336</v>
      </c>
      <c r="N540">
        <v>1381208400</v>
      </c>
      <c r="O540" s="9">
        <f t="shared" si="34"/>
        <v>41555.208333333336</v>
      </c>
      <c r="P540" t="b">
        <v>0</v>
      </c>
      <c r="Q540" t="b">
        <v>0</v>
      </c>
      <c r="R540" t="s">
        <v>292</v>
      </c>
      <c r="S540" t="s">
        <v>2047</v>
      </c>
      <c r="T540" t="s">
        <v>2058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5"/>
        <v>92.467532467532465</v>
      </c>
      <c r="J541" t="s">
        <v>21</v>
      </c>
      <c r="K541" t="s">
        <v>22</v>
      </c>
      <c r="L541">
        <v>1561957200</v>
      </c>
      <c r="M541" s="9">
        <f t="shared" si="33"/>
        <v>43647.208333333328</v>
      </c>
      <c r="N541">
        <v>1562475600</v>
      </c>
      <c r="O541" s="9">
        <f t="shared" si="34"/>
        <v>43653.208333333328</v>
      </c>
      <c r="P541" t="b">
        <v>0</v>
      </c>
      <c r="Q541" t="b">
        <v>1</v>
      </c>
      <c r="R541" t="s">
        <v>17</v>
      </c>
      <c r="S541" t="s">
        <v>2030</v>
      </c>
      <c r="T541" t="s">
        <v>2031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5"/>
        <v>57.072874493927124</v>
      </c>
      <c r="J542" t="s">
        <v>21</v>
      </c>
      <c r="K542" t="s">
        <v>22</v>
      </c>
      <c r="L542">
        <v>1525496400</v>
      </c>
      <c r="M542" s="9">
        <f t="shared" si="33"/>
        <v>43225.208333333328</v>
      </c>
      <c r="N542">
        <v>1527397200</v>
      </c>
      <c r="O542" s="9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2051</v>
      </c>
      <c r="T542" t="s">
        <v>2052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5"/>
        <v>109.07848101265823</v>
      </c>
      <c r="J543" t="s">
        <v>107</v>
      </c>
      <c r="K543" t="s">
        <v>108</v>
      </c>
      <c r="L543">
        <v>1433912400</v>
      </c>
      <c r="M543" s="9">
        <f t="shared" si="33"/>
        <v>42165.208333333328</v>
      </c>
      <c r="N543">
        <v>1436158800</v>
      </c>
      <c r="O543" s="9">
        <f t="shared" si="34"/>
        <v>42191.208333333328</v>
      </c>
      <c r="P543" t="b">
        <v>0</v>
      </c>
      <c r="Q543" t="b">
        <v>0</v>
      </c>
      <c r="R543" t="s">
        <v>292</v>
      </c>
      <c r="S543" t="s">
        <v>2047</v>
      </c>
      <c r="T543" t="s">
        <v>2058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5"/>
        <v>39.387755102040813</v>
      </c>
      <c r="J544" t="s">
        <v>40</v>
      </c>
      <c r="K544" t="s">
        <v>41</v>
      </c>
      <c r="L544">
        <v>1453442400</v>
      </c>
      <c r="M544" s="9">
        <f t="shared" si="33"/>
        <v>42391.25</v>
      </c>
      <c r="N544">
        <v>1456034400</v>
      </c>
      <c r="O544" s="9">
        <f t="shared" si="34"/>
        <v>42421.25</v>
      </c>
      <c r="P544" t="b">
        <v>0</v>
      </c>
      <c r="Q544" t="b">
        <v>0</v>
      </c>
      <c r="R544" t="s">
        <v>60</v>
      </c>
      <c r="S544" t="s">
        <v>2032</v>
      </c>
      <c r="T544" t="s">
        <v>2042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5"/>
        <v>77.022222222222226</v>
      </c>
      <c r="J545" t="s">
        <v>21</v>
      </c>
      <c r="K545" t="s">
        <v>22</v>
      </c>
      <c r="L545">
        <v>1378875600</v>
      </c>
      <c r="M545" s="9">
        <f t="shared" si="33"/>
        <v>41528.208333333336</v>
      </c>
      <c r="N545">
        <v>1380171600</v>
      </c>
      <c r="O545" s="9">
        <f t="shared" si="34"/>
        <v>41543.208333333336</v>
      </c>
      <c r="P545" t="b">
        <v>0</v>
      </c>
      <c r="Q545" t="b">
        <v>0</v>
      </c>
      <c r="R545" t="s">
        <v>89</v>
      </c>
      <c r="S545" t="s">
        <v>2047</v>
      </c>
      <c r="T545" t="s">
        <v>2048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5"/>
        <v>92.166666666666671</v>
      </c>
      <c r="J546" t="s">
        <v>21</v>
      </c>
      <c r="K546" t="s">
        <v>22</v>
      </c>
      <c r="L546">
        <v>1452232800</v>
      </c>
      <c r="M546" s="9">
        <f t="shared" si="33"/>
        <v>42377.25</v>
      </c>
      <c r="N546">
        <v>1453356000</v>
      </c>
      <c r="O546" s="9">
        <f t="shared" si="34"/>
        <v>42390.25</v>
      </c>
      <c r="P546" t="b">
        <v>0</v>
      </c>
      <c r="Q546" t="b">
        <v>0</v>
      </c>
      <c r="R546" t="s">
        <v>23</v>
      </c>
      <c r="S546" t="s">
        <v>2032</v>
      </c>
      <c r="T546" t="s">
        <v>2033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5"/>
        <v>61.007063197026021</v>
      </c>
      <c r="J547" t="s">
        <v>21</v>
      </c>
      <c r="K547" t="s">
        <v>22</v>
      </c>
      <c r="L547">
        <v>1577253600</v>
      </c>
      <c r="M547" s="9">
        <f t="shared" si="33"/>
        <v>43824.25</v>
      </c>
      <c r="N547">
        <v>1578981600</v>
      </c>
      <c r="O547" s="9">
        <f t="shared" si="34"/>
        <v>43844.25</v>
      </c>
      <c r="P547" t="b">
        <v>0</v>
      </c>
      <c r="Q547" t="b">
        <v>0</v>
      </c>
      <c r="R547" t="s">
        <v>33</v>
      </c>
      <c r="S547" t="s">
        <v>2036</v>
      </c>
      <c r="T547" t="s">
        <v>2037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5"/>
        <v>78.068181818181813</v>
      </c>
      <c r="J548" t="s">
        <v>21</v>
      </c>
      <c r="K548" t="s">
        <v>22</v>
      </c>
      <c r="L548">
        <v>1537160400</v>
      </c>
      <c r="M548" s="9">
        <f t="shared" si="33"/>
        <v>43360.208333333328</v>
      </c>
      <c r="N548">
        <v>1537419600</v>
      </c>
      <c r="O548" s="9">
        <f t="shared" si="34"/>
        <v>43363.208333333328</v>
      </c>
      <c r="P548" t="b">
        <v>0</v>
      </c>
      <c r="Q548" t="b">
        <v>1</v>
      </c>
      <c r="R548" t="s">
        <v>33</v>
      </c>
      <c r="S548" t="s">
        <v>2036</v>
      </c>
      <c r="T548" t="s">
        <v>2037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5"/>
        <v>80.75</v>
      </c>
      <c r="J549" t="s">
        <v>21</v>
      </c>
      <c r="K549" t="s">
        <v>22</v>
      </c>
      <c r="L549">
        <v>1422165600</v>
      </c>
      <c r="M549" s="9">
        <f t="shared" si="33"/>
        <v>42029.25</v>
      </c>
      <c r="N549">
        <v>1423202400</v>
      </c>
      <c r="O549" s="9">
        <f t="shared" si="34"/>
        <v>42041.25</v>
      </c>
      <c r="P549" t="b">
        <v>0</v>
      </c>
      <c r="Q549" t="b">
        <v>0</v>
      </c>
      <c r="R549" t="s">
        <v>53</v>
      </c>
      <c r="S549" t="s">
        <v>2038</v>
      </c>
      <c r="T549" t="s">
        <v>2041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5"/>
        <v>59.991289782244557</v>
      </c>
      <c r="J550" t="s">
        <v>21</v>
      </c>
      <c r="K550" t="s">
        <v>22</v>
      </c>
      <c r="L550">
        <v>1459486800</v>
      </c>
      <c r="M550" s="9">
        <f t="shared" si="33"/>
        <v>42461.208333333328</v>
      </c>
      <c r="N550">
        <v>1460610000</v>
      </c>
      <c r="O550" s="9">
        <f t="shared" si="34"/>
        <v>42474.208333333328</v>
      </c>
      <c r="P550" t="b">
        <v>0</v>
      </c>
      <c r="Q550" t="b">
        <v>0</v>
      </c>
      <c r="R550" t="s">
        <v>33</v>
      </c>
      <c r="S550" t="s">
        <v>2036</v>
      </c>
      <c r="T550" t="s">
        <v>2037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5"/>
        <v>110.03018372703411</v>
      </c>
      <c r="J551" t="s">
        <v>21</v>
      </c>
      <c r="K551" t="s">
        <v>22</v>
      </c>
      <c r="L551">
        <v>1369717200</v>
      </c>
      <c r="M551" s="9">
        <f t="shared" si="33"/>
        <v>41422.208333333336</v>
      </c>
      <c r="N551">
        <v>1370494800</v>
      </c>
      <c r="O551" s="9">
        <f t="shared" si="34"/>
        <v>41431.208333333336</v>
      </c>
      <c r="P551" t="b">
        <v>0</v>
      </c>
      <c r="Q551" t="b">
        <v>0</v>
      </c>
      <c r="R551" t="s">
        <v>65</v>
      </c>
      <c r="S551" t="s">
        <v>2034</v>
      </c>
      <c r="T551" t="s">
        <v>2043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5"/>
        <v>4</v>
      </c>
      <c r="J552" t="s">
        <v>98</v>
      </c>
      <c r="K552" t="s">
        <v>99</v>
      </c>
      <c r="L552">
        <v>1330495200</v>
      </c>
      <c r="M552" s="9">
        <f t="shared" si="33"/>
        <v>40968.25</v>
      </c>
      <c r="N552">
        <v>1332306000</v>
      </c>
      <c r="O552" s="9">
        <f t="shared" si="34"/>
        <v>40989.208333333336</v>
      </c>
      <c r="P552" t="b">
        <v>0</v>
      </c>
      <c r="Q552" t="b">
        <v>0</v>
      </c>
      <c r="R552" t="s">
        <v>60</v>
      </c>
      <c r="S552" t="s">
        <v>2032</v>
      </c>
      <c r="T552" t="s">
        <v>2042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5"/>
        <v>37.99856063332134</v>
      </c>
      <c r="J553" t="s">
        <v>26</v>
      </c>
      <c r="K553" t="s">
        <v>27</v>
      </c>
      <c r="L553">
        <v>1419055200</v>
      </c>
      <c r="M553" s="9">
        <f t="shared" si="33"/>
        <v>41993.25</v>
      </c>
      <c r="N553">
        <v>1422511200</v>
      </c>
      <c r="O553" s="9">
        <f t="shared" si="34"/>
        <v>42033.25</v>
      </c>
      <c r="P553" t="b">
        <v>0</v>
      </c>
      <c r="Q553" t="b">
        <v>1</v>
      </c>
      <c r="R553" t="s">
        <v>28</v>
      </c>
      <c r="S553" t="s">
        <v>2034</v>
      </c>
      <c r="T553" t="s">
        <v>2035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5"/>
        <v>96.369565217391298</v>
      </c>
      <c r="J554" t="s">
        <v>21</v>
      </c>
      <c r="K554" t="s">
        <v>22</v>
      </c>
      <c r="L554">
        <v>1480140000</v>
      </c>
      <c r="M554" s="9">
        <f t="shared" si="33"/>
        <v>42700.25</v>
      </c>
      <c r="N554">
        <v>1480312800</v>
      </c>
      <c r="O554" s="9">
        <f t="shared" si="34"/>
        <v>42702.25</v>
      </c>
      <c r="P554" t="b">
        <v>0</v>
      </c>
      <c r="Q554" t="b">
        <v>0</v>
      </c>
      <c r="R554" t="s">
        <v>33</v>
      </c>
      <c r="S554" t="s">
        <v>2036</v>
      </c>
      <c r="T554" t="s">
        <v>2037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5"/>
        <v>72.978599221789878</v>
      </c>
      <c r="J555" t="s">
        <v>21</v>
      </c>
      <c r="K555" t="s">
        <v>22</v>
      </c>
      <c r="L555">
        <v>1293948000</v>
      </c>
      <c r="M555" s="9">
        <f t="shared" si="33"/>
        <v>40545.25</v>
      </c>
      <c r="N555">
        <v>1294034400</v>
      </c>
      <c r="O555" s="9">
        <f t="shared" si="34"/>
        <v>40546.25</v>
      </c>
      <c r="P555" t="b">
        <v>0</v>
      </c>
      <c r="Q555" t="b">
        <v>0</v>
      </c>
      <c r="R555" t="s">
        <v>23</v>
      </c>
      <c r="S555" t="s">
        <v>2032</v>
      </c>
      <c r="T555" t="s">
        <v>2033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5"/>
        <v>26.007220216606498</v>
      </c>
      <c r="J556" t="s">
        <v>15</v>
      </c>
      <c r="K556" t="s">
        <v>16</v>
      </c>
      <c r="L556">
        <v>1482127200</v>
      </c>
      <c r="M556" s="9">
        <f t="shared" si="33"/>
        <v>42723.25</v>
      </c>
      <c r="N556">
        <v>1482645600</v>
      </c>
      <c r="O556" s="9">
        <f t="shared" si="34"/>
        <v>42729.25</v>
      </c>
      <c r="P556" t="b">
        <v>0</v>
      </c>
      <c r="Q556" t="b">
        <v>0</v>
      </c>
      <c r="R556" t="s">
        <v>60</v>
      </c>
      <c r="S556" t="s">
        <v>2032</v>
      </c>
      <c r="T556" t="s">
        <v>2042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5"/>
        <v>104.36296296296297</v>
      </c>
      <c r="J557" t="s">
        <v>36</v>
      </c>
      <c r="K557" t="s">
        <v>37</v>
      </c>
      <c r="L557">
        <v>1396414800</v>
      </c>
      <c r="M557" s="9">
        <f t="shared" si="33"/>
        <v>41731.208333333336</v>
      </c>
      <c r="N557">
        <v>1399093200</v>
      </c>
      <c r="O557" s="9">
        <f t="shared" si="34"/>
        <v>41762.208333333336</v>
      </c>
      <c r="P557" t="b">
        <v>0</v>
      </c>
      <c r="Q557" t="b">
        <v>0</v>
      </c>
      <c r="R557" t="s">
        <v>23</v>
      </c>
      <c r="S557" t="s">
        <v>2032</v>
      </c>
      <c r="T557" t="s">
        <v>2033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5"/>
        <v>102.18852459016394</v>
      </c>
      <c r="J558" t="s">
        <v>21</v>
      </c>
      <c r="K558" t="s">
        <v>22</v>
      </c>
      <c r="L558">
        <v>1315285200</v>
      </c>
      <c r="M558" s="9">
        <f t="shared" si="33"/>
        <v>40792.208333333336</v>
      </c>
      <c r="N558">
        <v>1315890000</v>
      </c>
      <c r="O558" s="9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2044</v>
      </c>
      <c r="T558" t="s">
        <v>2056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5"/>
        <v>54.117647058823529</v>
      </c>
      <c r="J559" t="s">
        <v>21</v>
      </c>
      <c r="K559" t="s">
        <v>22</v>
      </c>
      <c r="L559">
        <v>1443762000</v>
      </c>
      <c r="M559" s="9">
        <f t="shared" si="33"/>
        <v>42279.208333333328</v>
      </c>
      <c r="N559">
        <v>1444021200</v>
      </c>
      <c r="O559" s="9">
        <f t="shared" si="34"/>
        <v>42282.208333333328</v>
      </c>
      <c r="P559" t="b">
        <v>0</v>
      </c>
      <c r="Q559" t="b">
        <v>1</v>
      </c>
      <c r="R559" t="s">
        <v>474</v>
      </c>
      <c r="S559" t="s">
        <v>2038</v>
      </c>
      <c r="T559" t="s">
        <v>2060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5"/>
        <v>63.222222222222221</v>
      </c>
      <c r="J560" t="s">
        <v>21</v>
      </c>
      <c r="K560" t="s">
        <v>22</v>
      </c>
      <c r="L560">
        <v>1456293600</v>
      </c>
      <c r="M560" s="9">
        <f t="shared" si="33"/>
        <v>42424.25</v>
      </c>
      <c r="N560">
        <v>1460005200</v>
      </c>
      <c r="O560" s="9">
        <f t="shared" si="34"/>
        <v>42467.208333333328</v>
      </c>
      <c r="P560" t="b">
        <v>0</v>
      </c>
      <c r="Q560" t="b">
        <v>0</v>
      </c>
      <c r="R560" t="s">
        <v>33</v>
      </c>
      <c r="S560" t="s">
        <v>2036</v>
      </c>
      <c r="T560" t="s">
        <v>2037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5"/>
        <v>104.03228962818004</v>
      </c>
      <c r="J561" t="s">
        <v>21</v>
      </c>
      <c r="K561" t="s">
        <v>22</v>
      </c>
      <c r="L561">
        <v>1470114000</v>
      </c>
      <c r="M561" s="9">
        <f t="shared" si="33"/>
        <v>42584.208333333328</v>
      </c>
      <c r="N561">
        <v>1470718800</v>
      </c>
      <c r="O561" s="9">
        <f t="shared" si="34"/>
        <v>42591.208333333328</v>
      </c>
      <c r="P561" t="b">
        <v>0</v>
      </c>
      <c r="Q561" t="b">
        <v>0</v>
      </c>
      <c r="R561" t="s">
        <v>33</v>
      </c>
      <c r="S561" t="s">
        <v>2036</v>
      </c>
      <c r="T561" t="s">
        <v>2037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5"/>
        <v>49.994334277620396</v>
      </c>
      <c r="J562" t="s">
        <v>21</v>
      </c>
      <c r="K562" t="s">
        <v>22</v>
      </c>
      <c r="L562">
        <v>1321596000</v>
      </c>
      <c r="M562" s="9">
        <f t="shared" si="33"/>
        <v>40865.25</v>
      </c>
      <c r="N562">
        <v>1325052000</v>
      </c>
      <c r="O562" s="9">
        <f t="shared" si="34"/>
        <v>40905.25</v>
      </c>
      <c r="P562" t="b">
        <v>0</v>
      </c>
      <c r="Q562" t="b">
        <v>0</v>
      </c>
      <c r="R562" t="s">
        <v>71</v>
      </c>
      <c r="S562" t="s">
        <v>2038</v>
      </c>
      <c r="T562" t="s">
        <v>2046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5"/>
        <v>56.015151515151516</v>
      </c>
      <c r="J563" t="s">
        <v>98</v>
      </c>
      <c r="K563" t="s">
        <v>99</v>
      </c>
      <c r="L563">
        <v>1318827600</v>
      </c>
      <c r="M563" s="9">
        <f t="shared" si="33"/>
        <v>40833.208333333336</v>
      </c>
      <c r="N563">
        <v>1319000400</v>
      </c>
      <c r="O563" s="9">
        <f t="shared" si="34"/>
        <v>40835.208333333336</v>
      </c>
      <c r="P563" t="b">
        <v>0</v>
      </c>
      <c r="Q563" t="b">
        <v>0</v>
      </c>
      <c r="R563" t="s">
        <v>33</v>
      </c>
      <c r="S563" t="s">
        <v>2036</v>
      </c>
      <c r="T563" t="s">
        <v>2037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5"/>
        <v>48.807692307692307</v>
      </c>
      <c r="J564" t="s">
        <v>98</v>
      </c>
      <c r="K564" t="s">
        <v>99</v>
      </c>
      <c r="L564">
        <v>1552366800</v>
      </c>
      <c r="M564" s="9">
        <f t="shared" si="33"/>
        <v>43536.208333333328</v>
      </c>
      <c r="N564">
        <v>1552539600</v>
      </c>
      <c r="O564" s="9">
        <f t="shared" si="34"/>
        <v>43538.208333333328</v>
      </c>
      <c r="P564" t="b">
        <v>0</v>
      </c>
      <c r="Q564" t="b">
        <v>0</v>
      </c>
      <c r="R564" t="s">
        <v>23</v>
      </c>
      <c r="S564" t="s">
        <v>2032</v>
      </c>
      <c r="T564" t="s">
        <v>2033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5"/>
        <v>60.082352941176474</v>
      </c>
      <c r="J565" t="s">
        <v>26</v>
      </c>
      <c r="K565" t="s">
        <v>27</v>
      </c>
      <c r="L565">
        <v>1542088800</v>
      </c>
      <c r="M565" s="9">
        <f t="shared" si="33"/>
        <v>43417.25</v>
      </c>
      <c r="N565">
        <v>1543816800</v>
      </c>
      <c r="O565" s="9">
        <f t="shared" si="34"/>
        <v>43437.25</v>
      </c>
      <c r="P565" t="b">
        <v>0</v>
      </c>
      <c r="Q565" t="b">
        <v>0</v>
      </c>
      <c r="R565" t="s">
        <v>42</v>
      </c>
      <c r="S565" t="s">
        <v>2038</v>
      </c>
      <c r="T565" t="s">
        <v>2039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5"/>
        <v>78.990502793296088</v>
      </c>
      <c r="J566" t="s">
        <v>21</v>
      </c>
      <c r="K566" t="s">
        <v>22</v>
      </c>
      <c r="L566">
        <v>1426395600</v>
      </c>
      <c r="M566" s="9">
        <f t="shared" si="33"/>
        <v>42078.208333333328</v>
      </c>
      <c r="N566">
        <v>1427086800</v>
      </c>
      <c r="O566" s="9">
        <f t="shared" si="34"/>
        <v>42086.208333333328</v>
      </c>
      <c r="P566" t="b">
        <v>0</v>
      </c>
      <c r="Q566" t="b">
        <v>0</v>
      </c>
      <c r="R566" t="s">
        <v>33</v>
      </c>
      <c r="S566" t="s">
        <v>2036</v>
      </c>
      <c r="T566" t="s">
        <v>2037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5"/>
        <v>53.99499443826474</v>
      </c>
      <c r="J567" t="s">
        <v>21</v>
      </c>
      <c r="K567" t="s">
        <v>22</v>
      </c>
      <c r="L567">
        <v>1321336800</v>
      </c>
      <c r="M567" s="9">
        <f t="shared" si="33"/>
        <v>40862.25</v>
      </c>
      <c r="N567">
        <v>1323064800</v>
      </c>
      <c r="O567" s="9">
        <f t="shared" si="34"/>
        <v>40882.25</v>
      </c>
      <c r="P567" t="b">
        <v>0</v>
      </c>
      <c r="Q567" t="b">
        <v>0</v>
      </c>
      <c r="R567" t="s">
        <v>33</v>
      </c>
      <c r="S567" t="s">
        <v>2036</v>
      </c>
      <c r="T567" t="s">
        <v>2037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5"/>
        <v>111.45945945945945</v>
      </c>
      <c r="J568" t="s">
        <v>21</v>
      </c>
      <c r="K568" t="s">
        <v>22</v>
      </c>
      <c r="L568">
        <v>1456293600</v>
      </c>
      <c r="M568" s="9">
        <f t="shared" si="33"/>
        <v>42424.25</v>
      </c>
      <c r="N568">
        <v>1458277200</v>
      </c>
      <c r="O568" s="9">
        <f t="shared" si="34"/>
        <v>42447.208333333328</v>
      </c>
      <c r="P568" t="b">
        <v>0</v>
      </c>
      <c r="Q568" t="b">
        <v>1</v>
      </c>
      <c r="R568" t="s">
        <v>50</v>
      </c>
      <c r="S568" t="s">
        <v>2032</v>
      </c>
      <c r="T568" t="s">
        <v>2040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5"/>
        <v>60.922131147540981</v>
      </c>
      <c r="J569" t="s">
        <v>21</v>
      </c>
      <c r="K569" t="s">
        <v>22</v>
      </c>
      <c r="L569">
        <v>1404968400</v>
      </c>
      <c r="M569" s="9">
        <f t="shared" si="33"/>
        <v>41830.208333333336</v>
      </c>
      <c r="N569">
        <v>1405141200</v>
      </c>
      <c r="O569" s="9">
        <f t="shared" si="34"/>
        <v>41832.208333333336</v>
      </c>
      <c r="P569" t="b">
        <v>0</v>
      </c>
      <c r="Q569" t="b">
        <v>0</v>
      </c>
      <c r="R569" t="s">
        <v>23</v>
      </c>
      <c r="S569" t="s">
        <v>2032</v>
      </c>
      <c r="T569" t="s">
        <v>2033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5"/>
        <v>26.0015444015444</v>
      </c>
      <c r="J570" t="s">
        <v>21</v>
      </c>
      <c r="K570" t="s">
        <v>22</v>
      </c>
      <c r="L570">
        <v>1279170000</v>
      </c>
      <c r="M570" s="9">
        <f t="shared" si="33"/>
        <v>40374.208333333336</v>
      </c>
      <c r="N570">
        <v>1283058000</v>
      </c>
      <c r="O570" s="9">
        <f t="shared" si="34"/>
        <v>40419.208333333336</v>
      </c>
      <c r="P570" t="b">
        <v>0</v>
      </c>
      <c r="Q570" t="b">
        <v>0</v>
      </c>
      <c r="R570" t="s">
        <v>33</v>
      </c>
      <c r="S570" t="s">
        <v>2036</v>
      </c>
      <c r="T570" t="s">
        <v>2037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5"/>
        <v>80.993208828522924</v>
      </c>
      <c r="J571" t="s">
        <v>107</v>
      </c>
      <c r="K571" t="s">
        <v>108</v>
      </c>
      <c r="L571">
        <v>1294725600</v>
      </c>
      <c r="M571" s="9">
        <f t="shared" si="33"/>
        <v>40554.25</v>
      </c>
      <c r="N571">
        <v>1295762400</v>
      </c>
      <c r="O571" s="9">
        <f t="shared" si="34"/>
        <v>40566.25</v>
      </c>
      <c r="P571" t="b">
        <v>0</v>
      </c>
      <c r="Q571" t="b">
        <v>0</v>
      </c>
      <c r="R571" t="s">
        <v>71</v>
      </c>
      <c r="S571" t="s">
        <v>2038</v>
      </c>
      <c r="T571" t="s">
        <v>2046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5"/>
        <v>34.995963302752294</v>
      </c>
      <c r="J572" t="s">
        <v>21</v>
      </c>
      <c r="K572" t="s">
        <v>22</v>
      </c>
      <c r="L572">
        <v>1419055200</v>
      </c>
      <c r="M572" s="9">
        <f t="shared" si="33"/>
        <v>41993.25</v>
      </c>
      <c r="N572">
        <v>1419573600</v>
      </c>
      <c r="O572" s="9">
        <f t="shared" si="34"/>
        <v>41999.25</v>
      </c>
      <c r="P572" t="b">
        <v>0</v>
      </c>
      <c r="Q572" t="b">
        <v>1</v>
      </c>
      <c r="R572" t="s">
        <v>23</v>
      </c>
      <c r="S572" t="s">
        <v>2032</v>
      </c>
      <c r="T572" t="s">
        <v>2033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5"/>
        <v>94.142857142857139</v>
      </c>
      <c r="J573" t="s">
        <v>107</v>
      </c>
      <c r="K573" t="s">
        <v>108</v>
      </c>
      <c r="L573">
        <v>1434690000</v>
      </c>
      <c r="M573" s="9">
        <f t="shared" si="33"/>
        <v>42174.208333333328</v>
      </c>
      <c r="N573">
        <v>1438750800</v>
      </c>
      <c r="O573" s="9">
        <f t="shared" si="34"/>
        <v>42221.208333333328</v>
      </c>
      <c r="P573" t="b">
        <v>0</v>
      </c>
      <c r="Q573" t="b">
        <v>0</v>
      </c>
      <c r="R573" t="s">
        <v>100</v>
      </c>
      <c r="S573" t="s">
        <v>2038</v>
      </c>
      <c r="T573" t="s">
        <v>2049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5"/>
        <v>52.085106382978722</v>
      </c>
      <c r="J574" t="s">
        <v>21</v>
      </c>
      <c r="K574" t="s">
        <v>22</v>
      </c>
      <c r="L574">
        <v>1443416400</v>
      </c>
      <c r="M574" s="9">
        <f t="shared" si="33"/>
        <v>42275.208333333328</v>
      </c>
      <c r="N574">
        <v>1444798800</v>
      </c>
      <c r="O574" s="9">
        <f t="shared" si="34"/>
        <v>42291.208333333328</v>
      </c>
      <c r="P574" t="b">
        <v>0</v>
      </c>
      <c r="Q574" t="b">
        <v>1</v>
      </c>
      <c r="R574" t="s">
        <v>23</v>
      </c>
      <c r="S574" t="s">
        <v>2032</v>
      </c>
      <c r="T574" t="s">
        <v>2033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5"/>
        <v>24.986666666666668</v>
      </c>
      <c r="J575" t="s">
        <v>21</v>
      </c>
      <c r="K575" t="s">
        <v>22</v>
      </c>
      <c r="L575">
        <v>1399006800</v>
      </c>
      <c r="M575" s="9">
        <f t="shared" si="33"/>
        <v>41761.208333333336</v>
      </c>
      <c r="N575">
        <v>1399179600</v>
      </c>
      <c r="O575" s="9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2061</v>
      </c>
      <c r="T575" t="s">
        <v>2062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5"/>
        <v>69.215277777777771</v>
      </c>
      <c r="J576" t="s">
        <v>21</v>
      </c>
      <c r="K576" t="s">
        <v>22</v>
      </c>
      <c r="L576">
        <v>1575698400</v>
      </c>
      <c r="M576" s="9">
        <f t="shared" si="33"/>
        <v>43806.25</v>
      </c>
      <c r="N576">
        <v>1576562400</v>
      </c>
      <c r="O576" s="9">
        <f t="shared" si="34"/>
        <v>43816.25</v>
      </c>
      <c r="P576" t="b">
        <v>0</v>
      </c>
      <c r="Q576" t="b">
        <v>1</v>
      </c>
      <c r="R576" t="s">
        <v>17</v>
      </c>
      <c r="S576" t="s">
        <v>2030</v>
      </c>
      <c r="T576" t="s">
        <v>2031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5"/>
        <v>93.944444444444443</v>
      </c>
      <c r="J577" t="s">
        <v>21</v>
      </c>
      <c r="K577" t="s">
        <v>22</v>
      </c>
      <c r="L577">
        <v>1400562000</v>
      </c>
      <c r="M577" s="9">
        <f t="shared" si="33"/>
        <v>41779.208333333336</v>
      </c>
      <c r="N577">
        <v>1400821200</v>
      </c>
      <c r="O577" s="9">
        <f t="shared" si="34"/>
        <v>41782.208333333336</v>
      </c>
      <c r="P577" t="b">
        <v>0</v>
      </c>
      <c r="Q577" t="b">
        <v>1</v>
      </c>
      <c r="R577" t="s">
        <v>33</v>
      </c>
      <c r="S577" t="s">
        <v>2036</v>
      </c>
      <c r="T577" t="s">
        <v>2037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IFERROR((E578/D578)*100,0)</f>
        <v>64.927835051546396</v>
      </c>
      <c r="G578" t="s">
        <v>14</v>
      </c>
      <c r="H578">
        <v>64</v>
      </c>
      <c r="I578" s="6">
        <f t="shared" si="35"/>
        <v>98.40625</v>
      </c>
      <c r="J578" t="s">
        <v>21</v>
      </c>
      <c r="K578" t="s">
        <v>22</v>
      </c>
      <c r="L578">
        <v>1509512400</v>
      </c>
      <c r="M578" s="9">
        <f t="shared" ref="M578:M641" si="37">(((L578/60)/60)/24)+DATE(1970,1,1)</f>
        <v>43040.208333333328</v>
      </c>
      <c r="N578">
        <v>1510984800</v>
      </c>
      <c r="O578" s="9">
        <f t="shared" si="34"/>
        <v>43057.25</v>
      </c>
      <c r="P578" t="b">
        <v>0</v>
      </c>
      <c r="Q578" t="b">
        <v>0</v>
      </c>
      <c r="R578" t="s">
        <v>33</v>
      </c>
      <c r="S578" t="s">
        <v>2036</v>
      </c>
      <c r="T578" t="s">
        <v>2037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6">
        <f t="shared" si="35"/>
        <v>41.783783783783782</v>
      </c>
      <c r="J579" t="s">
        <v>21</v>
      </c>
      <c r="K579" t="s">
        <v>22</v>
      </c>
      <c r="L579">
        <v>1299823200</v>
      </c>
      <c r="M579" s="9">
        <f t="shared" si="37"/>
        <v>40613.25</v>
      </c>
      <c r="N579">
        <v>1302066000</v>
      </c>
      <c r="O579" s="9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2032</v>
      </c>
      <c r="T579" t="s">
        <v>2055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9">
        <f t="shared" si="37"/>
        <v>40878.25</v>
      </c>
      <c r="N580">
        <v>1322978400</v>
      </c>
      <c r="O580" s="9">
        <f t="shared" si="38"/>
        <v>40881.25</v>
      </c>
      <c r="P580" t="b">
        <v>0</v>
      </c>
      <c r="Q580" t="b">
        <v>0</v>
      </c>
      <c r="R580" t="s">
        <v>474</v>
      </c>
      <c r="S580" t="s">
        <v>2038</v>
      </c>
      <c r="T580" t="s">
        <v>2060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9"/>
        <v>72.05747126436782</v>
      </c>
      <c r="J581" t="s">
        <v>21</v>
      </c>
      <c r="K581" t="s">
        <v>22</v>
      </c>
      <c r="L581">
        <v>1312693200</v>
      </c>
      <c r="M581" s="9">
        <f t="shared" si="37"/>
        <v>40762.208333333336</v>
      </c>
      <c r="N581">
        <v>1313730000</v>
      </c>
      <c r="O581" s="9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2032</v>
      </c>
      <c r="T581" t="s">
        <v>2055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9"/>
        <v>48.003209242618745</v>
      </c>
      <c r="J582" t="s">
        <v>21</v>
      </c>
      <c r="K582" t="s">
        <v>22</v>
      </c>
      <c r="L582">
        <v>1393394400</v>
      </c>
      <c r="M582" s="9">
        <f t="shared" si="37"/>
        <v>41696.25</v>
      </c>
      <c r="N582">
        <v>1394085600</v>
      </c>
      <c r="O582" s="9">
        <f t="shared" si="38"/>
        <v>41704.25</v>
      </c>
      <c r="P582" t="b">
        <v>0</v>
      </c>
      <c r="Q582" t="b">
        <v>0</v>
      </c>
      <c r="R582" t="s">
        <v>33</v>
      </c>
      <c r="S582" t="s">
        <v>2036</v>
      </c>
      <c r="T582" t="s">
        <v>2037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9"/>
        <v>54.098591549295776</v>
      </c>
      <c r="J583" t="s">
        <v>21</v>
      </c>
      <c r="K583" t="s">
        <v>22</v>
      </c>
      <c r="L583">
        <v>1304053200</v>
      </c>
      <c r="M583" s="9">
        <f t="shared" si="37"/>
        <v>40662.208333333336</v>
      </c>
      <c r="N583">
        <v>1305349200</v>
      </c>
      <c r="O583" s="9">
        <f t="shared" si="38"/>
        <v>40677.208333333336</v>
      </c>
      <c r="P583" t="b">
        <v>0</v>
      </c>
      <c r="Q583" t="b">
        <v>0</v>
      </c>
      <c r="R583" t="s">
        <v>28</v>
      </c>
      <c r="S583" t="s">
        <v>2034</v>
      </c>
      <c r="T583" t="s">
        <v>2035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9"/>
        <v>107.88095238095238</v>
      </c>
      <c r="J584" t="s">
        <v>21</v>
      </c>
      <c r="K584" t="s">
        <v>22</v>
      </c>
      <c r="L584">
        <v>1433912400</v>
      </c>
      <c r="M584" s="9">
        <f t="shared" si="37"/>
        <v>42165.208333333328</v>
      </c>
      <c r="N584">
        <v>1434344400</v>
      </c>
      <c r="O584" s="9">
        <f t="shared" si="38"/>
        <v>42170.208333333328</v>
      </c>
      <c r="P584" t="b">
        <v>0</v>
      </c>
      <c r="Q584" t="b">
        <v>1</v>
      </c>
      <c r="R584" t="s">
        <v>89</v>
      </c>
      <c r="S584" t="s">
        <v>2047</v>
      </c>
      <c r="T584" t="s">
        <v>2048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9"/>
        <v>67.034103410341032</v>
      </c>
      <c r="J585" t="s">
        <v>21</v>
      </c>
      <c r="K585" t="s">
        <v>22</v>
      </c>
      <c r="L585">
        <v>1329717600</v>
      </c>
      <c r="M585" s="9">
        <f t="shared" si="37"/>
        <v>40959.25</v>
      </c>
      <c r="N585">
        <v>1331186400</v>
      </c>
      <c r="O585" s="9">
        <f t="shared" si="38"/>
        <v>40976.25</v>
      </c>
      <c r="P585" t="b">
        <v>0</v>
      </c>
      <c r="Q585" t="b">
        <v>0</v>
      </c>
      <c r="R585" t="s">
        <v>42</v>
      </c>
      <c r="S585" t="s">
        <v>2038</v>
      </c>
      <c r="T585" t="s">
        <v>2039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9"/>
        <v>64.01425914445133</v>
      </c>
      <c r="J586" t="s">
        <v>21</v>
      </c>
      <c r="K586" t="s">
        <v>22</v>
      </c>
      <c r="L586">
        <v>1335330000</v>
      </c>
      <c r="M586" s="9">
        <f t="shared" si="37"/>
        <v>41024.208333333336</v>
      </c>
      <c r="N586">
        <v>1336539600</v>
      </c>
      <c r="O586" s="9">
        <f t="shared" si="38"/>
        <v>41038.208333333336</v>
      </c>
      <c r="P586" t="b">
        <v>0</v>
      </c>
      <c r="Q586" t="b">
        <v>0</v>
      </c>
      <c r="R586" t="s">
        <v>28</v>
      </c>
      <c r="S586" t="s">
        <v>2034</v>
      </c>
      <c r="T586" t="s">
        <v>2035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9"/>
        <v>96.066176470588232</v>
      </c>
      <c r="J587" t="s">
        <v>21</v>
      </c>
      <c r="K587" t="s">
        <v>22</v>
      </c>
      <c r="L587">
        <v>1268888400</v>
      </c>
      <c r="M587" s="9">
        <f t="shared" si="37"/>
        <v>40255.208333333336</v>
      </c>
      <c r="N587">
        <v>1269752400</v>
      </c>
      <c r="O587" s="9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2044</v>
      </c>
      <c r="T587" t="s">
        <v>2056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9"/>
        <v>51.184615384615384</v>
      </c>
      <c r="J588" t="s">
        <v>21</v>
      </c>
      <c r="K588" t="s">
        <v>22</v>
      </c>
      <c r="L588">
        <v>1289973600</v>
      </c>
      <c r="M588" s="9">
        <f t="shared" si="37"/>
        <v>40499.25</v>
      </c>
      <c r="N588">
        <v>1291615200</v>
      </c>
      <c r="O588" s="9">
        <f t="shared" si="38"/>
        <v>40518.25</v>
      </c>
      <c r="P588" t="b">
        <v>0</v>
      </c>
      <c r="Q588" t="b">
        <v>0</v>
      </c>
      <c r="R588" t="s">
        <v>23</v>
      </c>
      <c r="S588" t="s">
        <v>2032</v>
      </c>
      <c r="T588" t="s">
        <v>2033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9"/>
        <v>43.92307692307692</v>
      </c>
      <c r="J589" t="s">
        <v>15</v>
      </c>
      <c r="K589" t="s">
        <v>16</v>
      </c>
      <c r="L589">
        <v>1547877600</v>
      </c>
      <c r="M589" s="9">
        <f t="shared" si="37"/>
        <v>43484.25</v>
      </c>
      <c r="N589">
        <v>1552366800</v>
      </c>
      <c r="O589" s="9">
        <f t="shared" si="38"/>
        <v>43536.208333333328</v>
      </c>
      <c r="P589" t="b">
        <v>0</v>
      </c>
      <c r="Q589" t="b">
        <v>1</v>
      </c>
      <c r="R589" t="s">
        <v>17</v>
      </c>
      <c r="S589" t="s">
        <v>2030</v>
      </c>
      <c r="T589" t="s">
        <v>2031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9"/>
        <v>91.021198830409361</v>
      </c>
      <c r="J590" t="s">
        <v>40</v>
      </c>
      <c r="K590" t="s">
        <v>41</v>
      </c>
      <c r="L590">
        <v>1269493200</v>
      </c>
      <c r="M590" s="9">
        <f t="shared" si="37"/>
        <v>40262.208333333336</v>
      </c>
      <c r="N590">
        <v>1272171600</v>
      </c>
      <c r="O590" s="9">
        <f t="shared" si="38"/>
        <v>40293.208333333336</v>
      </c>
      <c r="P590" t="b">
        <v>0</v>
      </c>
      <c r="Q590" t="b">
        <v>0</v>
      </c>
      <c r="R590" t="s">
        <v>33</v>
      </c>
      <c r="S590" t="s">
        <v>2036</v>
      </c>
      <c r="T590" t="s">
        <v>2037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9"/>
        <v>50.127450980392155</v>
      </c>
      <c r="J591" t="s">
        <v>21</v>
      </c>
      <c r="K591" t="s">
        <v>22</v>
      </c>
      <c r="L591">
        <v>1436072400</v>
      </c>
      <c r="M591" s="9">
        <f t="shared" si="37"/>
        <v>42190.208333333328</v>
      </c>
      <c r="N591">
        <v>1436677200</v>
      </c>
      <c r="O591" s="9">
        <f t="shared" si="38"/>
        <v>42197.208333333328</v>
      </c>
      <c r="P591" t="b">
        <v>0</v>
      </c>
      <c r="Q591" t="b">
        <v>0</v>
      </c>
      <c r="R591" t="s">
        <v>42</v>
      </c>
      <c r="S591" t="s">
        <v>2038</v>
      </c>
      <c r="T591" t="s">
        <v>2039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9"/>
        <v>67.720930232558146</v>
      </c>
      <c r="J592" t="s">
        <v>26</v>
      </c>
      <c r="K592" t="s">
        <v>27</v>
      </c>
      <c r="L592">
        <v>1419141600</v>
      </c>
      <c r="M592" s="9">
        <f t="shared" si="37"/>
        <v>41994.25</v>
      </c>
      <c r="N592">
        <v>1420092000</v>
      </c>
      <c r="O592" s="9">
        <f t="shared" si="38"/>
        <v>42005.25</v>
      </c>
      <c r="P592" t="b">
        <v>0</v>
      </c>
      <c r="Q592" t="b">
        <v>0</v>
      </c>
      <c r="R592" t="s">
        <v>133</v>
      </c>
      <c r="S592" t="s">
        <v>2044</v>
      </c>
      <c r="T592" t="s">
        <v>2053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9"/>
        <v>61.03921568627451</v>
      </c>
      <c r="J593" t="s">
        <v>21</v>
      </c>
      <c r="K593" t="s">
        <v>22</v>
      </c>
      <c r="L593">
        <v>1279083600</v>
      </c>
      <c r="M593" s="9">
        <f t="shared" si="37"/>
        <v>40373.208333333336</v>
      </c>
      <c r="N593">
        <v>1279947600</v>
      </c>
      <c r="O593" s="9">
        <f t="shared" si="38"/>
        <v>40383.208333333336</v>
      </c>
      <c r="P593" t="b">
        <v>0</v>
      </c>
      <c r="Q593" t="b">
        <v>0</v>
      </c>
      <c r="R593" t="s">
        <v>89</v>
      </c>
      <c r="S593" t="s">
        <v>2047</v>
      </c>
      <c r="T593" t="s">
        <v>2048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9"/>
        <v>80.011857707509876</v>
      </c>
      <c r="J594" t="s">
        <v>21</v>
      </c>
      <c r="K594" t="s">
        <v>22</v>
      </c>
      <c r="L594">
        <v>1401426000</v>
      </c>
      <c r="M594" s="9">
        <f t="shared" si="37"/>
        <v>41789.208333333336</v>
      </c>
      <c r="N594">
        <v>1402203600</v>
      </c>
      <c r="O594" s="9">
        <f t="shared" si="38"/>
        <v>41798.208333333336</v>
      </c>
      <c r="P594" t="b">
        <v>0</v>
      </c>
      <c r="Q594" t="b">
        <v>0</v>
      </c>
      <c r="R594" t="s">
        <v>33</v>
      </c>
      <c r="S594" t="s">
        <v>2036</v>
      </c>
      <c r="T594" t="s">
        <v>2037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9"/>
        <v>47.001497753369947</v>
      </c>
      <c r="J595" t="s">
        <v>21</v>
      </c>
      <c r="K595" t="s">
        <v>22</v>
      </c>
      <c r="L595">
        <v>1395810000</v>
      </c>
      <c r="M595" s="9">
        <f t="shared" si="37"/>
        <v>41724.208333333336</v>
      </c>
      <c r="N595">
        <v>1396933200</v>
      </c>
      <c r="O595" s="9">
        <f t="shared" si="38"/>
        <v>41737.208333333336</v>
      </c>
      <c r="P595" t="b">
        <v>0</v>
      </c>
      <c r="Q595" t="b">
        <v>0</v>
      </c>
      <c r="R595" t="s">
        <v>71</v>
      </c>
      <c r="S595" t="s">
        <v>2038</v>
      </c>
      <c r="T595" t="s">
        <v>2046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9"/>
        <v>71.127388535031841</v>
      </c>
      <c r="J596" t="s">
        <v>21</v>
      </c>
      <c r="K596" t="s">
        <v>22</v>
      </c>
      <c r="L596">
        <v>1467003600</v>
      </c>
      <c r="M596" s="9">
        <f t="shared" si="37"/>
        <v>42548.208333333328</v>
      </c>
      <c r="N596">
        <v>1467262800</v>
      </c>
      <c r="O596" s="9">
        <f t="shared" si="38"/>
        <v>42551.208333333328</v>
      </c>
      <c r="P596" t="b">
        <v>0</v>
      </c>
      <c r="Q596" t="b">
        <v>1</v>
      </c>
      <c r="R596" t="s">
        <v>33</v>
      </c>
      <c r="S596" t="s">
        <v>2036</v>
      </c>
      <c r="T596" t="s">
        <v>2037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9"/>
        <v>89.99079189686924</v>
      </c>
      <c r="J597" t="s">
        <v>21</v>
      </c>
      <c r="K597" t="s">
        <v>22</v>
      </c>
      <c r="L597">
        <v>1268715600</v>
      </c>
      <c r="M597" s="9">
        <f t="shared" si="37"/>
        <v>40253.208333333336</v>
      </c>
      <c r="N597">
        <v>1270530000</v>
      </c>
      <c r="O597" s="9">
        <f t="shared" si="38"/>
        <v>40274.208333333336</v>
      </c>
      <c r="P597" t="b">
        <v>0</v>
      </c>
      <c r="Q597" t="b">
        <v>1</v>
      </c>
      <c r="R597" t="s">
        <v>33</v>
      </c>
      <c r="S597" t="s">
        <v>2036</v>
      </c>
      <c r="T597" t="s">
        <v>2037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9"/>
        <v>43.032786885245905</v>
      </c>
      <c r="J598" t="s">
        <v>21</v>
      </c>
      <c r="K598" t="s">
        <v>22</v>
      </c>
      <c r="L598">
        <v>1457157600</v>
      </c>
      <c r="M598" s="9">
        <f t="shared" si="37"/>
        <v>42434.25</v>
      </c>
      <c r="N598">
        <v>1457762400</v>
      </c>
      <c r="O598" s="9">
        <f t="shared" si="38"/>
        <v>42441.25</v>
      </c>
      <c r="P598" t="b">
        <v>0</v>
      </c>
      <c r="Q598" t="b">
        <v>1</v>
      </c>
      <c r="R598" t="s">
        <v>53</v>
      </c>
      <c r="S598" t="s">
        <v>2038</v>
      </c>
      <c r="T598" t="s">
        <v>2041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9"/>
        <v>67.997714808043881</v>
      </c>
      <c r="J599" t="s">
        <v>21</v>
      </c>
      <c r="K599" t="s">
        <v>22</v>
      </c>
      <c r="L599">
        <v>1573970400</v>
      </c>
      <c r="M599" s="9">
        <f t="shared" si="37"/>
        <v>43786.25</v>
      </c>
      <c r="N599">
        <v>1575525600</v>
      </c>
      <c r="O599" s="9">
        <f t="shared" si="38"/>
        <v>43804.25</v>
      </c>
      <c r="P599" t="b">
        <v>0</v>
      </c>
      <c r="Q599" t="b">
        <v>0</v>
      </c>
      <c r="R599" t="s">
        <v>33</v>
      </c>
      <c r="S599" t="s">
        <v>2036</v>
      </c>
      <c r="T599" t="s">
        <v>2037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9"/>
        <v>73.004566210045667</v>
      </c>
      <c r="J600" t="s">
        <v>107</v>
      </c>
      <c r="K600" t="s">
        <v>108</v>
      </c>
      <c r="L600">
        <v>1276578000</v>
      </c>
      <c r="M600" s="9">
        <f t="shared" si="37"/>
        <v>40344.208333333336</v>
      </c>
      <c r="N600">
        <v>1279083600</v>
      </c>
      <c r="O600" s="9">
        <f t="shared" si="38"/>
        <v>40373.208333333336</v>
      </c>
      <c r="P600" t="b">
        <v>0</v>
      </c>
      <c r="Q600" t="b">
        <v>0</v>
      </c>
      <c r="R600" t="s">
        <v>23</v>
      </c>
      <c r="S600" t="s">
        <v>2032</v>
      </c>
      <c r="T600" t="s">
        <v>2033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9"/>
        <v>62.341463414634148</v>
      </c>
      <c r="J601" t="s">
        <v>36</v>
      </c>
      <c r="K601" t="s">
        <v>37</v>
      </c>
      <c r="L601">
        <v>1423720800</v>
      </c>
      <c r="M601" s="9">
        <f t="shared" si="37"/>
        <v>42047.25</v>
      </c>
      <c r="N601">
        <v>1424412000</v>
      </c>
      <c r="O601" s="9">
        <f t="shared" si="38"/>
        <v>42055.25</v>
      </c>
      <c r="P601" t="b">
        <v>0</v>
      </c>
      <c r="Q601" t="b">
        <v>0</v>
      </c>
      <c r="R601" t="s">
        <v>42</v>
      </c>
      <c r="S601" t="s">
        <v>2038</v>
      </c>
      <c r="T601" t="s">
        <v>2039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9"/>
        <v>5</v>
      </c>
      <c r="J602" t="s">
        <v>40</v>
      </c>
      <c r="K602" t="s">
        <v>41</v>
      </c>
      <c r="L602">
        <v>1375160400</v>
      </c>
      <c r="M602" s="9">
        <f t="shared" si="37"/>
        <v>41485.208333333336</v>
      </c>
      <c r="N602">
        <v>1376197200</v>
      </c>
      <c r="O602" s="9">
        <f t="shared" si="38"/>
        <v>41497.208333333336</v>
      </c>
      <c r="P602" t="b">
        <v>0</v>
      </c>
      <c r="Q602" t="b">
        <v>0</v>
      </c>
      <c r="R602" t="s">
        <v>17</v>
      </c>
      <c r="S602" t="s">
        <v>2030</v>
      </c>
      <c r="T602" t="s">
        <v>2031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9"/>
        <v>67.103092783505161</v>
      </c>
      <c r="J603" t="s">
        <v>21</v>
      </c>
      <c r="K603" t="s">
        <v>22</v>
      </c>
      <c r="L603">
        <v>1401426000</v>
      </c>
      <c r="M603" s="9">
        <f t="shared" si="37"/>
        <v>41789.208333333336</v>
      </c>
      <c r="N603">
        <v>1402894800</v>
      </c>
      <c r="O603" s="9">
        <f t="shared" si="38"/>
        <v>41806.208333333336</v>
      </c>
      <c r="P603" t="b">
        <v>1</v>
      </c>
      <c r="Q603" t="b">
        <v>0</v>
      </c>
      <c r="R603" t="s">
        <v>65</v>
      </c>
      <c r="S603" t="s">
        <v>2034</v>
      </c>
      <c r="T603" t="s">
        <v>2043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9"/>
        <v>79.978947368421046</v>
      </c>
      <c r="J604" t="s">
        <v>21</v>
      </c>
      <c r="K604" t="s">
        <v>22</v>
      </c>
      <c r="L604">
        <v>1433480400</v>
      </c>
      <c r="M604" s="9">
        <f t="shared" si="37"/>
        <v>42160.208333333328</v>
      </c>
      <c r="N604">
        <v>1434430800</v>
      </c>
      <c r="O604" s="9">
        <f t="shared" si="38"/>
        <v>42171.208333333328</v>
      </c>
      <c r="P604" t="b">
        <v>0</v>
      </c>
      <c r="Q604" t="b">
        <v>0</v>
      </c>
      <c r="R604" t="s">
        <v>33</v>
      </c>
      <c r="S604" t="s">
        <v>2036</v>
      </c>
      <c r="T604" t="s">
        <v>2037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9"/>
        <v>62.176470588235297</v>
      </c>
      <c r="J605" t="s">
        <v>21</v>
      </c>
      <c r="K605" t="s">
        <v>22</v>
      </c>
      <c r="L605">
        <v>1555563600</v>
      </c>
      <c r="M605" s="9">
        <f t="shared" si="37"/>
        <v>43573.208333333328</v>
      </c>
      <c r="N605">
        <v>1557896400</v>
      </c>
      <c r="O605" s="9">
        <f t="shared" si="38"/>
        <v>43600.208333333328</v>
      </c>
      <c r="P605" t="b">
        <v>0</v>
      </c>
      <c r="Q605" t="b">
        <v>0</v>
      </c>
      <c r="R605" t="s">
        <v>33</v>
      </c>
      <c r="S605" t="s">
        <v>2036</v>
      </c>
      <c r="T605" t="s">
        <v>2037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9"/>
        <v>53.005950297514879</v>
      </c>
      <c r="J606" t="s">
        <v>21</v>
      </c>
      <c r="K606" t="s">
        <v>22</v>
      </c>
      <c r="L606">
        <v>1295676000</v>
      </c>
      <c r="M606" s="9">
        <f t="shared" si="37"/>
        <v>40565.25</v>
      </c>
      <c r="N606">
        <v>1297490400</v>
      </c>
      <c r="O606" s="9">
        <f t="shared" si="38"/>
        <v>40586.25</v>
      </c>
      <c r="P606" t="b">
        <v>0</v>
      </c>
      <c r="Q606" t="b">
        <v>0</v>
      </c>
      <c r="R606" t="s">
        <v>33</v>
      </c>
      <c r="S606" t="s">
        <v>2036</v>
      </c>
      <c r="T606" t="s">
        <v>2037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9"/>
        <v>57.738317757009348</v>
      </c>
      <c r="J607" t="s">
        <v>21</v>
      </c>
      <c r="K607" t="s">
        <v>22</v>
      </c>
      <c r="L607">
        <v>1443848400</v>
      </c>
      <c r="M607" s="9">
        <f t="shared" si="37"/>
        <v>42280.208333333328</v>
      </c>
      <c r="N607">
        <v>1447394400</v>
      </c>
      <c r="O607" s="9">
        <f t="shared" si="38"/>
        <v>42321.25</v>
      </c>
      <c r="P607" t="b">
        <v>0</v>
      </c>
      <c r="Q607" t="b">
        <v>0</v>
      </c>
      <c r="R607" t="s">
        <v>68</v>
      </c>
      <c r="S607" t="s">
        <v>2044</v>
      </c>
      <c r="T607" t="s">
        <v>2045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9"/>
        <v>40.03125</v>
      </c>
      <c r="J608" t="s">
        <v>40</v>
      </c>
      <c r="K608" t="s">
        <v>41</v>
      </c>
      <c r="L608">
        <v>1457330400</v>
      </c>
      <c r="M608" s="9">
        <f t="shared" si="37"/>
        <v>42436.25</v>
      </c>
      <c r="N608">
        <v>1458277200</v>
      </c>
      <c r="O608" s="9">
        <f t="shared" si="38"/>
        <v>42447.208333333328</v>
      </c>
      <c r="P608" t="b">
        <v>0</v>
      </c>
      <c r="Q608" t="b">
        <v>0</v>
      </c>
      <c r="R608" t="s">
        <v>23</v>
      </c>
      <c r="S608" t="s">
        <v>2032</v>
      </c>
      <c r="T608" t="s">
        <v>2033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9"/>
        <v>81.016591928251117</v>
      </c>
      <c r="J609" t="s">
        <v>21</v>
      </c>
      <c r="K609" t="s">
        <v>22</v>
      </c>
      <c r="L609">
        <v>1395550800</v>
      </c>
      <c r="M609" s="9">
        <f t="shared" si="37"/>
        <v>41721.208333333336</v>
      </c>
      <c r="N609">
        <v>1395723600</v>
      </c>
      <c r="O609" s="9">
        <f t="shared" si="38"/>
        <v>41723.208333333336</v>
      </c>
      <c r="P609" t="b">
        <v>0</v>
      </c>
      <c r="Q609" t="b">
        <v>0</v>
      </c>
      <c r="R609" t="s">
        <v>17</v>
      </c>
      <c r="S609" t="s">
        <v>2030</v>
      </c>
      <c r="T609" t="s">
        <v>2031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9"/>
        <v>35.047468354430379</v>
      </c>
      <c r="J610" t="s">
        <v>21</v>
      </c>
      <c r="K610" t="s">
        <v>22</v>
      </c>
      <c r="L610">
        <v>1551852000</v>
      </c>
      <c r="M610" s="9">
        <f t="shared" si="37"/>
        <v>43530.25</v>
      </c>
      <c r="N610">
        <v>1552197600</v>
      </c>
      <c r="O610" s="9">
        <f t="shared" si="38"/>
        <v>43534.25</v>
      </c>
      <c r="P610" t="b">
        <v>0</v>
      </c>
      <c r="Q610" t="b">
        <v>1</v>
      </c>
      <c r="R610" t="s">
        <v>159</v>
      </c>
      <c r="S610" t="s">
        <v>2032</v>
      </c>
      <c r="T610" t="s">
        <v>2055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9"/>
        <v>102.92307692307692</v>
      </c>
      <c r="J611" t="s">
        <v>21</v>
      </c>
      <c r="K611" t="s">
        <v>22</v>
      </c>
      <c r="L611">
        <v>1547618400</v>
      </c>
      <c r="M611" s="9">
        <f t="shared" si="37"/>
        <v>43481.25</v>
      </c>
      <c r="N611">
        <v>1549087200</v>
      </c>
      <c r="O611" s="9">
        <f t="shared" si="38"/>
        <v>43498.25</v>
      </c>
      <c r="P611" t="b">
        <v>0</v>
      </c>
      <c r="Q611" t="b">
        <v>0</v>
      </c>
      <c r="R611" t="s">
        <v>474</v>
      </c>
      <c r="S611" t="s">
        <v>2038</v>
      </c>
      <c r="T611" t="s">
        <v>2060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9"/>
        <v>27.998126756166094</v>
      </c>
      <c r="J612" t="s">
        <v>21</v>
      </c>
      <c r="K612" t="s">
        <v>22</v>
      </c>
      <c r="L612">
        <v>1355637600</v>
      </c>
      <c r="M612" s="9">
        <f t="shared" si="37"/>
        <v>41259.25</v>
      </c>
      <c r="N612">
        <v>1356847200</v>
      </c>
      <c r="O612" s="9">
        <f t="shared" si="38"/>
        <v>41273.25</v>
      </c>
      <c r="P612" t="b">
        <v>0</v>
      </c>
      <c r="Q612" t="b">
        <v>0</v>
      </c>
      <c r="R612" t="s">
        <v>33</v>
      </c>
      <c r="S612" t="s">
        <v>2036</v>
      </c>
      <c r="T612" t="s">
        <v>2037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9"/>
        <v>75.733333333333334</v>
      </c>
      <c r="J613" t="s">
        <v>21</v>
      </c>
      <c r="K613" t="s">
        <v>22</v>
      </c>
      <c r="L613">
        <v>1374728400</v>
      </c>
      <c r="M613" s="9">
        <f t="shared" si="37"/>
        <v>41480.208333333336</v>
      </c>
      <c r="N613">
        <v>1375765200</v>
      </c>
      <c r="O613" s="9">
        <f t="shared" si="38"/>
        <v>41492.208333333336</v>
      </c>
      <c r="P613" t="b">
        <v>0</v>
      </c>
      <c r="Q613" t="b">
        <v>0</v>
      </c>
      <c r="R613" t="s">
        <v>33</v>
      </c>
      <c r="S613" t="s">
        <v>2036</v>
      </c>
      <c r="T613" t="s">
        <v>2037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9"/>
        <v>45.026041666666664</v>
      </c>
      <c r="J614" t="s">
        <v>21</v>
      </c>
      <c r="K614" t="s">
        <v>22</v>
      </c>
      <c r="L614">
        <v>1287810000</v>
      </c>
      <c r="M614" s="9">
        <f t="shared" si="37"/>
        <v>40474.208333333336</v>
      </c>
      <c r="N614">
        <v>1289800800</v>
      </c>
      <c r="O614" s="9">
        <f t="shared" si="38"/>
        <v>40497.25</v>
      </c>
      <c r="P614" t="b">
        <v>0</v>
      </c>
      <c r="Q614" t="b">
        <v>0</v>
      </c>
      <c r="R614" t="s">
        <v>50</v>
      </c>
      <c r="S614" t="s">
        <v>2032</v>
      </c>
      <c r="T614" t="s">
        <v>2040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9"/>
        <v>73.615384615384613</v>
      </c>
      <c r="J615" t="s">
        <v>15</v>
      </c>
      <c r="K615" t="s">
        <v>16</v>
      </c>
      <c r="L615">
        <v>1503723600</v>
      </c>
      <c r="M615" s="9">
        <f t="shared" si="37"/>
        <v>42973.208333333328</v>
      </c>
      <c r="N615">
        <v>1504501200</v>
      </c>
      <c r="O615" s="9">
        <f t="shared" si="38"/>
        <v>42982.208333333328</v>
      </c>
      <c r="P615" t="b">
        <v>0</v>
      </c>
      <c r="Q615" t="b">
        <v>0</v>
      </c>
      <c r="R615" t="s">
        <v>33</v>
      </c>
      <c r="S615" t="s">
        <v>2036</v>
      </c>
      <c r="T615" t="s">
        <v>2037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9"/>
        <v>56.991701244813278</v>
      </c>
      <c r="J616" t="s">
        <v>21</v>
      </c>
      <c r="K616" t="s">
        <v>22</v>
      </c>
      <c r="L616">
        <v>1484114400</v>
      </c>
      <c r="M616" s="9">
        <f t="shared" si="37"/>
        <v>42746.25</v>
      </c>
      <c r="N616">
        <v>1485669600</v>
      </c>
      <c r="O616" s="9">
        <f t="shared" si="38"/>
        <v>42764.25</v>
      </c>
      <c r="P616" t="b">
        <v>0</v>
      </c>
      <c r="Q616" t="b">
        <v>0</v>
      </c>
      <c r="R616" t="s">
        <v>33</v>
      </c>
      <c r="S616" t="s">
        <v>2036</v>
      </c>
      <c r="T616" t="s">
        <v>2037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9"/>
        <v>85.223529411764702</v>
      </c>
      <c r="J617" t="s">
        <v>107</v>
      </c>
      <c r="K617" t="s">
        <v>108</v>
      </c>
      <c r="L617">
        <v>1461906000</v>
      </c>
      <c r="M617" s="9">
        <f t="shared" si="37"/>
        <v>42489.208333333328</v>
      </c>
      <c r="N617">
        <v>1462770000</v>
      </c>
      <c r="O617" s="9">
        <f t="shared" si="38"/>
        <v>42499.208333333328</v>
      </c>
      <c r="P617" t="b">
        <v>0</v>
      </c>
      <c r="Q617" t="b">
        <v>0</v>
      </c>
      <c r="R617" t="s">
        <v>33</v>
      </c>
      <c r="S617" t="s">
        <v>2036</v>
      </c>
      <c r="T617" t="s">
        <v>2037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9"/>
        <v>50.962184873949582</v>
      </c>
      <c r="J618" t="s">
        <v>40</v>
      </c>
      <c r="K618" t="s">
        <v>41</v>
      </c>
      <c r="L618">
        <v>1379653200</v>
      </c>
      <c r="M618" s="9">
        <f t="shared" si="37"/>
        <v>41537.208333333336</v>
      </c>
      <c r="N618">
        <v>1379739600</v>
      </c>
      <c r="O618" s="9">
        <f t="shared" si="38"/>
        <v>41538.208333333336</v>
      </c>
      <c r="P618" t="b">
        <v>0</v>
      </c>
      <c r="Q618" t="b">
        <v>1</v>
      </c>
      <c r="R618" t="s">
        <v>60</v>
      </c>
      <c r="S618" t="s">
        <v>2032</v>
      </c>
      <c r="T618" t="s">
        <v>2042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9"/>
        <v>63.563636363636363</v>
      </c>
      <c r="J619" t="s">
        <v>21</v>
      </c>
      <c r="K619" t="s">
        <v>22</v>
      </c>
      <c r="L619">
        <v>1401858000</v>
      </c>
      <c r="M619" s="9">
        <f t="shared" si="37"/>
        <v>41794.208333333336</v>
      </c>
      <c r="N619">
        <v>1402722000</v>
      </c>
      <c r="O619" s="9">
        <f t="shared" si="38"/>
        <v>41804.208333333336</v>
      </c>
      <c r="P619" t="b">
        <v>0</v>
      </c>
      <c r="Q619" t="b">
        <v>0</v>
      </c>
      <c r="R619" t="s">
        <v>33</v>
      </c>
      <c r="S619" t="s">
        <v>2036</v>
      </c>
      <c r="T619" t="s">
        <v>2037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9"/>
        <v>80.999165275459092</v>
      </c>
      <c r="J620" t="s">
        <v>21</v>
      </c>
      <c r="K620" t="s">
        <v>22</v>
      </c>
      <c r="L620">
        <v>1367470800</v>
      </c>
      <c r="M620" s="9">
        <f t="shared" si="37"/>
        <v>41396.208333333336</v>
      </c>
      <c r="N620">
        <v>1369285200</v>
      </c>
      <c r="O620" s="9">
        <f t="shared" si="38"/>
        <v>41417.208333333336</v>
      </c>
      <c r="P620" t="b">
        <v>0</v>
      </c>
      <c r="Q620" t="b">
        <v>0</v>
      </c>
      <c r="R620" t="s">
        <v>68</v>
      </c>
      <c r="S620" t="s">
        <v>2044</v>
      </c>
      <c r="T620" t="s">
        <v>2045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9"/>
        <v>86.044753086419746</v>
      </c>
      <c r="J621" t="s">
        <v>21</v>
      </c>
      <c r="K621" t="s">
        <v>22</v>
      </c>
      <c r="L621">
        <v>1304658000</v>
      </c>
      <c r="M621" s="9">
        <f t="shared" si="37"/>
        <v>40669.208333333336</v>
      </c>
      <c r="N621">
        <v>1304744400</v>
      </c>
      <c r="O621" s="9">
        <f t="shared" si="38"/>
        <v>40670.208333333336</v>
      </c>
      <c r="P621" t="b">
        <v>1</v>
      </c>
      <c r="Q621" t="b">
        <v>1</v>
      </c>
      <c r="R621" t="s">
        <v>33</v>
      </c>
      <c r="S621" t="s">
        <v>2036</v>
      </c>
      <c r="T621" t="s">
        <v>2037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9"/>
        <v>90.0390625</v>
      </c>
      <c r="J622" t="s">
        <v>26</v>
      </c>
      <c r="K622" t="s">
        <v>27</v>
      </c>
      <c r="L622">
        <v>1467954000</v>
      </c>
      <c r="M622" s="9">
        <f t="shared" si="37"/>
        <v>42559.208333333328</v>
      </c>
      <c r="N622">
        <v>1468299600</v>
      </c>
      <c r="O622" s="9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2051</v>
      </c>
      <c r="T622" t="s">
        <v>2052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9"/>
        <v>74.006063432835816</v>
      </c>
      <c r="J623" t="s">
        <v>21</v>
      </c>
      <c r="K623" t="s">
        <v>22</v>
      </c>
      <c r="L623">
        <v>1473742800</v>
      </c>
      <c r="M623" s="9">
        <f t="shared" si="37"/>
        <v>42626.208333333328</v>
      </c>
      <c r="N623">
        <v>1474174800</v>
      </c>
      <c r="O623" s="9">
        <f t="shared" si="38"/>
        <v>42631.208333333328</v>
      </c>
      <c r="P623" t="b">
        <v>0</v>
      </c>
      <c r="Q623" t="b">
        <v>0</v>
      </c>
      <c r="R623" t="s">
        <v>33</v>
      </c>
      <c r="S623" t="s">
        <v>2036</v>
      </c>
      <c r="T623" t="s">
        <v>2037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9"/>
        <v>92.4375</v>
      </c>
      <c r="J624" t="s">
        <v>21</v>
      </c>
      <c r="K624" t="s">
        <v>22</v>
      </c>
      <c r="L624">
        <v>1523768400</v>
      </c>
      <c r="M624" s="9">
        <f t="shared" si="37"/>
        <v>43205.208333333328</v>
      </c>
      <c r="N624">
        <v>1526014800</v>
      </c>
      <c r="O624" s="9">
        <f t="shared" si="38"/>
        <v>43231.208333333328</v>
      </c>
      <c r="P624" t="b">
        <v>0</v>
      </c>
      <c r="Q624" t="b">
        <v>0</v>
      </c>
      <c r="R624" t="s">
        <v>60</v>
      </c>
      <c r="S624" t="s">
        <v>2032</v>
      </c>
      <c r="T624" t="s">
        <v>2042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9"/>
        <v>55.999257333828446</v>
      </c>
      <c r="J625" t="s">
        <v>40</v>
      </c>
      <c r="K625" t="s">
        <v>41</v>
      </c>
      <c r="L625">
        <v>1437022800</v>
      </c>
      <c r="M625" s="9">
        <f t="shared" si="37"/>
        <v>42201.208333333328</v>
      </c>
      <c r="N625">
        <v>1437454800</v>
      </c>
      <c r="O625" s="9">
        <f t="shared" si="38"/>
        <v>42206.208333333328</v>
      </c>
      <c r="P625" t="b">
        <v>0</v>
      </c>
      <c r="Q625" t="b">
        <v>0</v>
      </c>
      <c r="R625" t="s">
        <v>33</v>
      </c>
      <c r="S625" t="s">
        <v>2036</v>
      </c>
      <c r="T625" t="s">
        <v>2037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9"/>
        <v>32.983796296296298</v>
      </c>
      <c r="J626" t="s">
        <v>21</v>
      </c>
      <c r="K626" t="s">
        <v>22</v>
      </c>
      <c r="L626">
        <v>1422165600</v>
      </c>
      <c r="M626" s="9">
        <f t="shared" si="37"/>
        <v>42029.25</v>
      </c>
      <c r="N626">
        <v>1422684000</v>
      </c>
      <c r="O626" s="9">
        <f t="shared" si="38"/>
        <v>42035.25</v>
      </c>
      <c r="P626" t="b">
        <v>0</v>
      </c>
      <c r="Q626" t="b">
        <v>0</v>
      </c>
      <c r="R626" t="s">
        <v>122</v>
      </c>
      <c r="S626" t="s">
        <v>2051</v>
      </c>
      <c r="T626" t="s">
        <v>2052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9"/>
        <v>93.596774193548384</v>
      </c>
      <c r="J627" t="s">
        <v>21</v>
      </c>
      <c r="K627" t="s">
        <v>22</v>
      </c>
      <c r="L627">
        <v>1580104800</v>
      </c>
      <c r="M627" s="9">
        <f t="shared" si="37"/>
        <v>43857.25</v>
      </c>
      <c r="N627">
        <v>1581314400</v>
      </c>
      <c r="O627" s="9">
        <f t="shared" si="38"/>
        <v>43871.25</v>
      </c>
      <c r="P627" t="b">
        <v>0</v>
      </c>
      <c r="Q627" t="b">
        <v>0</v>
      </c>
      <c r="R627" t="s">
        <v>33</v>
      </c>
      <c r="S627" t="s">
        <v>2036</v>
      </c>
      <c r="T627" t="s">
        <v>2037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9"/>
        <v>69.867724867724874</v>
      </c>
      <c r="J628" t="s">
        <v>21</v>
      </c>
      <c r="K628" t="s">
        <v>22</v>
      </c>
      <c r="L628">
        <v>1285650000</v>
      </c>
      <c r="M628" s="9">
        <f t="shared" si="37"/>
        <v>40449.208333333336</v>
      </c>
      <c r="N628">
        <v>1286427600</v>
      </c>
      <c r="O628" s="9">
        <f t="shared" si="38"/>
        <v>40458.208333333336</v>
      </c>
      <c r="P628" t="b">
        <v>0</v>
      </c>
      <c r="Q628" t="b">
        <v>1</v>
      </c>
      <c r="R628" t="s">
        <v>33</v>
      </c>
      <c r="S628" t="s">
        <v>2036</v>
      </c>
      <c r="T628" t="s">
        <v>2037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9"/>
        <v>72.129870129870127</v>
      </c>
      <c r="J629" t="s">
        <v>40</v>
      </c>
      <c r="K629" t="s">
        <v>41</v>
      </c>
      <c r="L629">
        <v>1276664400</v>
      </c>
      <c r="M629" s="9">
        <f t="shared" si="37"/>
        <v>40345.208333333336</v>
      </c>
      <c r="N629">
        <v>1278738000</v>
      </c>
      <c r="O629" s="9">
        <f t="shared" si="38"/>
        <v>40369.208333333336</v>
      </c>
      <c r="P629" t="b">
        <v>1</v>
      </c>
      <c r="Q629" t="b">
        <v>0</v>
      </c>
      <c r="R629" t="s">
        <v>17</v>
      </c>
      <c r="S629" t="s">
        <v>2030</v>
      </c>
      <c r="T629" t="s">
        <v>2031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9"/>
        <v>30.041666666666668</v>
      </c>
      <c r="J630" t="s">
        <v>21</v>
      </c>
      <c r="K630" t="s">
        <v>22</v>
      </c>
      <c r="L630">
        <v>1286168400</v>
      </c>
      <c r="M630" s="9">
        <f t="shared" si="37"/>
        <v>40455.208333333336</v>
      </c>
      <c r="N630">
        <v>1286427600</v>
      </c>
      <c r="O630" s="9">
        <f t="shared" si="38"/>
        <v>40458.208333333336</v>
      </c>
      <c r="P630" t="b">
        <v>0</v>
      </c>
      <c r="Q630" t="b">
        <v>0</v>
      </c>
      <c r="R630" t="s">
        <v>60</v>
      </c>
      <c r="S630" t="s">
        <v>2032</v>
      </c>
      <c r="T630" t="s">
        <v>2042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9"/>
        <v>73.968000000000004</v>
      </c>
      <c r="J631" t="s">
        <v>21</v>
      </c>
      <c r="K631" t="s">
        <v>22</v>
      </c>
      <c r="L631">
        <v>1467781200</v>
      </c>
      <c r="M631" s="9">
        <f t="shared" si="37"/>
        <v>42557.208333333328</v>
      </c>
      <c r="N631">
        <v>1467954000</v>
      </c>
      <c r="O631" s="9">
        <f t="shared" si="38"/>
        <v>42559.208333333328</v>
      </c>
      <c r="P631" t="b">
        <v>0</v>
      </c>
      <c r="Q631" t="b">
        <v>1</v>
      </c>
      <c r="R631" t="s">
        <v>33</v>
      </c>
      <c r="S631" t="s">
        <v>2036</v>
      </c>
      <c r="T631" t="s">
        <v>2037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9"/>
        <v>68.65517241379311</v>
      </c>
      <c r="J632" t="s">
        <v>21</v>
      </c>
      <c r="K632" t="s">
        <v>22</v>
      </c>
      <c r="L632">
        <v>1556686800</v>
      </c>
      <c r="M632" s="9">
        <f t="shared" si="37"/>
        <v>43586.208333333328</v>
      </c>
      <c r="N632">
        <v>1557637200</v>
      </c>
      <c r="O632" s="9">
        <f t="shared" si="38"/>
        <v>43597.208333333328</v>
      </c>
      <c r="P632" t="b">
        <v>0</v>
      </c>
      <c r="Q632" t="b">
        <v>1</v>
      </c>
      <c r="R632" t="s">
        <v>33</v>
      </c>
      <c r="S632" t="s">
        <v>2036</v>
      </c>
      <c r="T632" t="s">
        <v>2037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9"/>
        <v>59.992164544564154</v>
      </c>
      <c r="J633" t="s">
        <v>21</v>
      </c>
      <c r="K633" t="s">
        <v>22</v>
      </c>
      <c r="L633">
        <v>1553576400</v>
      </c>
      <c r="M633" s="9">
        <f t="shared" si="37"/>
        <v>43550.208333333328</v>
      </c>
      <c r="N633">
        <v>1553922000</v>
      </c>
      <c r="O633" s="9">
        <f t="shared" si="38"/>
        <v>43554.208333333328</v>
      </c>
      <c r="P633" t="b">
        <v>0</v>
      </c>
      <c r="Q633" t="b">
        <v>0</v>
      </c>
      <c r="R633" t="s">
        <v>33</v>
      </c>
      <c r="S633" t="s">
        <v>2036</v>
      </c>
      <c r="T633" t="s">
        <v>2037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9"/>
        <v>111.15827338129496</v>
      </c>
      <c r="J634" t="s">
        <v>21</v>
      </c>
      <c r="K634" t="s">
        <v>22</v>
      </c>
      <c r="L634">
        <v>1414904400</v>
      </c>
      <c r="M634" s="9">
        <f t="shared" si="37"/>
        <v>41945.208333333336</v>
      </c>
      <c r="N634">
        <v>1416463200</v>
      </c>
      <c r="O634" s="9">
        <f t="shared" si="38"/>
        <v>41963.25</v>
      </c>
      <c r="P634" t="b">
        <v>0</v>
      </c>
      <c r="Q634" t="b">
        <v>0</v>
      </c>
      <c r="R634" t="s">
        <v>33</v>
      </c>
      <c r="S634" t="s">
        <v>2036</v>
      </c>
      <c r="T634" t="s">
        <v>2037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9"/>
        <v>53.038095238095238</v>
      </c>
      <c r="J635" t="s">
        <v>21</v>
      </c>
      <c r="K635" t="s">
        <v>22</v>
      </c>
      <c r="L635">
        <v>1446876000</v>
      </c>
      <c r="M635" s="9">
        <f t="shared" si="37"/>
        <v>42315.25</v>
      </c>
      <c r="N635">
        <v>1447221600</v>
      </c>
      <c r="O635" s="9">
        <f t="shared" si="38"/>
        <v>42319.25</v>
      </c>
      <c r="P635" t="b">
        <v>0</v>
      </c>
      <c r="Q635" t="b">
        <v>0</v>
      </c>
      <c r="R635" t="s">
        <v>71</v>
      </c>
      <c r="S635" t="s">
        <v>2038</v>
      </c>
      <c r="T635" t="s">
        <v>2046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9"/>
        <v>55.985524728588658</v>
      </c>
      <c r="J636" t="s">
        <v>21</v>
      </c>
      <c r="K636" t="s">
        <v>22</v>
      </c>
      <c r="L636">
        <v>1490418000</v>
      </c>
      <c r="M636" s="9">
        <f t="shared" si="37"/>
        <v>42819.208333333328</v>
      </c>
      <c r="N636">
        <v>1491627600</v>
      </c>
      <c r="O636" s="9">
        <f t="shared" si="38"/>
        <v>42833.208333333328</v>
      </c>
      <c r="P636" t="b">
        <v>0</v>
      </c>
      <c r="Q636" t="b">
        <v>0</v>
      </c>
      <c r="R636" t="s">
        <v>269</v>
      </c>
      <c r="S636" t="s">
        <v>2038</v>
      </c>
      <c r="T636" t="s">
        <v>2057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9"/>
        <v>69.986760812003524</v>
      </c>
      <c r="J637" t="s">
        <v>21</v>
      </c>
      <c r="K637" t="s">
        <v>22</v>
      </c>
      <c r="L637">
        <v>1360389600</v>
      </c>
      <c r="M637" s="9">
        <f t="shared" si="37"/>
        <v>41314.25</v>
      </c>
      <c r="N637">
        <v>1363150800</v>
      </c>
      <c r="O637" s="9">
        <f t="shared" si="38"/>
        <v>41346.208333333336</v>
      </c>
      <c r="P637" t="b">
        <v>0</v>
      </c>
      <c r="Q637" t="b">
        <v>0</v>
      </c>
      <c r="R637" t="s">
        <v>269</v>
      </c>
      <c r="S637" t="s">
        <v>2038</v>
      </c>
      <c r="T637" t="s">
        <v>2057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9"/>
        <v>48.998079877112133</v>
      </c>
      <c r="J638" t="s">
        <v>36</v>
      </c>
      <c r="K638" t="s">
        <v>37</v>
      </c>
      <c r="L638">
        <v>1326866400</v>
      </c>
      <c r="M638" s="9">
        <f t="shared" si="37"/>
        <v>40926.25</v>
      </c>
      <c r="N638">
        <v>1330754400</v>
      </c>
      <c r="O638" s="9">
        <f t="shared" si="38"/>
        <v>40971.25</v>
      </c>
      <c r="P638" t="b">
        <v>0</v>
      </c>
      <c r="Q638" t="b">
        <v>1</v>
      </c>
      <c r="R638" t="s">
        <v>71</v>
      </c>
      <c r="S638" t="s">
        <v>2038</v>
      </c>
      <c r="T638" t="s">
        <v>2046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9"/>
        <v>103.84615384615384</v>
      </c>
      <c r="J639" t="s">
        <v>21</v>
      </c>
      <c r="K639" t="s">
        <v>22</v>
      </c>
      <c r="L639">
        <v>1479103200</v>
      </c>
      <c r="M639" s="9">
        <f t="shared" si="37"/>
        <v>42688.25</v>
      </c>
      <c r="N639">
        <v>1479794400</v>
      </c>
      <c r="O639" s="9">
        <f t="shared" si="38"/>
        <v>42696.25</v>
      </c>
      <c r="P639" t="b">
        <v>0</v>
      </c>
      <c r="Q639" t="b">
        <v>0</v>
      </c>
      <c r="R639" t="s">
        <v>33</v>
      </c>
      <c r="S639" t="s">
        <v>2036</v>
      </c>
      <c r="T639" t="s">
        <v>2037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9"/>
        <v>99.127659574468083</v>
      </c>
      <c r="J640" t="s">
        <v>21</v>
      </c>
      <c r="K640" t="s">
        <v>22</v>
      </c>
      <c r="L640">
        <v>1280206800</v>
      </c>
      <c r="M640" s="9">
        <f t="shared" si="37"/>
        <v>40386.208333333336</v>
      </c>
      <c r="N640">
        <v>1281243600</v>
      </c>
      <c r="O640" s="9">
        <f t="shared" si="38"/>
        <v>40398.208333333336</v>
      </c>
      <c r="P640" t="b">
        <v>0</v>
      </c>
      <c r="Q640" t="b">
        <v>1</v>
      </c>
      <c r="R640" t="s">
        <v>33</v>
      </c>
      <c r="S640" t="s">
        <v>2036</v>
      </c>
      <c r="T640" t="s">
        <v>2037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9"/>
        <v>107.37777777777778</v>
      </c>
      <c r="J641" t="s">
        <v>21</v>
      </c>
      <c r="K641" t="s">
        <v>22</v>
      </c>
      <c r="L641">
        <v>1532754000</v>
      </c>
      <c r="M641" s="9">
        <f t="shared" si="37"/>
        <v>43309.208333333328</v>
      </c>
      <c r="N641">
        <v>1532754000</v>
      </c>
      <c r="O641" s="9">
        <f t="shared" si="38"/>
        <v>43309.208333333328</v>
      </c>
      <c r="P641" t="b">
        <v>0</v>
      </c>
      <c r="Q641" t="b">
        <v>1</v>
      </c>
      <c r="R641" t="s">
        <v>53</v>
      </c>
      <c r="S641" t="s">
        <v>2038</v>
      </c>
      <c r="T641" t="s">
        <v>2041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IFERROR((E642/D642)*100,0)</f>
        <v>16.501669449081803</v>
      </c>
      <c r="G642" t="s">
        <v>14</v>
      </c>
      <c r="H642">
        <v>257</v>
      </c>
      <c r="I642" s="6">
        <f t="shared" si="39"/>
        <v>76.922178988326849</v>
      </c>
      <c r="J642" t="s">
        <v>21</v>
      </c>
      <c r="K642" t="s">
        <v>22</v>
      </c>
      <c r="L642">
        <v>1453096800</v>
      </c>
      <c r="M642" s="9">
        <f t="shared" ref="M642:M705" si="41">(((L642/60)/60)/24)+DATE(1970,1,1)</f>
        <v>42387.25</v>
      </c>
      <c r="N642">
        <v>1453356000</v>
      </c>
      <c r="O642" s="9">
        <f t="shared" si="38"/>
        <v>42390.25</v>
      </c>
      <c r="P642" t="b">
        <v>0</v>
      </c>
      <c r="Q642" t="b">
        <v>0</v>
      </c>
      <c r="R642" t="s">
        <v>33</v>
      </c>
      <c r="S642" t="s">
        <v>2036</v>
      </c>
      <c r="T642" t="s">
        <v>2037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6">
        <f t="shared" si="39"/>
        <v>58.128865979381445</v>
      </c>
      <c r="J643" t="s">
        <v>98</v>
      </c>
      <c r="K643" t="s">
        <v>99</v>
      </c>
      <c r="L643">
        <v>1487570400</v>
      </c>
      <c r="M643" s="9">
        <f t="shared" si="41"/>
        <v>42786.25</v>
      </c>
      <c r="N643">
        <v>1489986000</v>
      </c>
      <c r="O643" s="9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2036</v>
      </c>
      <c r="T643" t="s">
        <v>2037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9">
        <f t="shared" si="41"/>
        <v>43451.25</v>
      </c>
      <c r="N644">
        <v>1545804000</v>
      </c>
      <c r="O644" s="9">
        <f t="shared" si="42"/>
        <v>43460.25</v>
      </c>
      <c r="P644" t="b">
        <v>0</v>
      </c>
      <c r="Q644" t="b">
        <v>0</v>
      </c>
      <c r="R644" t="s">
        <v>65</v>
      </c>
      <c r="S644" t="s">
        <v>2034</v>
      </c>
      <c r="T644" t="s">
        <v>2043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3"/>
        <v>87.962666666666664</v>
      </c>
      <c r="J645" t="s">
        <v>21</v>
      </c>
      <c r="K645" t="s">
        <v>22</v>
      </c>
      <c r="L645">
        <v>1488348000</v>
      </c>
      <c r="M645" s="9">
        <f t="shared" si="41"/>
        <v>42795.25</v>
      </c>
      <c r="N645">
        <v>1489899600</v>
      </c>
      <c r="O645" s="9">
        <f t="shared" si="42"/>
        <v>42813.208333333328</v>
      </c>
      <c r="P645" t="b">
        <v>0</v>
      </c>
      <c r="Q645" t="b">
        <v>0</v>
      </c>
      <c r="R645" t="s">
        <v>33</v>
      </c>
      <c r="S645" t="s">
        <v>2036</v>
      </c>
      <c r="T645" t="s">
        <v>2037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3"/>
        <v>28</v>
      </c>
      <c r="J646" t="s">
        <v>15</v>
      </c>
      <c r="K646" t="s">
        <v>16</v>
      </c>
      <c r="L646">
        <v>1545112800</v>
      </c>
      <c r="M646" s="9">
        <f t="shared" si="41"/>
        <v>43452.25</v>
      </c>
      <c r="N646">
        <v>1546495200</v>
      </c>
      <c r="O646" s="9">
        <f t="shared" si="42"/>
        <v>43468.25</v>
      </c>
      <c r="P646" t="b">
        <v>0</v>
      </c>
      <c r="Q646" t="b">
        <v>0</v>
      </c>
      <c r="R646" t="s">
        <v>33</v>
      </c>
      <c r="S646" t="s">
        <v>2036</v>
      </c>
      <c r="T646" t="s">
        <v>2037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3"/>
        <v>37.999361294443261</v>
      </c>
      <c r="J647" t="s">
        <v>21</v>
      </c>
      <c r="K647" t="s">
        <v>22</v>
      </c>
      <c r="L647">
        <v>1537938000</v>
      </c>
      <c r="M647" s="9">
        <f t="shared" si="41"/>
        <v>43369.208333333328</v>
      </c>
      <c r="N647">
        <v>1539752400</v>
      </c>
      <c r="O647" s="9">
        <f t="shared" si="42"/>
        <v>43390.208333333328</v>
      </c>
      <c r="P647" t="b">
        <v>0</v>
      </c>
      <c r="Q647" t="b">
        <v>1</v>
      </c>
      <c r="R647" t="s">
        <v>23</v>
      </c>
      <c r="S647" t="s">
        <v>2032</v>
      </c>
      <c r="T647" t="s">
        <v>2033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3"/>
        <v>29.999313893653515</v>
      </c>
      <c r="J648" t="s">
        <v>21</v>
      </c>
      <c r="K648" t="s">
        <v>22</v>
      </c>
      <c r="L648">
        <v>1363150800</v>
      </c>
      <c r="M648" s="9">
        <f t="shared" si="41"/>
        <v>41346.208333333336</v>
      </c>
      <c r="N648">
        <v>1364101200</v>
      </c>
      <c r="O648" s="9">
        <f t="shared" si="42"/>
        <v>41357.208333333336</v>
      </c>
      <c r="P648" t="b">
        <v>0</v>
      </c>
      <c r="Q648" t="b">
        <v>0</v>
      </c>
      <c r="R648" t="s">
        <v>89</v>
      </c>
      <c r="S648" t="s">
        <v>2047</v>
      </c>
      <c r="T648" t="s">
        <v>2048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3"/>
        <v>103.5</v>
      </c>
      <c r="J649" t="s">
        <v>21</v>
      </c>
      <c r="K649" t="s">
        <v>22</v>
      </c>
      <c r="L649">
        <v>1523250000</v>
      </c>
      <c r="M649" s="9">
        <f t="shared" si="41"/>
        <v>43199.208333333328</v>
      </c>
      <c r="N649">
        <v>1525323600</v>
      </c>
      <c r="O649" s="9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2044</v>
      </c>
      <c r="T649" t="s">
        <v>2056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3"/>
        <v>85.994467496542185</v>
      </c>
      <c r="J650" t="s">
        <v>21</v>
      </c>
      <c r="K650" t="s">
        <v>22</v>
      </c>
      <c r="L650">
        <v>1499317200</v>
      </c>
      <c r="M650" s="9">
        <f t="shared" si="41"/>
        <v>42922.208333333328</v>
      </c>
      <c r="N650">
        <v>1500872400</v>
      </c>
      <c r="O650" s="9">
        <f t="shared" si="42"/>
        <v>42940.208333333328</v>
      </c>
      <c r="P650" t="b">
        <v>1</v>
      </c>
      <c r="Q650" t="b">
        <v>0</v>
      </c>
      <c r="R650" t="s">
        <v>17</v>
      </c>
      <c r="S650" t="s">
        <v>2030</v>
      </c>
      <c r="T650" t="s">
        <v>2031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3"/>
        <v>98.011627906976742</v>
      </c>
      <c r="J651" t="s">
        <v>98</v>
      </c>
      <c r="K651" t="s">
        <v>99</v>
      </c>
      <c r="L651">
        <v>1287550800</v>
      </c>
      <c r="M651" s="9">
        <f t="shared" si="41"/>
        <v>40471.208333333336</v>
      </c>
      <c r="N651">
        <v>1288501200</v>
      </c>
      <c r="O651" s="9">
        <f t="shared" si="42"/>
        <v>40482.208333333336</v>
      </c>
      <c r="P651" t="b">
        <v>1</v>
      </c>
      <c r="Q651" t="b">
        <v>1</v>
      </c>
      <c r="R651" t="s">
        <v>33</v>
      </c>
      <c r="S651" t="s">
        <v>2036</v>
      </c>
      <c r="T651" t="s">
        <v>2037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3"/>
        <v>2</v>
      </c>
      <c r="J652" t="s">
        <v>21</v>
      </c>
      <c r="K652" t="s">
        <v>22</v>
      </c>
      <c r="L652">
        <v>1404795600</v>
      </c>
      <c r="M652" s="9">
        <f t="shared" si="41"/>
        <v>41828.208333333336</v>
      </c>
      <c r="N652">
        <v>1407128400</v>
      </c>
      <c r="O652" s="9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2032</v>
      </c>
      <c r="T652" t="s">
        <v>2055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3"/>
        <v>44.994570837642193</v>
      </c>
      <c r="J653" t="s">
        <v>107</v>
      </c>
      <c r="K653" t="s">
        <v>108</v>
      </c>
      <c r="L653">
        <v>1393048800</v>
      </c>
      <c r="M653" s="9">
        <f t="shared" si="41"/>
        <v>41692.25</v>
      </c>
      <c r="N653">
        <v>1394344800</v>
      </c>
      <c r="O653" s="9">
        <f t="shared" si="42"/>
        <v>41707.25</v>
      </c>
      <c r="P653" t="b">
        <v>0</v>
      </c>
      <c r="Q653" t="b">
        <v>0</v>
      </c>
      <c r="R653" t="s">
        <v>100</v>
      </c>
      <c r="S653" t="s">
        <v>2038</v>
      </c>
      <c r="T653" t="s">
        <v>2049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3"/>
        <v>31.012224938875306</v>
      </c>
      <c r="J654" t="s">
        <v>21</v>
      </c>
      <c r="K654" t="s">
        <v>22</v>
      </c>
      <c r="L654">
        <v>1470373200</v>
      </c>
      <c r="M654" s="9">
        <f t="shared" si="41"/>
        <v>42587.208333333328</v>
      </c>
      <c r="N654">
        <v>1474088400</v>
      </c>
      <c r="O654" s="9">
        <f t="shared" si="42"/>
        <v>42630.208333333328</v>
      </c>
      <c r="P654" t="b">
        <v>0</v>
      </c>
      <c r="Q654" t="b">
        <v>0</v>
      </c>
      <c r="R654" t="s">
        <v>28</v>
      </c>
      <c r="S654" t="s">
        <v>2034</v>
      </c>
      <c r="T654" t="s">
        <v>2035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3"/>
        <v>59.970085470085472</v>
      </c>
      <c r="J655" t="s">
        <v>21</v>
      </c>
      <c r="K655" t="s">
        <v>22</v>
      </c>
      <c r="L655">
        <v>1460091600</v>
      </c>
      <c r="M655" s="9">
        <f t="shared" si="41"/>
        <v>42468.208333333328</v>
      </c>
      <c r="N655">
        <v>1460264400</v>
      </c>
      <c r="O655" s="9">
        <f t="shared" si="42"/>
        <v>42470.208333333328</v>
      </c>
      <c r="P655" t="b">
        <v>0</v>
      </c>
      <c r="Q655" t="b">
        <v>0</v>
      </c>
      <c r="R655" t="s">
        <v>28</v>
      </c>
      <c r="S655" t="s">
        <v>2034</v>
      </c>
      <c r="T655" t="s">
        <v>2035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3"/>
        <v>58.9973474801061</v>
      </c>
      <c r="J656" t="s">
        <v>21</v>
      </c>
      <c r="K656" t="s">
        <v>22</v>
      </c>
      <c r="L656">
        <v>1440392400</v>
      </c>
      <c r="M656" s="9">
        <f t="shared" si="41"/>
        <v>42240.208333333328</v>
      </c>
      <c r="N656">
        <v>1440824400</v>
      </c>
      <c r="O656" s="9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2032</v>
      </c>
      <c r="T656" t="s">
        <v>2054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3"/>
        <v>50.045454545454547</v>
      </c>
      <c r="J657" t="s">
        <v>21</v>
      </c>
      <c r="K657" t="s">
        <v>22</v>
      </c>
      <c r="L657">
        <v>1488434400</v>
      </c>
      <c r="M657" s="9">
        <f t="shared" si="41"/>
        <v>42796.25</v>
      </c>
      <c r="N657">
        <v>1489554000</v>
      </c>
      <c r="O657" s="9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2051</v>
      </c>
      <c r="T657" t="s">
        <v>2052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3"/>
        <v>98.966269841269835</v>
      </c>
      <c r="J658" t="s">
        <v>26</v>
      </c>
      <c r="K658" t="s">
        <v>27</v>
      </c>
      <c r="L658">
        <v>1514440800</v>
      </c>
      <c r="M658" s="9">
        <f t="shared" si="41"/>
        <v>43097.25</v>
      </c>
      <c r="N658">
        <v>1514872800</v>
      </c>
      <c r="O658" s="9">
        <f t="shared" si="42"/>
        <v>43102.25</v>
      </c>
      <c r="P658" t="b">
        <v>0</v>
      </c>
      <c r="Q658" t="b">
        <v>0</v>
      </c>
      <c r="R658" t="s">
        <v>17</v>
      </c>
      <c r="S658" t="s">
        <v>2030</v>
      </c>
      <c r="T658" t="s">
        <v>2031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3"/>
        <v>58.857142857142854</v>
      </c>
      <c r="J659" t="s">
        <v>21</v>
      </c>
      <c r="K659" t="s">
        <v>22</v>
      </c>
      <c r="L659">
        <v>1514354400</v>
      </c>
      <c r="M659" s="9">
        <f t="shared" si="41"/>
        <v>43096.25</v>
      </c>
      <c r="N659">
        <v>1515736800</v>
      </c>
      <c r="O659" s="9">
        <f t="shared" si="42"/>
        <v>43112.25</v>
      </c>
      <c r="P659" t="b">
        <v>0</v>
      </c>
      <c r="Q659" t="b">
        <v>0</v>
      </c>
      <c r="R659" t="s">
        <v>474</v>
      </c>
      <c r="S659" t="s">
        <v>2038</v>
      </c>
      <c r="T659" t="s">
        <v>2060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3"/>
        <v>81.010256410256417</v>
      </c>
      <c r="J660" t="s">
        <v>21</v>
      </c>
      <c r="K660" t="s">
        <v>22</v>
      </c>
      <c r="L660">
        <v>1440910800</v>
      </c>
      <c r="M660" s="9">
        <f t="shared" si="41"/>
        <v>42246.208333333328</v>
      </c>
      <c r="N660">
        <v>1442898000</v>
      </c>
      <c r="O660" s="9">
        <f t="shared" si="42"/>
        <v>42269.208333333328</v>
      </c>
      <c r="P660" t="b">
        <v>0</v>
      </c>
      <c r="Q660" t="b">
        <v>0</v>
      </c>
      <c r="R660" t="s">
        <v>23</v>
      </c>
      <c r="S660" t="s">
        <v>2032</v>
      </c>
      <c r="T660" t="s">
        <v>2033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3"/>
        <v>76.013333333333335</v>
      </c>
      <c r="J661" t="s">
        <v>40</v>
      </c>
      <c r="K661" t="s">
        <v>41</v>
      </c>
      <c r="L661">
        <v>1296108000</v>
      </c>
      <c r="M661" s="9">
        <f t="shared" si="41"/>
        <v>40570.25</v>
      </c>
      <c r="N661">
        <v>1296194400</v>
      </c>
      <c r="O661" s="9">
        <f t="shared" si="42"/>
        <v>40571.25</v>
      </c>
      <c r="P661" t="b">
        <v>0</v>
      </c>
      <c r="Q661" t="b">
        <v>0</v>
      </c>
      <c r="R661" t="s">
        <v>42</v>
      </c>
      <c r="S661" t="s">
        <v>2038</v>
      </c>
      <c r="T661" t="s">
        <v>2039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3"/>
        <v>96.597402597402592</v>
      </c>
      <c r="J662" t="s">
        <v>21</v>
      </c>
      <c r="K662" t="s">
        <v>22</v>
      </c>
      <c r="L662">
        <v>1440133200</v>
      </c>
      <c r="M662" s="9">
        <f t="shared" si="41"/>
        <v>42237.208333333328</v>
      </c>
      <c r="N662">
        <v>1440910800</v>
      </c>
      <c r="O662" s="9">
        <f t="shared" si="42"/>
        <v>42246.208333333328</v>
      </c>
      <c r="P662" t="b">
        <v>1</v>
      </c>
      <c r="Q662" t="b">
        <v>0</v>
      </c>
      <c r="R662" t="s">
        <v>33</v>
      </c>
      <c r="S662" t="s">
        <v>2036</v>
      </c>
      <c r="T662" t="s">
        <v>2037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3"/>
        <v>76.957446808510639</v>
      </c>
      <c r="J663" t="s">
        <v>36</v>
      </c>
      <c r="K663" t="s">
        <v>37</v>
      </c>
      <c r="L663">
        <v>1332910800</v>
      </c>
      <c r="M663" s="9">
        <f t="shared" si="41"/>
        <v>40996.208333333336</v>
      </c>
      <c r="N663">
        <v>1335502800</v>
      </c>
      <c r="O663" s="9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2032</v>
      </c>
      <c r="T663" t="s">
        <v>2055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3"/>
        <v>67.984732824427482</v>
      </c>
      <c r="J664" t="s">
        <v>21</v>
      </c>
      <c r="K664" t="s">
        <v>22</v>
      </c>
      <c r="L664">
        <v>1544335200</v>
      </c>
      <c r="M664" s="9">
        <f t="shared" si="41"/>
        <v>43443.25</v>
      </c>
      <c r="N664">
        <v>1544680800</v>
      </c>
      <c r="O664" s="9">
        <f t="shared" si="42"/>
        <v>43447.25</v>
      </c>
      <c r="P664" t="b">
        <v>0</v>
      </c>
      <c r="Q664" t="b">
        <v>0</v>
      </c>
      <c r="R664" t="s">
        <v>33</v>
      </c>
      <c r="S664" t="s">
        <v>2036</v>
      </c>
      <c r="T664" t="s">
        <v>2037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3"/>
        <v>88.781609195402297</v>
      </c>
      <c r="J665" t="s">
        <v>21</v>
      </c>
      <c r="K665" t="s">
        <v>22</v>
      </c>
      <c r="L665">
        <v>1286427600</v>
      </c>
      <c r="M665" s="9">
        <f t="shared" si="41"/>
        <v>40458.208333333336</v>
      </c>
      <c r="N665">
        <v>1288414800</v>
      </c>
      <c r="O665" s="9">
        <f t="shared" si="42"/>
        <v>40481.208333333336</v>
      </c>
      <c r="P665" t="b">
        <v>0</v>
      </c>
      <c r="Q665" t="b">
        <v>0</v>
      </c>
      <c r="R665" t="s">
        <v>33</v>
      </c>
      <c r="S665" t="s">
        <v>2036</v>
      </c>
      <c r="T665" t="s">
        <v>2037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3"/>
        <v>24.99623706491063</v>
      </c>
      <c r="J666" t="s">
        <v>21</v>
      </c>
      <c r="K666" t="s">
        <v>22</v>
      </c>
      <c r="L666">
        <v>1329717600</v>
      </c>
      <c r="M666" s="9">
        <f t="shared" si="41"/>
        <v>40959.25</v>
      </c>
      <c r="N666">
        <v>1330581600</v>
      </c>
      <c r="O666" s="9">
        <f t="shared" si="42"/>
        <v>40969.25</v>
      </c>
      <c r="P666" t="b">
        <v>0</v>
      </c>
      <c r="Q666" t="b">
        <v>0</v>
      </c>
      <c r="R666" t="s">
        <v>159</v>
      </c>
      <c r="S666" t="s">
        <v>2032</v>
      </c>
      <c r="T666" t="s">
        <v>2055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3"/>
        <v>44.922794117647058</v>
      </c>
      <c r="J667" t="s">
        <v>21</v>
      </c>
      <c r="K667" t="s">
        <v>22</v>
      </c>
      <c r="L667">
        <v>1310187600</v>
      </c>
      <c r="M667" s="9">
        <f t="shared" si="41"/>
        <v>40733.208333333336</v>
      </c>
      <c r="N667">
        <v>1311397200</v>
      </c>
      <c r="O667" s="9">
        <f t="shared" si="42"/>
        <v>40747.208333333336</v>
      </c>
      <c r="P667" t="b">
        <v>0</v>
      </c>
      <c r="Q667" t="b">
        <v>1</v>
      </c>
      <c r="R667" t="s">
        <v>42</v>
      </c>
      <c r="S667" t="s">
        <v>2038</v>
      </c>
      <c r="T667" t="s">
        <v>2039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3"/>
        <v>79.400000000000006</v>
      </c>
      <c r="J668" t="s">
        <v>21</v>
      </c>
      <c r="K668" t="s">
        <v>22</v>
      </c>
      <c r="L668">
        <v>1377838800</v>
      </c>
      <c r="M668" s="9">
        <f t="shared" si="41"/>
        <v>41516.208333333336</v>
      </c>
      <c r="N668">
        <v>1378357200</v>
      </c>
      <c r="O668" s="9">
        <f t="shared" si="42"/>
        <v>41522.208333333336</v>
      </c>
      <c r="P668" t="b">
        <v>0</v>
      </c>
      <c r="Q668" t="b">
        <v>1</v>
      </c>
      <c r="R668" t="s">
        <v>33</v>
      </c>
      <c r="S668" t="s">
        <v>2036</v>
      </c>
      <c r="T668" t="s">
        <v>2037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3"/>
        <v>29.009546539379475</v>
      </c>
      <c r="J669" t="s">
        <v>21</v>
      </c>
      <c r="K669" t="s">
        <v>22</v>
      </c>
      <c r="L669">
        <v>1410325200</v>
      </c>
      <c r="M669" s="9">
        <f t="shared" si="41"/>
        <v>41892.208333333336</v>
      </c>
      <c r="N669">
        <v>1411102800</v>
      </c>
      <c r="O669" s="9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2061</v>
      </c>
      <c r="T669" t="s">
        <v>2062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3"/>
        <v>73.59210526315789</v>
      </c>
      <c r="J670" t="s">
        <v>21</v>
      </c>
      <c r="K670" t="s">
        <v>22</v>
      </c>
      <c r="L670">
        <v>1343797200</v>
      </c>
      <c r="M670" s="9">
        <f t="shared" si="41"/>
        <v>41122.208333333336</v>
      </c>
      <c r="N670">
        <v>1344834000</v>
      </c>
      <c r="O670" s="9">
        <f t="shared" si="42"/>
        <v>41134.208333333336</v>
      </c>
      <c r="P670" t="b">
        <v>0</v>
      </c>
      <c r="Q670" t="b">
        <v>0</v>
      </c>
      <c r="R670" t="s">
        <v>33</v>
      </c>
      <c r="S670" t="s">
        <v>2036</v>
      </c>
      <c r="T670" t="s">
        <v>2037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3"/>
        <v>107.97038864898211</v>
      </c>
      <c r="J671" t="s">
        <v>107</v>
      </c>
      <c r="K671" t="s">
        <v>108</v>
      </c>
      <c r="L671">
        <v>1498453200</v>
      </c>
      <c r="M671" s="9">
        <f t="shared" si="41"/>
        <v>42912.208333333328</v>
      </c>
      <c r="N671">
        <v>1499230800</v>
      </c>
      <c r="O671" s="9">
        <f t="shared" si="42"/>
        <v>42921.208333333328</v>
      </c>
      <c r="P671" t="b">
        <v>0</v>
      </c>
      <c r="Q671" t="b">
        <v>0</v>
      </c>
      <c r="R671" t="s">
        <v>33</v>
      </c>
      <c r="S671" t="s">
        <v>2036</v>
      </c>
      <c r="T671" t="s">
        <v>2037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3"/>
        <v>68.987284287011803</v>
      </c>
      <c r="J672" t="s">
        <v>21</v>
      </c>
      <c r="K672" t="s">
        <v>22</v>
      </c>
      <c r="L672">
        <v>1456380000</v>
      </c>
      <c r="M672" s="9">
        <f t="shared" si="41"/>
        <v>42425.25</v>
      </c>
      <c r="N672">
        <v>1457416800</v>
      </c>
      <c r="O672" s="9">
        <f t="shared" si="42"/>
        <v>42437.25</v>
      </c>
      <c r="P672" t="b">
        <v>0</v>
      </c>
      <c r="Q672" t="b">
        <v>0</v>
      </c>
      <c r="R672" t="s">
        <v>60</v>
      </c>
      <c r="S672" t="s">
        <v>2032</v>
      </c>
      <c r="T672" t="s">
        <v>2042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3"/>
        <v>111.02236719478098</v>
      </c>
      <c r="J673" t="s">
        <v>21</v>
      </c>
      <c r="K673" t="s">
        <v>22</v>
      </c>
      <c r="L673">
        <v>1280552400</v>
      </c>
      <c r="M673" s="9">
        <f t="shared" si="41"/>
        <v>40390.208333333336</v>
      </c>
      <c r="N673">
        <v>1280898000</v>
      </c>
      <c r="O673" s="9">
        <f t="shared" si="42"/>
        <v>40394.208333333336</v>
      </c>
      <c r="P673" t="b">
        <v>0</v>
      </c>
      <c r="Q673" t="b">
        <v>1</v>
      </c>
      <c r="R673" t="s">
        <v>33</v>
      </c>
      <c r="S673" t="s">
        <v>2036</v>
      </c>
      <c r="T673" t="s">
        <v>2037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3"/>
        <v>24.997515808491418</v>
      </c>
      <c r="J674" t="s">
        <v>26</v>
      </c>
      <c r="K674" t="s">
        <v>27</v>
      </c>
      <c r="L674">
        <v>1521608400</v>
      </c>
      <c r="M674" s="9">
        <f t="shared" si="41"/>
        <v>43180.208333333328</v>
      </c>
      <c r="N674">
        <v>1522472400</v>
      </c>
      <c r="O674" s="9">
        <f t="shared" si="42"/>
        <v>43190.208333333328</v>
      </c>
      <c r="P674" t="b">
        <v>0</v>
      </c>
      <c r="Q674" t="b">
        <v>0</v>
      </c>
      <c r="R674" t="s">
        <v>33</v>
      </c>
      <c r="S674" t="s">
        <v>2036</v>
      </c>
      <c r="T674" t="s">
        <v>2037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3"/>
        <v>42.155172413793103</v>
      </c>
      <c r="J675" t="s">
        <v>107</v>
      </c>
      <c r="K675" t="s">
        <v>108</v>
      </c>
      <c r="L675">
        <v>1460696400</v>
      </c>
      <c r="M675" s="9">
        <f t="shared" si="41"/>
        <v>42475.208333333328</v>
      </c>
      <c r="N675">
        <v>1462510800</v>
      </c>
      <c r="O675" s="9">
        <f t="shared" si="42"/>
        <v>42496.208333333328</v>
      </c>
      <c r="P675" t="b">
        <v>0</v>
      </c>
      <c r="Q675" t="b">
        <v>0</v>
      </c>
      <c r="R675" t="s">
        <v>60</v>
      </c>
      <c r="S675" t="s">
        <v>2032</v>
      </c>
      <c r="T675" t="s">
        <v>2042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3"/>
        <v>47.003284072249592</v>
      </c>
      <c r="J676" t="s">
        <v>21</v>
      </c>
      <c r="K676" t="s">
        <v>22</v>
      </c>
      <c r="L676">
        <v>1313730000</v>
      </c>
      <c r="M676" s="9">
        <f t="shared" si="41"/>
        <v>40774.208333333336</v>
      </c>
      <c r="N676">
        <v>1317790800</v>
      </c>
      <c r="O676" s="9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2051</v>
      </c>
      <c r="T676" t="s">
        <v>2052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3"/>
        <v>36.0392749244713</v>
      </c>
      <c r="J677" t="s">
        <v>21</v>
      </c>
      <c r="K677" t="s">
        <v>22</v>
      </c>
      <c r="L677">
        <v>1568178000</v>
      </c>
      <c r="M677" s="9">
        <f t="shared" si="41"/>
        <v>43719.208333333328</v>
      </c>
      <c r="N677">
        <v>1568782800</v>
      </c>
      <c r="O677" s="9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2061</v>
      </c>
      <c r="T677" t="s">
        <v>2062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3"/>
        <v>101.03760683760684</v>
      </c>
      <c r="J678" t="s">
        <v>21</v>
      </c>
      <c r="K678" t="s">
        <v>22</v>
      </c>
      <c r="L678">
        <v>1348635600</v>
      </c>
      <c r="M678" s="9">
        <f t="shared" si="41"/>
        <v>41178.208333333336</v>
      </c>
      <c r="N678">
        <v>1349413200</v>
      </c>
      <c r="O678" s="9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2051</v>
      </c>
      <c r="T678" t="s">
        <v>2052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3"/>
        <v>39.927927927927925</v>
      </c>
      <c r="J679" t="s">
        <v>21</v>
      </c>
      <c r="K679" t="s">
        <v>22</v>
      </c>
      <c r="L679">
        <v>1468126800</v>
      </c>
      <c r="M679" s="9">
        <f t="shared" si="41"/>
        <v>42561.208333333328</v>
      </c>
      <c r="N679">
        <v>1472446800</v>
      </c>
      <c r="O679" s="9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2044</v>
      </c>
      <c r="T679" t="s">
        <v>2050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3"/>
        <v>83.158139534883716</v>
      </c>
      <c r="J680" t="s">
        <v>21</v>
      </c>
      <c r="K680" t="s">
        <v>22</v>
      </c>
      <c r="L680">
        <v>1547877600</v>
      </c>
      <c r="M680" s="9">
        <f t="shared" si="41"/>
        <v>43484.25</v>
      </c>
      <c r="N680">
        <v>1548050400</v>
      </c>
      <c r="O680" s="9">
        <f t="shared" si="42"/>
        <v>43486.25</v>
      </c>
      <c r="P680" t="b">
        <v>0</v>
      </c>
      <c r="Q680" t="b">
        <v>0</v>
      </c>
      <c r="R680" t="s">
        <v>53</v>
      </c>
      <c r="S680" t="s">
        <v>2038</v>
      </c>
      <c r="T680" t="s">
        <v>2041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3"/>
        <v>39.97520661157025</v>
      </c>
      <c r="J681" t="s">
        <v>21</v>
      </c>
      <c r="K681" t="s">
        <v>22</v>
      </c>
      <c r="L681">
        <v>1571374800</v>
      </c>
      <c r="M681" s="9">
        <f t="shared" si="41"/>
        <v>43756.208333333328</v>
      </c>
      <c r="N681">
        <v>1571806800</v>
      </c>
      <c r="O681" s="9">
        <f t="shared" si="42"/>
        <v>43761.208333333328</v>
      </c>
      <c r="P681" t="b">
        <v>0</v>
      </c>
      <c r="Q681" t="b">
        <v>1</v>
      </c>
      <c r="R681" t="s">
        <v>17</v>
      </c>
      <c r="S681" t="s">
        <v>2030</v>
      </c>
      <c r="T681" t="s">
        <v>2031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3"/>
        <v>47.993908629441627</v>
      </c>
      <c r="J682" t="s">
        <v>21</v>
      </c>
      <c r="K682" t="s">
        <v>22</v>
      </c>
      <c r="L682">
        <v>1576303200</v>
      </c>
      <c r="M682" s="9">
        <f t="shared" si="41"/>
        <v>43813.25</v>
      </c>
      <c r="N682">
        <v>1576476000</v>
      </c>
      <c r="O682" s="9">
        <f t="shared" si="42"/>
        <v>43815.25</v>
      </c>
      <c r="P682" t="b">
        <v>0</v>
      </c>
      <c r="Q682" t="b">
        <v>1</v>
      </c>
      <c r="R682" t="s">
        <v>292</v>
      </c>
      <c r="S682" t="s">
        <v>2047</v>
      </c>
      <c r="T682" t="s">
        <v>2058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3"/>
        <v>95.978877489438744</v>
      </c>
      <c r="J683" t="s">
        <v>21</v>
      </c>
      <c r="K683" t="s">
        <v>22</v>
      </c>
      <c r="L683">
        <v>1324447200</v>
      </c>
      <c r="M683" s="9">
        <f t="shared" si="41"/>
        <v>40898.25</v>
      </c>
      <c r="N683">
        <v>1324965600</v>
      </c>
      <c r="O683" s="9">
        <f t="shared" si="42"/>
        <v>40904.25</v>
      </c>
      <c r="P683" t="b">
        <v>0</v>
      </c>
      <c r="Q683" t="b">
        <v>0</v>
      </c>
      <c r="R683" t="s">
        <v>33</v>
      </c>
      <c r="S683" t="s">
        <v>2036</v>
      </c>
      <c r="T683" t="s">
        <v>2037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3"/>
        <v>78.728155339805824</v>
      </c>
      <c r="J684" t="s">
        <v>21</v>
      </c>
      <c r="K684" t="s">
        <v>22</v>
      </c>
      <c r="L684">
        <v>1386741600</v>
      </c>
      <c r="M684" s="9">
        <f t="shared" si="41"/>
        <v>41619.25</v>
      </c>
      <c r="N684">
        <v>1387519200</v>
      </c>
      <c r="O684" s="9">
        <f t="shared" si="42"/>
        <v>41628.25</v>
      </c>
      <c r="P684" t="b">
        <v>0</v>
      </c>
      <c r="Q684" t="b">
        <v>0</v>
      </c>
      <c r="R684" t="s">
        <v>33</v>
      </c>
      <c r="S684" t="s">
        <v>2036</v>
      </c>
      <c r="T684" t="s">
        <v>2037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3"/>
        <v>56.081632653061227</v>
      </c>
      <c r="J685" t="s">
        <v>21</v>
      </c>
      <c r="K685" t="s">
        <v>22</v>
      </c>
      <c r="L685">
        <v>1537074000</v>
      </c>
      <c r="M685" s="9">
        <f t="shared" si="41"/>
        <v>43359.208333333328</v>
      </c>
      <c r="N685">
        <v>1537246800</v>
      </c>
      <c r="O685" s="9">
        <f t="shared" si="42"/>
        <v>43361.208333333328</v>
      </c>
      <c r="P685" t="b">
        <v>0</v>
      </c>
      <c r="Q685" t="b">
        <v>0</v>
      </c>
      <c r="R685" t="s">
        <v>33</v>
      </c>
      <c r="S685" t="s">
        <v>2036</v>
      </c>
      <c r="T685" t="s">
        <v>2037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3"/>
        <v>69.090909090909093</v>
      </c>
      <c r="J686" t="s">
        <v>15</v>
      </c>
      <c r="K686" t="s">
        <v>16</v>
      </c>
      <c r="L686">
        <v>1277787600</v>
      </c>
      <c r="M686" s="9">
        <f t="shared" si="41"/>
        <v>40358.208333333336</v>
      </c>
      <c r="N686">
        <v>1279515600</v>
      </c>
      <c r="O686" s="9">
        <f t="shared" si="42"/>
        <v>40378.208333333336</v>
      </c>
      <c r="P686" t="b">
        <v>0</v>
      </c>
      <c r="Q686" t="b">
        <v>0</v>
      </c>
      <c r="R686" t="s">
        <v>68</v>
      </c>
      <c r="S686" t="s">
        <v>2044</v>
      </c>
      <c r="T686" t="s">
        <v>2045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3"/>
        <v>102.05291576673866</v>
      </c>
      <c r="J687" t="s">
        <v>15</v>
      </c>
      <c r="K687" t="s">
        <v>16</v>
      </c>
      <c r="L687">
        <v>1440306000</v>
      </c>
      <c r="M687" s="9">
        <f t="shared" si="41"/>
        <v>42239.208333333328</v>
      </c>
      <c r="N687">
        <v>1442379600</v>
      </c>
      <c r="O687" s="9">
        <f t="shared" si="42"/>
        <v>42263.208333333328</v>
      </c>
      <c r="P687" t="b">
        <v>0</v>
      </c>
      <c r="Q687" t="b">
        <v>0</v>
      </c>
      <c r="R687" t="s">
        <v>33</v>
      </c>
      <c r="S687" t="s">
        <v>2036</v>
      </c>
      <c r="T687" t="s">
        <v>2037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3"/>
        <v>107.32089552238806</v>
      </c>
      <c r="J688" t="s">
        <v>21</v>
      </c>
      <c r="K688" t="s">
        <v>22</v>
      </c>
      <c r="L688">
        <v>1522126800</v>
      </c>
      <c r="M688" s="9">
        <f t="shared" si="41"/>
        <v>43186.208333333328</v>
      </c>
      <c r="N688">
        <v>1523077200</v>
      </c>
      <c r="O688" s="9">
        <f t="shared" si="42"/>
        <v>43197.208333333328</v>
      </c>
      <c r="P688" t="b">
        <v>0</v>
      </c>
      <c r="Q688" t="b">
        <v>0</v>
      </c>
      <c r="R688" t="s">
        <v>65</v>
      </c>
      <c r="S688" t="s">
        <v>2034</v>
      </c>
      <c r="T688" t="s">
        <v>2043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3"/>
        <v>51.970260223048328</v>
      </c>
      <c r="J689" t="s">
        <v>21</v>
      </c>
      <c r="K689" t="s">
        <v>22</v>
      </c>
      <c r="L689">
        <v>1489298400</v>
      </c>
      <c r="M689" s="9">
        <f t="shared" si="41"/>
        <v>42806.25</v>
      </c>
      <c r="N689">
        <v>1489554000</v>
      </c>
      <c r="O689" s="9">
        <f t="shared" si="42"/>
        <v>42809.208333333328</v>
      </c>
      <c r="P689" t="b">
        <v>0</v>
      </c>
      <c r="Q689" t="b">
        <v>0</v>
      </c>
      <c r="R689" t="s">
        <v>33</v>
      </c>
      <c r="S689" t="s">
        <v>2036</v>
      </c>
      <c r="T689" t="s">
        <v>2037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3"/>
        <v>71.137142857142862</v>
      </c>
      <c r="J690" t="s">
        <v>21</v>
      </c>
      <c r="K690" t="s">
        <v>22</v>
      </c>
      <c r="L690">
        <v>1547100000</v>
      </c>
      <c r="M690" s="9">
        <f t="shared" si="41"/>
        <v>43475.25</v>
      </c>
      <c r="N690">
        <v>1548482400</v>
      </c>
      <c r="O690" s="9">
        <f t="shared" si="42"/>
        <v>43491.25</v>
      </c>
      <c r="P690" t="b">
        <v>0</v>
      </c>
      <c r="Q690" t="b">
        <v>1</v>
      </c>
      <c r="R690" t="s">
        <v>269</v>
      </c>
      <c r="S690" t="s">
        <v>2038</v>
      </c>
      <c r="T690" t="s">
        <v>2057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3"/>
        <v>106.49275362318841</v>
      </c>
      <c r="J691" t="s">
        <v>21</v>
      </c>
      <c r="K691" t="s">
        <v>22</v>
      </c>
      <c r="L691">
        <v>1383022800</v>
      </c>
      <c r="M691" s="9">
        <f t="shared" si="41"/>
        <v>41576.208333333336</v>
      </c>
      <c r="N691">
        <v>1384063200</v>
      </c>
      <c r="O691" s="9">
        <f t="shared" si="42"/>
        <v>41588.25</v>
      </c>
      <c r="P691" t="b">
        <v>0</v>
      </c>
      <c r="Q691" t="b">
        <v>0</v>
      </c>
      <c r="R691" t="s">
        <v>28</v>
      </c>
      <c r="S691" t="s">
        <v>2034</v>
      </c>
      <c r="T691" t="s">
        <v>2035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3"/>
        <v>42.93684210526316</v>
      </c>
      <c r="J692" t="s">
        <v>21</v>
      </c>
      <c r="K692" t="s">
        <v>22</v>
      </c>
      <c r="L692">
        <v>1322373600</v>
      </c>
      <c r="M692" s="9">
        <f t="shared" si="41"/>
        <v>40874.25</v>
      </c>
      <c r="N692">
        <v>1322892000</v>
      </c>
      <c r="O692" s="9">
        <f t="shared" si="42"/>
        <v>40880.25</v>
      </c>
      <c r="P692" t="b">
        <v>0</v>
      </c>
      <c r="Q692" t="b">
        <v>1</v>
      </c>
      <c r="R692" t="s">
        <v>42</v>
      </c>
      <c r="S692" t="s">
        <v>2038</v>
      </c>
      <c r="T692" t="s">
        <v>2039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3"/>
        <v>30.037974683544302</v>
      </c>
      <c r="J693" t="s">
        <v>21</v>
      </c>
      <c r="K693" t="s">
        <v>22</v>
      </c>
      <c r="L693">
        <v>1349240400</v>
      </c>
      <c r="M693" s="9">
        <f t="shared" si="41"/>
        <v>41185.208333333336</v>
      </c>
      <c r="N693">
        <v>1350709200</v>
      </c>
      <c r="O693" s="9">
        <f t="shared" si="42"/>
        <v>41202.208333333336</v>
      </c>
      <c r="P693" t="b">
        <v>1</v>
      </c>
      <c r="Q693" t="b">
        <v>1</v>
      </c>
      <c r="R693" t="s">
        <v>42</v>
      </c>
      <c r="S693" t="s">
        <v>2038</v>
      </c>
      <c r="T693" t="s">
        <v>2039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3"/>
        <v>70.623376623376629</v>
      </c>
      <c r="J694" t="s">
        <v>40</v>
      </c>
      <c r="K694" t="s">
        <v>41</v>
      </c>
      <c r="L694">
        <v>1562648400</v>
      </c>
      <c r="M694" s="9">
        <f t="shared" si="41"/>
        <v>43655.208333333328</v>
      </c>
      <c r="N694">
        <v>1564203600</v>
      </c>
      <c r="O694" s="9">
        <f t="shared" si="42"/>
        <v>43673.208333333328</v>
      </c>
      <c r="P694" t="b">
        <v>0</v>
      </c>
      <c r="Q694" t="b">
        <v>0</v>
      </c>
      <c r="R694" t="s">
        <v>23</v>
      </c>
      <c r="S694" t="s">
        <v>2032</v>
      </c>
      <c r="T694" t="s">
        <v>2033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3"/>
        <v>66.016018306636155</v>
      </c>
      <c r="J695" t="s">
        <v>21</v>
      </c>
      <c r="K695" t="s">
        <v>22</v>
      </c>
      <c r="L695">
        <v>1508216400</v>
      </c>
      <c r="M695" s="9">
        <f t="shared" si="41"/>
        <v>43025.208333333328</v>
      </c>
      <c r="N695">
        <v>1509685200</v>
      </c>
      <c r="O695" s="9">
        <f t="shared" si="42"/>
        <v>43042.208333333328</v>
      </c>
      <c r="P695" t="b">
        <v>0</v>
      </c>
      <c r="Q695" t="b">
        <v>0</v>
      </c>
      <c r="R695" t="s">
        <v>33</v>
      </c>
      <c r="S695" t="s">
        <v>2036</v>
      </c>
      <c r="T695" t="s">
        <v>2037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3"/>
        <v>96.911392405063296</v>
      </c>
      <c r="J696" t="s">
        <v>21</v>
      </c>
      <c r="K696" t="s">
        <v>22</v>
      </c>
      <c r="L696">
        <v>1511762400</v>
      </c>
      <c r="M696" s="9">
        <f t="shared" si="41"/>
        <v>43066.25</v>
      </c>
      <c r="N696">
        <v>1514959200</v>
      </c>
      <c r="O696" s="9">
        <f t="shared" si="42"/>
        <v>43103.25</v>
      </c>
      <c r="P696" t="b">
        <v>0</v>
      </c>
      <c r="Q696" t="b">
        <v>0</v>
      </c>
      <c r="R696" t="s">
        <v>33</v>
      </c>
      <c r="S696" t="s">
        <v>2036</v>
      </c>
      <c r="T696" t="s">
        <v>2037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3"/>
        <v>62.867346938775512</v>
      </c>
      <c r="J697" t="s">
        <v>107</v>
      </c>
      <c r="K697" t="s">
        <v>108</v>
      </c>
      <c r="L697">
        <v>1447480800</v>
      </c>
      <c r="M697" s="9">
        <f t="shared" si="41"/>
        <v>42322.25</v>
      </c>
      <c r="N697">
        <v>1448863200</v>
      </c>
      <c r="O697" s="9">
        <f t="shared" si="42"/>
        <v>42338.25</v>
      </c>
      <c r="P697" t="b">
        <v>1</v>
      </c>
      <c r="Q697" t="b">
        <v>0</v>
      </c>
      <c r="R697" t="s">
        <v>23</v>
      </c>
      <c r="S697" t="s">
        <v>2032</v>
      </c>
      <c r="T697" t="s">
        <v>2033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3"/>
        <v>108.98537682789652</v>
      </c>
      <c r="J698" t="s">
        <v>21</v>
      </c>
      <c r="K698" t="s">
        <v>22</v>
      </c>
      <c r="L698">
        <v>1429506000</v>
      </c>
      <c r="M698" s="9">
        <f t="shared" si="41"/>
        <v>42114.208333333328</v>
      </c>
      <c r="N698">
        <v>1429592400</v>
      </c>
      <c r="O698" s="9">
        <f t="shared" si="42"/>
        <v>42115.208333333328</v>
      </c>
      <c r="P698" t="b">
        <v>0</v>
      </c>
      <c r="Q698" t="b">
        <v>1</v>
      </c>
      <c r="R698" t="s">
        <v>33</v>
      </c>
      <c r="S698" t="s">
        <v>2036</v>
      </c>
      <c r="T698" t="s">
        <v>2037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3"/>
        <v>26.999314599040439</v>
      </c>
      <c r="J699" t="s">
        <v>21</v>
      </c>
      <c r="K699" t="s">
        <v>22</v>
      </c>
      <c r="L699">
        <v>1522472400</v>
      </c>
      <c r="M699" s="9">
        <f t="shared" si="41"/>
        <v>43190.208333333328</v>
      </c>
      <c r="N699">
        <v>1522645200</v>
      </c>
      <c r="O699" s="9">
        <f t="shared" si="42"/>
        <v>43192.208333333328</v>
      </c>
      <c r="P699" t="b">
        <v>0</v>
      </c>
      <c r="Q699" t="b">
        <v>0</v>
      </c>
      <c r="R699" t="s">
        <v>50</v>
      </c>
      <c r="S699" t="s">
        <v>2032</v>
      </c>
      <c r="T699" t="s">
        <v>2040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3"/>
        <v>65.004147943311438</v>
      </c>
      <c r="J700" t="s">
        <v>15</v>
      </c>
      <c r="K700" t="s">
        <v>16</v>
      </c>
      <c r="L700">
        <v>1322114400</v>
      </c>
      <c r="M700" s="9">
        <f t="shared" si="41"/>
        <v>40871.25</v>
      </c>
      <c r="N700">
        <v>1323324000</v>
      </c>
      <c r="O700" s="9">
        <f t="shared" si="42"/>
        <v>40885.25</v>
      </c>
      <c r="P700" t="b">
        <v>0</v>
      </c>
      <c r="Q700" t="b">
        <v>0</v>
      </c>
      <c r="R700" t="s">
        <v>65</v>
      </c>
      <c r="S700" t="s">
        <v>2034</v>
      </c>
      <c r="T700" t="s">
        <v>2043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3"/>
        <v>111.51785714285714</v>
      </c>
      <c r="J701" t="s">
        <v>21</v>
      </c>
      <c r="K701" t="s">
        <v>22</v>
      </c>
      <c r="L701">
        <v>1561438800</v>
      </c>
      <c r="M701" s="9">
        <f t="shared" si="41"/>
        <v>43641.208333333328</v>
      </c>
      <c r="N701">
        <v>1561525200</v>
      </c>
      <c r="O701" s="9">
        <f t="shared" si="42"/>
        <v>43642.208333333328</v>
      </c>
      <c r="P701" t="b">
        <v>0</v>
      </c>
      <c r="Q701" t="b">
        <v>0</v>
      </c>
      <c r="R701" t="s">
        <v>53</v>
      </c>
      <c r="S701" t="s">
        <v>2038</v>
      </c>
      <c r="T701" t="s">
        <v>2041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3"/>
        <v>3</v>
      </c>
      <c r="J702" t="s">
        <v>21</v>
      </c>
      <c r="K702" t="s">
        <v>22</v>
      </c>
      <c r="L702">
        <v>1264399200</v>
      </c>
      <c r="M702" s="9">
        <f t="shared" si="41"/>
        <v>40203.25</v>
      </c>
      <c r="N702">
        <v>1265695200</v>
      </c>
      <c r="O702" s="9">
        <f t="shared" si="42"/>
        <v>40218.25</v>
      </c>
      <c r="P702" t="b">
        <v>0</v>
      </c>
      <c r="Q702" t="b">
        <v>0</v>
      </c>
      <c r="R702" t="s">
        <v>65</v>
      </c>
      <c r="S702" t="s">
        <v>2034</v>
      </c>
      <c r="T702" t="s">
        <v>2043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3"/>
        <v>110.99268292682927</v>
      </c>
      <c r="J703" t="s">
        <v>21</v>
      </c>
      <c r="K703" t="s">
        <v>22</v>
      </c>
      <c r="L703">
        <v>1301202000</v>
      </c>
      <c r="M703" s="9">
        <f t="shared" si="41"/>
        <v>40629.208333333336</v>
      </c>
      <c r="N703">
        <v>1301806800</v>
      </c>
      <c r="O703" s="9">
        <f t="shared" si="42"/>
        <v>40636.208333333336</v>
      </c>
      <c r="P703" t="b">
        <v>1</v>
      </c>
      <c r="Q703" t="b">
        <v>0</v>
      </c>
      <c r="R703" t="s">
        <v>33</v>
      </c>
      <c r="S703" t="s">
        <v>2036</v>
      </c>
      <c r="T703" t="s">
        <v>2037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3"/>
        <v>56.746987951807228</v>
      </c>
      <c r="J704" t="s">
        <v>21</v>
      </c>
      <c r="K704" t="s">
        <v>22</v>
      </c>
      <c r="L704">
        <v>1374469200</v>
      </c>
      <c r="M704" s="9">
        <f t="shared" si="41"/>
        <v>41477.208333333336</v>
      </c>
      <c r="N704">
        <v>1374901200</v>
      </c>
      <c r="O704" s="9">
        <f t="shared" si="42"/>
        <v>41482.208333333336</v>
      </c>
      <c r="P704" t="b">
        <v>0</v>
      </c>
      <c r="Q704" t="b">
        <v>0</v>
      </c>
      <c r="R704" t="s">
        <v>65</v>
      </c>
      <c r="S704" t="s">
        <v>2034</v>
      </c>
      <c r="T704" t="s">
        <v>2043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3"/>
        <v>97.020608439646708</v>
      </c>
      <c r="J705" t="s">
        <v>21</v>
      </c>
      <c r="K705" t="s">
        <v>22</v>
      </c>
      <c r="L705">
        <v>1334984400</v>
      </c>
      <c r="M705" s="9">
        <f t="shared" si="41"/>
        <v>41020.208333333336</v>
      </c>
      <c r="N705">
        <v>1336453200</v>
      </c>
      <c r="O705" s="9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2044</v>
      </c>
      <c r="T705" t="s">
        <v>2056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IFERROR((E706/D706)*100,0)</f>
        <v>122.78160919540231</v>
      </c>
      <c r="G706" t="s">
        <v>20</v>
      </c>
      <c r="H706">
        <v>116</v>
      </c>
      <c r="I706" s="6">
        <f t="shared" si="43"/>
        <v>92.08620689655173</v>
      </c>
      <c r="J706" t="s">
        <v>21</v>
      </c>
      <c r="K706" t="s">
        <v>22</v>
      </c>
      <c r="L706">
        <v>1467608400</v>
      </c>
      <c r="M706" s="9">
        <f t="shared" ref="M706:M769" si="45">(((L706/60)/60)/24)+DATE(1970,1,1)</f>
        <v>42555.208333333328</v>
      </c>
      <c r="N706">
        <v>1468904400</v>
      </c>
      <c r="O706" s="9">
        <f t="shared" si="42"/>
        <v>42570.208333333328</v>
      </c>
      <c r="P706" t="b">
        <v>0</v>
      </c>
      <c r="Q706" t="b">
        <v>0</v>
      </c>
      <c r="R706" t="s">
        <v>71</v>
      </c>
      <c r="S706" t="s">
        <v>2038</v>
      </c>
      <c r="T706" t="s">
        <v>2046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6">
        <f t="shared" si="43"/>
        <v>82.986666666666665</v>
      </c>
      <c r="J707" t="s">
        <v>40</v>
      </c>
      <c r="K707" t="s">
        <v>41</v>
      </c>
      <c r="L707">
        <v>1386741600</v>
      </c>
      <c r="M707" s="9">
        <f t="shared" si="45"/>
        <v>41619.25</v>
      </c>
      <c r="N707">
        <v>1387087200</v>
      </c>
      <c r="O707" s="9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2044</v>
      </c>
      <c r="T707" t="s">
        <v>2045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9">
        <f t="shared" si="45"/>
        <v>43471.25</v>
      </c>
      <c r="N708">
        <v>1547445600</v>
      </c>
      <c r="O708" s="9">
        <f t="shared" si="46"/>
        <v>43479.25</v>
      </c>
      <c r="P708" t="b">
        <v>0</v>
      </c>
      <c r="Q708" t="b">
        <v>1</v>
      </c>
      <c r="R708" t="s">
        <v>28</v>
      </c>
      <c r="S708" t="s">
        <v>2034</v>
      </c>
      <c r="T708" t="s">
        <v>2035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7"/>
        <v>68.922619047619051</v>
      </c>
      <c r="J709" t="s">
        <v>21</v>
      </c>
      <c r="K709" t="s">
        <v>22</v>
      </c>
      <c r="L709">
        <v>1544248800</v>
      </c>
      <c r="M709" s="9">
        <f t="shared" si="45"/>
        <v>43442.25</v>
      </c>
      <c r="N709">
        <v>1547359200</v>
      </c>
      <c r="O709" s="9">
        <f t="shared" si="46"/>
        <v>43478.25</v>
      </c>
      <c r="P709" t="b">
        <v>0</v>
      </c>
      <c r="Q709" t="b">
        <v>0</v>
      </c>
      <c r="R709" t="s">
        <v>53</v>
      </c>
      <c r="S709" t="s">
        <v>2038</v>
      </c>
      <c r="T709" t="s">
        <v>2041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7"/>
        <v>87.737226277372258</v>
      </c>
      <c r="J710" t="s">
        <v>98</v>
      </c>
      <c r="K710" t="s">
        <v>99</v>
      </c>
      <c r="L710">
        <v>1495429200</v>
      </c>
      <c r="M710" s="9">
        <f t="shared" si="45"/>
        <v>42877.208333333328</v>
      </c>
      <c r="N710">
        <v>1496293200</v>
      </c>
      <c r="O710" s="9">
        <f t="shared" si="46"/>
        <v>42887.208333333328</v>
      </c>
      <c r="P710" t="b">
        <v>0</v>
      </c>
      <c r="Q710" t="b">
        <v>0</v>
      </c>
      <c r="R710" t="s">
        <v>33</v>
      </c>
      <c r="S710" t="s">
        <v>2036</v>
      </c>
      <c r="T710" t="s">
        <v>2037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7"/>
        <v>75.021505376344081</v>
      </c>
      <c r="J711" t="s">
        <v>107</v>
      </c>
      <c r="K711" t="s">
        <v>108</v>
      </c>
      <c r="L711">
        <v>1334811600</v>
      </c>
      <c r="M711" s="9">
        <f t="shared" si="45"/>
        <v>41018.208333333336</v>
      </c>
      <c r="N711">
        <v>1335416400</v>
      </c>
      <c r="O711" s="9">
        <f t="shared" si="46"/>
        <v>41025.208333333336</v>
      </c>
      <c r="P711" t="b">
        <v>0</v>
      </c>
      <c r="Q711" t="b">
        <v>0</v>
      </c>
      <c r="R711" t="s">
        <v>33</v>
      </c>
      <c r="S711" t="s">
        <v>2036</v>
      </c>
      <c r="T711" t="s">
        <v>2037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7"/>
        <v>50.863999999999997</v>
      </c>
      <c r="J712" t="s">
        <v>21</v>
      </c>
      <c r="K712" t="s">
        <v>22</v>
      </c>
      <c r="L712">
        <v>1531544400</v>
      </c>
      <c r="M712" s="9">
        <f t="shared" si="45"/>
        <v>43295.208333333328</v>
      </c>
      <c r="N712">
        <v>1532149200</v>
      </c>
      <c r="O712" s="9">
        <f t="shared" si="46"/>
        <v>43302.208333333328</v>
      </c>
      <c r="P712" t="b">
        <v>0</v>
      </c>
      <c r="Q712" t="b">
        <v>1</v>
      </c>
      <c r="R712" t="s">
        <v>33</v>
      </c>
      <c r="S712" t="s">
        <v>2036</v>
      </c>
      <c r="T712" t="s">
        <v>2037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7"/>
        <v>90</v>
      </c>
      <c r="J713" t="s">
        <v>107</v>
      </c>
      <c r="K713" t="s">
        <v>108</v>
      </c>
      <c r="L713">
        <v>1453615200</v>
      </c>
      <c r="M713" s="9">
        <f t="shared" si="45"/>
        <v>42393.25</v>
      </c>
      <c r="N713">
        <v>1453788000</v>
      </c>
      <c r="O713" s="9">
        <f t="shared" si="46"/>
        <v>42395.25</v>
      </c>
      <c r="P713" t="b">
        <v>1</v>
      </c>
      <c r="Q713" t="b">
        <v>1</v>
      </c>
      <c r="R713" t="s">
        <v>33</v>
      </c>
      <c r="S713" t="s">
        <v>2036</v>
      </c>
      <c r="T713" t="s">
        <v>2037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7"/>
        <v>72.896039603960389</v>
      </c>
      <c r="J714" t="s">
        <v>21</v>
      </c>
      <c r="K714" t="s">
        <v>22</v>
      </c>
      <c r="L714">
        <v>1467954000</v>
      </c>
      <c r="M714" s="9">
        <f t="shared" si="45"/>
        <v>42559.208333333328</v>
      </c>
      <c r="N714">
        <v>1471496400</v>
      </c>
      <c r="O714" s="9">
        <f t="shared" si="46"/>
        <v>42600.208333333328</v>
      </c>
      <c r="P714" t="b">
        <v>0</v>
      </c>
      <c r="Q714" t="b">
        <v>0</v>
      </c>
      <c r="R714" t="s">
        <v>33</v>
      </c>
      <c r="S714" t="s">
        <v>2036</v>
      </c>
      <c r="T714" t="s">
        <v>2037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7"/>
        <v>108.48543689320388</v>
      </c>
      <c r="J715" t="s">
        <v>21</v>
      </c>
      <c r="K715" t="s">
        <v>22</v>
      </c>
      <c r="L715">
        <v>1471842000</v>
      </c>
      <c r="M715" s="9">
        <f t="shared" si="45"/>
        <v>42604.208333333328</v>
      </c>
      <c r="N715">
        <v>1472878800</v>
      </c>
      <c r="O715" s="9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2044</v>
      </c>
      <c r="T715" t="s">
        <v>2053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7"/>
        <v>101.98095238095237</v>
      </c>
      <c r="J716" t="s">
        <v>21</v>
      </c>
      <c r="K716" t="s">
        <v>22</v>
      </c>
      <c r="L716">
        <v>1408424400</v>
      </c>
      <c r="M716" s="9">
        <f t="shared" si="45"/>
        <v>41870.208333333336</v>
      </c>
      <c r="N716">
        <v>1408510800</v>
      </c>
      <c r="O716" s="9">
        <f t="shared" si="46"/>
        <v>41871.208333333336</v>
      </c>
      <c r="P716" t="b">
        <v>0</v>
      </c>
      <c r="Q716" t="b">
        <v>0</v>
      </c>
      <c r="R716" t="s">
        <v>23</v>
      </c>
      <c r="S716" t="s">
        <v>2032</v>
      </c>
      <c r="T716" t="s">
        <v>2033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7"/>
        <v>44.009146341463413</v>
      </c>
      <c r="J717" t="s">
        <v>21</v>
      </c>
      <c r="K717" t="s">
        <v>22</v>
      </c>
      <c r="L717">
        <v>1281157200</v>
      </c>
      <c r="M717" s="9">
        <f t="shared" si="45"/>
        <v>40397.208333333336</v>
      </c>
      <c r="N717">
        <v>1281589200</v>
      </c>
      <c r="O717" s="9">
        <f t="shared" si="46"/>
        <v>40402.208333333336</v>
      </c>
      <c r="P717" t="b">
        <v>0</v>
      </c>
      <c r="Q717" t="b">
        <v>0</v>
      </c>
      <c r="R717" t="s">
        <v>292</v>
      </c>
      <c r="S717" t="s">
        <v>2047</v>
      </c>
      <c r="T717" t="s">
        <v>2058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7"/>
        <v>65.942675159235662</v>
      </c>
      <c r="J718" t="s">
        <v>21</v>
      </c>
      <c r="K718" t="s">
        <v>22</v>
      </c>
      <c r="L718">
        <v>1373432400</v>
      </c>
      <c r="M718" s="9">
        <f t="shared" si="45"/>
        <v>41465.208333333336</v>
      </c>
      <c r="N718">
        <v>1375851600</v>
      </c>
      <c r="O718" s="9">
        <f t="shared" si="46"/>
        <v>41493.208333333336</v>
      </c>
      <c r="P718" t="b">
        <v>0</v>
      </c>
      <c r="Q718" t="b">
        <v>1</v>
      </c>
      <c r="R718" t="s">
        <v>33</v>
      </c>
      <c r="S718" t="s">
        <v>2036</v>
      </c>
      <c r="T718" t="s">
        <v>2037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7"/>
        <v>24.987387387387386</v>
      </c>
      <c r="J719" t="s">
        <v>21</v>
      </c>
      <c r="K719" t="s">
        <v>22</v>
      </c>
      <c r="L719">
        <v>1313989200</v>
      </c>
      <c r="M719" s="9">
        <f t="shared" si="45"/>
        <v>40777.208333333336</v>
      </c>
      <c r="N719">
        <v>1315803600</v>
      </c>
      <c r="O719" s="9">
        <f t="shared" si="46"/>
        <v>40798.208333333336</v>
      </c>
      <c r="P719" t="b">
        <v>0</v>
      </c>
      <c r="Q719" t="b">
        <v>0</v>
      </c>
      <c r="R719" t="s">
        <v>42</v>
      </c>
      <c r="S719" t="s">
        <v>2038</v>
      </c>
      <c r="T719" t="s">
        <v>2039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7"/>
        <v>28.003367003367003</v>
      </c>
      <c r="J720" t="s">
        <v>21</v>
      </c>
      <c r="K720" t="s">
        <v>22</v>
      </c>
      <c r="L720">
        <v>1371445200</v>
      </c>
      <c r="M720" s="9">
        <f t="shared" si="45"/>
        <v>41442.208333333336</v>
      </c>
      <c r="N720">
        <v>1373691600</v>
      </c>
      <c r="O720" s="9">
        <f t="shared" si="46"/>
        <v>41468.208333333336</v>
      </c>
      <c r="P720" t="b">
        <v>0</v>
      </c>
      <c r="Q720" t="b">
        <v>0</v>
      </c>
      <c r="R720" t="s">
        <v>65</v>
      </c>
      <c r="S720" t="s">
        <v>2034</v>
      </c>
      <c r="T720" t="s">
        <v>2043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7"/>
        <v>85.829268292682926</v>
      </c>
      <c r="J721" t="s">
        <v>21</v>
      </c>
      <c r="K721" t="s">
        <v>22</v>
      </c>
      <c r="L721">
        <v>1338267600</v>
      </c>
      <c r="M721" s="9">
        <f t="shared" si="45"/>
        <v>41058.208333333336</v>
      </c>
      <c r="N721">
        <v>1339218000</v>
      </c>
      <c r="O721" s="9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2044</v>
      </c>
      <c r="T721" t="s">
        <v>2050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7"/>
        <v>84.921052631578945</v>
      </c>
      <c r="J722" t="s">
        <v>36</v>
      </c>
      <c r="K722" t="s">
        <v>37</v>
      </c>
      <c r="L722">
        <v>1519192800</v>
      </c>
      <c r="M722" s="9">
        <f t="shared" si="45"/>
        <v>43152.25</v>
      </c>
      <c r="N722">
        <v>1520402400</v>
      </c>
      <c r="O722" s="9">
        <f t="shared" si="46"/>
        <v>43166.25</v>
      </c>
      <c r="P722" t="b">
        <v>0</v>
      </c>
      <c r="Q722" t="b">
        <v>1</v>
      </c>
      <c r="R722" t="s">
        <v>33</v>
      </c>
      <c r="S722" t="s">
        <v>2036</v>
      </c>
      <c r="T722" t="s">
        <v>2037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7"/>
        <v>90.483333333333334</v>
      </c>
      <c r="J723" t="s">
        <v>21</v>
      </c>
      <c r="K723" t="s">
        <v>22</v>
      </c>
      <c r="L723">
        <v>1522818000</v>
      </c>
      <c r="M723" s="9">
        <f t="shared" si="45"/>
        <v>43194.208333333328</v>
      </c>
      <c r="N723">
        <v>1523336400</v>
      </c>
      <c r="O723" s="9">
        <f t="shared" si="46"/>
        <v>43200.208333333328</v>
      </c>
      <c r="P723" t="b">
        <v>0</v>
      </c>
      <c r="Q723" t="b">
        <v>0</v>
      </c>
      <c r="R723" t="s">
        <v>23</v>
      </c>
      <c r="S723" t="s">
        <v>2032</v>
      </c>
      <c r="T723" t="s">
        <v>2033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7"/>
        <v>25.00197628458498</v>
      </c>
      <c r="J724" t="s">
        <v>21</v>
      </c>
      <c r="K724" t="s">
        <v>22</v>
      </c>
      <c r="L724">
        <v>1509948000</v>
      </c>
      <c r="M724" s="9">
        <f t="shared" si="45"/>
        <v>43045.25</v>
      </c>
      <c r="N724">
        <v>1512280800</v>
      </c>
      <c r="O724" s="9">
        <f t="shared" si="46"/>
        <v>43072.25</v>
      </c>
      <c r="P724" t="b">
        <v>0</v>
      </c>
      <c r="Q724" t="b">
        <v>0</v>
      </c>
      <c r="R724" t="s">
        <v>42</v>
      </c>
      <c r="S724" t="s">
        <v>2038</v>
      </c>
      <c r="T724" t="s">
        <v>2039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7"/>
        <v>92.013888888888886</v>
      </c>
      <c r="J725" t="s">
        <v>26</v>
      </c>
      <c r="K725" t="s">
        <v>27</v>
      </c>
      <c r="L725">
        <v>1456898400</v>
      </c>
      <c r="M725" s="9">
        <f t="shared" si="45"/>
        <v>42431.25</v>
      </c>
      <c r="N725">
        <v>1458709200</v>
      </c>
      <c r="O725" s="9">
        <f t="shared" si="46"/>
        <v>42452.208333333328</v>
      </c>
      <c r="P725" t="b">
        <v>0</v>
      </c>
      <c r="Q725" t="b">
        <v>0</v>
      </c>
      <c r="R725" t="s">
        <v>33</v>
      </c>
      <c r="S725" t="s">
        <v>2036</v>
      </c>
      <c r="T725" t="s">
        <v>2037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7"/>
        <v>93.066115702479337</v>
      </c>
      <c r="J726" t="s">
        <v>40</v>
      </c>
      <c r="K726" t="s">
        <v>41</v>
      </c>
      <c r="L726">
        <v>1413954000</v>
      </c>
      <c r="M726" s="9">
        <f t="shared" si="45"/>
        <v>41934.208333333336</v>
      </c>
      <c r="N726">
        <v>1414126800</v>
      </c>
      <c r="O726" s="9">
        <f t="shared" si="46"/>
        <v>41936.208333333336</v>
      </c>
      <c r="P726" t="b">
        <v>0</v>
      </c>
      <c r="Q726" t="b">
        <v>1</v>
      </c>
      <c r="R726" t="s">
        <v>33</v>
      </c>
      <c r="S726" t="s">
        <v>2036</v>
      </c>
      <c r="T726" t="s">
        <v>2037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7"/>
        <v>61.008145363408524</v>
      </c>
      <c r="J727" t="s">
        <v>21</v>
      </c>
      <c r="K727" t="s">
        <v>22</v>
      </c>
      <c r="L727">
        <v>1416031200</v>
      </c>
      <c r="M727" s="9">
        <f t="shared" si="45"/>
        <v>41958.25</v>
      </c>
      <c r="N727">
        <v>1416204000</v>
      </c>
      <c r="O727" s="9">
        <f t="shared" si="46"/>
        <v>41960.25</v>
      </c>
      <c r="P727" t="b">
        <v>0</v>
      </c>
      <c r="Q727" t="b">
        <v>0</v>
      </c>
      <c r="R727" t="s">
        <v>292</v>
      </c>
      <c r="S727" t="s">
        <v>2047</v>
      </c>
      <c r="T727" t="s">
        <v>2058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7"/>
        <v>92.036259541984734</v>
      </c>
      <c r="J728" t="s">
        <v>21</v>
      </c>
      <c r="K728" t="s">
        <v>22</v>
      </c>
      <c r="L728">
        <v>1287982800</v>
      </c>
      <c r="M728" s="9">
        <f t="shared" si="45"/>
        <v>40476.208333333336</v>
      </c>
      <c r="N728">
        <v>1288501200</v>
      </c>
      <c r="O728" s="9">
        <f t="shared" si="46"/>
        <v>40482.208333333336</v>
      </c>
      <c r="P728" t="b">
        <v>0</v>
      </c>
      <c r="Q728" t="b">
        <v>1</v>
      </c>
      <c r="R728" t="s">
        <v>33</v>
      </c>
      <c r="S728" t="s">
        <v>2036</v>
      </c>
      <c r="T728" t="s">
        <v>2037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7"/>
        <v>81.132596685082873</v>
      </c>
      <c r="J729" t="s">
        <v>21</v>
      </c>
      <c r="K729" t="s">
        <v>22</v>
      </c>
      <c r="L729">
        <v>1547964000</v>
      </c>
      <c r="M729" s="9">
        <f t="shared" si="45"/>
        <v>43485.25</v>
      </c>
      <c r="N729">
        <v>1552971600</v>
      </c>
      <c r="O729" s="9">
        <f t="shared" si="46"/>
        <v>43543.208333333328</v>
      </c>
      <c r="P729" t="b">
        <v>0</v>
      </c>
      <c r="Q729" t="b">
        <v>0</v>
      </c>
      <c r="R729" t="s">
        <v>28</v>
      </c>
      <c r="S729" t="s">
        <v>2034</v>
      </c>
      <c r="T729" t="s">
        <v>2035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7"/>
        <v>73.5</v>
      </c>
      <c r="J730" t="s">
        <v>21</v>
      </c>
      <c r="K730" t="s">
        <v>22</v>
      </c>
      <c r="L730">
        <v>1464152400</v>
      </c>
      <c r="M730" s="9">
        <f t="shared" si="45"/>
        <v>42515.208333333328</v>
      </c>
      <c r="N730">
        <v>1465102800</v>
      </c>
      <c r="O730" s="9">
        <f t="shared" si="46"/>
        <v>42526.208333333328</v>
      </c>
      <c r="P730" t="b">
        <v>0</v>
      </c>
      <c r="Q730" t="b">
        <v>0</v>
      </c>
      <c r="R730" t="s">
        <v>33</v>
      </c>
      <c r="S730" t="s">
        <v>2036</v>
      </c>
      <c r="T730" t="s">
        <v>2037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7"/>
        <v>85.221311475409834</v>
      </c>
      <c r="J731" t="s">
        <v>21</v>
      </c>
      <c r="K731" t="s">
        <v>22</v>
      </c>
      <c r="L731">
        <v>1359957600</v>
      </c>
      <c r="M731" s="9">
        <f t="shared" si="45"/>
        <v>41309.25</v>
      </c>
      <c r="N731">
        <v>1360130400</v>
      </c>
      <c r="O731" s="9">
        <f t="shared" si="46"/>
        <v>41311.25</v>
      </c>
      <c r="P731" t="b">
        <v>0</v>
      </c>
      <c r="Q731" t="b">
        <v>0</v>
      </c>
      <c r="R731" t="s">
        <v>53</v>
      </c>
      <c r="S731" t="s">
        <v>2038</v>
      </c>
      <c r="T731" t="s">
        <v>2041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7"/>
        <v>110.96825396825396</v>
      </c>
      <c r="J732" t="s">
        <v>15</v>
      </c>
      <c r="K732" t="s">
        <v>16</v>
      </c>
      <c r="L732">
        <v>1432357200</v>
      </c>
      <c r="M732" s="9">
        <f t="shared" si="45"/>
        <v>42147.208333333328</v>
      </c>
      <c r="N732">
        <v>1432875600</v>
      </c>
      <c r="O732" s="9">
        <f t="shared" si="46"/>
        <v>42153.208333333328</v>
      </c>
      <c r="P732" t="b">
        <v>0</v>
      </c>
      <c r="Q732" t="b">
        <v>0</v>
      </c>
      <c r="R732" t="s">
        <v>65</v>
      </c>
      <c r="S732" t="s">
        <v>2034</v>
      </c>
      <c r="T732" t="s">
        <v>2043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7"/>
        <v>32.968036529680369</v>
      </c>
      <c r="J733" t="s">
        <v>21</v>
      </c>
      <c r="K733" t="s">
        <v>22</v>
      </c>
      <c r="L733">
        <v>1500786000</v>
      </c>
      <c r="M733" s="9">
        <f t="shared" si="45"/>
        <v>42939.208333333328</v>
      </c>
      <c r="N733">
        <v>1500872400</v>
      </c>
      <c r="O733" s="9">
        <f t="shared" si="46"/>
        <v>42940.208333333328</v>
      </c>
      <c r="P733" t="b">
        <v>0</v>
      </c>
      <c r="Q733" t="b">
        <v>0</v>
      </c>
      <c r="R733" t="s">
        <v>28</v>
      </c>
      <c r="S733" t="s">
        <v>2034</v>
      </c>
      <c r="T733" t="s">
        <v>2035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7"/>
        <v>96.005352363960753</v>
      </c>
      <c r="J734" t="s">
        <v>21</v>
      </c>
      <c r="K734" t="s">
        <v>22</v>
      </c>
      <c r="L734">
        <v>1490158800</v>
      </c>
      <c r="M734" s="9">
        <f t="shared" si="45"/>
        <v>42816.208333333328</v>
      </c>
      <c r="N734">
        <v>1492146000</v>
      </c>
      <c r="O734" s="9">
        <f t="shared" si="46"/>
        <v>42839.208333333328</v>
      </c>
      <c r="P734" t="b">
        <v>0</v>
      </c>
      <c r="Q734" t="b">
        <v>1</v>
      </c>
      <c r="R734" t="s">
        <v>23</v>
      </c>
      <c r="S734" t="s">
        <v>2032</v>
      </c>
      <c r="T734" t="s">
        <v>2033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7"/>
        <v>84.96632653061225</v>
      </c>
      <c r="J735" t="s">
        <v>21</v>
      </c>
      <c r="K735" t="s">
        <v>22</v>
      </c>
      <c r="L735">
        <v>1406178000</v>
      </c>
      <c r="M735" s="9">
        <f t="shared" si="45"/>
        <v>41844.208333333336</v>
      </c>
      <c r="N735">
        <v>1407301200</v>
      </c>
      <c r="O735" s="9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2032</v>
      </c>
      <c r="T735" t="s">
        <v>2054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7"/>
        <v>25.007462686567163</v>
      </c>
      <c r="J736" t="s">
        <v>21</v>
      </c>
      <c r="K736" t="s">
        <v>22</v>
      </c>
      <c r="L736">
        <v>1485583200</v>
      </c>
      <c r="M736" s="9">
        <f t="shared" si="45"/>
        <v>42763.25</v>
      </c>
      <c r="N736">
        <v>1486620000</v>
      </c>
      <c r="O736" s="9">
        <f t="shared" si="46"/>
        <v>42775.25</v>
      </c>
      <c r="P736" t="b">
        <v>0</v>
      </c>
      <c r="Q736" t="b">
        <v>1</v>
      </c>
      <c r="R736" t="s">
        <v>33</v>
      </c>
      <c r="S736" t="s">
        <v>2036</v>
      </c>
      <c r="T736" t="s">
        <v>2037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7"/>
        <v>65.998995479658461</v>
      </c>
      <c r="J737" t="s">
        <v>21</v>
      </c>
      <c r="K737" t="s">
        <v>22</v>
      </c>
      <c r="L737">
        <v>1459314000</v>
      </c>
      <c r="M737" s="9">
        <f t="shared" si="45"/>
        <v>42459.208333333328</v>
      </c>
      <c r="N737">
        <v>1459918800</v>
      </c>
      <c r="O737" s="9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2051</v>
      </c>
      <c r="T737" t="s">
        <v>2052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7"/>
        <v>87.34482758620689</v>
      </c>
      <c r="J738" t="s">
        <v>21</v>
      </c>
      <c r="K738" t="s">
        <v>22</v>
      </c>
      <c r="L738">
        <v>1424412000</v>
      </c>
      <c r="M738" s="9">
        <f t="shared" si="45"/>
        <v>42055.25</v>
      </c>
      <c r="N738">
        <v>1424757600</v>
      </c>
      <c r="O738" s="9">
        <f t="shared" si="46"/>
        <v>42059.25</v>
      </c>
      <c r="P738" t="b">
        <v>0</v>
      </c>
      <c r="Q738" t="b">
        <v>0</v>
      </c>
      <c r="R738" t="s">
        <v>68</v>
      </c>
      <c r="S738" t="s">
        <v>2044</v>
      </c>
      <c r="T738" t="s">
        <v>2045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7"/>
        <v>27.933333333333334</v>
      </c>
      <c r="J739" t="s">
        <v>21</v>
      </c>
      <c r="K739" t="s">
        <v>22</v>
      </c>
      <c r="L739">
        <v>1478844000</v>
      </c>
      <c r="M739" s="9">
        <f t="shared" si="45"/>
        <v>42685.25</v>
      </c>
      <c r="N739">
        <v>1479880800</v>
      </c>
      <c r="O739" s="9">
        <f t="shared" si="46"/>
        <v>42697.25</v>
      </c>
      <c r="P739" t="b">
        <v>0</v>
      </c>
      <c r="Q739" t="b">
        <v>0</v>
      </c>
      <c r="R739" t="s">
        <v>60</v>
      </c>
      <c r="S739" t="s">
        <v>2032</v>
      </c>
      <c r="T739" t="s">
        <v>2042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7"/>
        <v>103.8</v>
      </c>
      <c r="J740" t="s">
        <v>21</v>
      </c>
      <c r="K740" t="s">
        <v>22</v>
      </c>
      <c r="L740">
        <v>1416117600</v>
      </c>
      <c r="M740" s="9">
        <f t="shared" si="45"/>
        <v>41959.25</v>
      </c>
      <c r="N740">
        <v>1418018400</v>
      </c>
      <c r="O740" s="9">
        <f t="shared" si="46"/>
        <v>41981.25</v>
      </c>
      <c r="P740" t="b">
        <v>0</v>
      </c>
      <c r="Q740" t="b">
        <v>1</v>
      </c>
      <c r="R740" t="s">
        <v>33</v>
      </c>
      <c r="S740" t="s">
        <v>2036</v>
      </c>
      <c r="T740" t="s">
        <v>2037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7"/>
        <v>31.937172774869111</v>
      </c>
      <c r="J741" t="s">
        <v>21</v>
      </c>
      <c r="K741" t="s">
        <v>22</v>
      </c>
      <c r="L741">
        <v>1340946000</v>
      </c>
      <c r="M741" s="9">
        <f t="shared" si="45"/>
        <v>41089.208333333336</v>
      </c>
      <c r="N741">
        <v>1341032400</v>
      </c>
      <c r="O741" s="9">
        <f t="shared" si="46"/>
        <v>41090.208333333336</v>
      </c>
      <c r="P741" t="b">
        <v>0</v>
      </c>
      <c r="Q741" t="b">
        <v>0</v>
      </c>
      <c r="R741" t="s">
        <v>60</v>
      </c>
      <c r="S741" t="s">
        <v>2032</v>
      </c>
      <c r="T741" t="s">
        <v>2042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7"/>
        <v>99.5</v>
      </c>
      <c r="J742" t="s">
        <v>21</v>
      </c>
      <c r="K742" t="s">
        <v>22</v>
      </c>
      <c r="L742">
        <v>1486101600</v>
      </c>
      <c r="M742" s="9">
        <f t="shared" si="45"/>
        <v>42769.25</v>
      </c>
      <c r="N742">
        <v>1486360800</v>
      </c>
      <c r="O742" s="9">
        <f t="shared" si="46"/>
        <v>42772.25</v>
      </c>
      <c r="P742" t="b">
        <v>0</v>
      </c>
      <c r="Q742" t="b">
        <v>0</v>
      </c>
      <c r="R742" t="s">
        <v>33</v>
      </c>
      <c r="S742" t="s">
        <v>2036</v>
      </c>
      <c r="T742" t="s">
        <v>2037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7"/>
        <v>108.84615384615384</v>
      </c>
      <c r="J743" t="s">
        <v>21</v>
      </c>
      <c r="K743" t="s">
        <v>22</v>
      </c>
      <c r="L743">
        <v>1274590800</v>
      </c>
      <c r="M743" s="9">
        <f t="shared" si="45"/>
        <v>40321.208333333336</v>
      </c>
      <c r="N743">
        <v>1274677200</v>
      </c>
      <c r="O743" s="9">
        <f t="shared" si="46"/>
        <v>40322.208333333336</v>
      </c>
      <c r="P743" t="b">
        <v>0</v>
      </c>
      <c r="Q743" t="b">
        <v>0</v>
      </c>
      <c r="R743" t="s">
        <v>33</v>
      </c>
      <c r="S743" t="s">
        <v>2036</v>
      </c>
      <c r="T743" t="s">
        <v>2037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7"/>
        <v>110.76229508196721</v>
      </c>
      <c r="J744" t="s">
        <v>21</v>
      </c>
      <c r="K744" t="s">
        <v>22</v>
      </c>
      <c r="L744">
        <v>1263880800</v>
      </c>
      <c r="M744" s="9">
        <f t="shared" si="45"/>
        <v>40197.25</v>
      </c>
      <c r="N744">
        <v>1267509600</v>
      </c>
      <c r="O744" s="9">
        <f t="shared" si="46"/>
        <v>40239.25</v>
      </c>
      <c r="P744" t="b">
        <v>0</v>
      </c>
      <c r="Q744" t="b">
        <v>0</v>
      </c>
      <c r="R744" t="s">
        <v>50</v>
      </c>
      <c r="S744" t="s">
        <v>2032</v>
      </c>
      <c r="T744" t="s">
        <v>2040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7"/>
        <v>29.647058823529413</v>
      </c>
      <c r="J745" t="s">
        <v>21</v>
      </c>
      <c r="K745" t="s">
        <v>22</v>
      </c>
      <c r="L745">
        <v>1445403600</v>
      </c>
      <c r="M745" s="9">
        <f t="shared" si="45"/>
        <v>42298.208333333328</v>
      </c>
      <c r="N745">
        <v>1445922000</v>
      </c>
      <c r="O745" s="9">
        <f t="shared" si="46"/>
        <v>42304.208333333328</v>
      </c>
      <c r="P745" t="b">
        <v>0</v>
      </c>
      <c r="Q745" t="b">
        <v>1</v>
      </c>
      <c r="R745" t="s">
        <v>33</v>
      </c>
      <c r="S745" t="s">
        <v>2036</v>
      </c>
      <c r="T745" t="s">
        <v>2037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7"/>
        <v>101.71428571428571</v>
      </c>
      <c r="J746" t="s">
        <v>21</v>
      </c>
      <c r="K746" t="s">
        <v>22</v>
      </c>
      <c r="L746">
        <v>1533877200</v>
      </c>
      <c r="M746" s="9">
        <f t="shared" si="45"/>
        <v>43322.208333333328</v>
      </c>
      <c r="N746">
        <v>1534050000</v>
      </c>
      <c r="O746" s="9">
        <f t="shared" si="46"/>
        <v>43324.208333333328</v>
      </c>
      <c r="P746" t="b">
        <v>0</v>
      </c>
      <c r="Q746" t="b">
        <v>1</v>
      </c>
      <c r="R746" t="s">
        <v>33</v>
      </c>
      <c r="S746" t="s">
        <v>2036</v>
      </c>
      <c r="T746" t="s">
        <v>2037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7"/>
        <v>61.5</v>
      </c>
      <c r="J747" t="s">
        <v>21</v>
      </c>
      <c r="K747" t="s">
        <v>22</v>
      </c>
      <c r="L747">
        <v>1275195600</v>
      </c>
      <c r="M747" s="9">
        <f t="shared" si="45"/>
        <v>40328.208333333336</v>
      </c>
      <c r="N747">
        <v>1277528400</v>
      </c>
      <c r="O747" s="9">
        <f t="shared" si="46"/>
        <v>40355.208333333336</v>
      </c>
      <c r="P747" t="b">
        <v>0</v>
      </c>
      <c r="Q747" t="b">
        <v>0</v>
      </c>
      <c r="R747" t="s">
        <v>65</v>
      </c>
      <c r="S747" t="s">
        <v>2034</v>
      </c>
      <c r="T747" t="s">
        <v>2043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7"/>
        <v>35</v>
      </c>
      <c r="J748" t="s">
        <v>21</v>
      </c>
      <c r="K748" t="s">
        <v>22</v>
      </c>
      <c r="L748">
        <v>1318136400</v>
      </c>
      <c r="M748" s="9">
        <f t="shared" si="45"/>
        <v>40825.208333333336</v>
      </c>
      <c r="N748">
        <v>1318568400</v>
      </c>
      <c r="O748" s="9">
        <f t="shared" si="46"/>
        <v>40830.208333333336</v>
      </c>
      <c r="P748" t="b">
        <v>0</v>
      </c>
      <c r="Q748" t="b">
        <v>0</v>
      </c>
      <c r="R748" t="s">
        <v>28</v>
      </c>
      <c r="S748" t="s">
        <v>2034</v>
      </c>
      <c r="T748" t="s">
        <v>2035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7"/>
        <v>40.049999999999997</v>
      </c>
      <c r="J749" t="s">
        <v>21</v>
      </c>
      <c r="K749" t="s">
        <v>22</v>
      </c>
      <c r="L749">
        <v>1283403600</v>
      </c>
      <c r="M749" s="9">
        <f t="shared" si="45"/>
        <v>40423.208333333336</v>
      </c>
      <c r="N749">
        <v>1284354000</v>
      </c>
      <c r="O749" s="9">
        <f t="shared" si="46"/>
        <v>40434.208333333336</v>
      </c>
      <c r="P749" t="b">
        <v>0</v>
      </c>
      <c r="Q749" t="b">
        <v>0</v>
      </c>
      <c r="R749" t="s">
        <v>33</v>
      </c>
      <c r="S749" t="s">
        <v>2036</v>
      </c>
      <c r="T749" t="s">
        <v>2037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7"/>
        <v>110.97231270358306</v>
      </c>
      <c r="J750" t="s">
        <v>21</v>
      </c>
      <c r="K750" t="s">
        <v>22</v>
      </c>
      <c r="L750">
        <v>1267423200</v>
      </c>
      <c r="M750" s="9">
        <f t="shared" si="45"/>
        <v>40238.25</v>
      </c>
      <c r="N750">
        <v>1269579600</v>
      </c>
      <c r="O750" s="9">
        <f t="shared" si="46"/>
        <v>40263.208333333336</v>
      </c>
      <c r="P750" t="b">
        <v>0</v>
      </c>
      <c r="Q750" t="b">
        <v>1</v>
      </c>
      <c r="R750" t="s">
        <v>71</v>
      </c>
      <c r="S750" t="s">
        <v>2038</v>
      </c>
      <c r="T750" t="s">
        <v>2046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7"/>
        <v>36.959016393442624</v>
      </c>
      <c r="J751" t="s">
        <v>107</v>
      </c>
      <c r="K751" t="s">
        <v>108</v>
      </c>
      <c r="L751">
        <v>1412744400</v>
      </c>
      <c r="M751" s="9">
        <f t="shared" si="45"/>
        <v>41920.208333333336</v>
      </c>
      <c r="N751">
        <v>1413781200</v>
      </c>
      <c r="O751" s="9">
        <f t="shared" si="46"/>
        <v>41932.208333333336</v>
      </c>
      <c r="P751" t="b">
        <v>0</v>
      </c>
      <c r="Q751" t="b">
        <v>1</v>
      </c>
      <c r="R751" t="s">
        <v>65</v>
      </c>
      <c r="S751" t="s">
        <v>2034</v>
      </c>
      <c r="T751" t="s">
        <v>2043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7"/>
        <v>1</v>
      </c>
      <c r="J752" t="s">
        <v>40</v>
      </c>
      <c r="K752" t="s">
        <v>41</v>
      </c>
      <c r="L752">
        <v>1277960400</v>
      </c>
      <c r="M752" s="9">
        <f t="shared" si="45"/>
        <v>40360.208333333336</v>
      </c>
      <c r="N752">
        <v>1280120400</v>
      </c>
      <c r="O752" s="9">
        <f t="shared" si="46"/>
        <v>40385.208333333336</v>
      </c>
      <c r="P752" t="b">
        <v>0</v>
      </c>
      <c r="Q752" t="b">
        <v>0</v>
      </c>
      <c r="R752" t="s">
        <v>50</v>
      </c>
      <c r="S752" t="s">
        <v>2032</v>
      </c>
      <c r="T752" t="s">
        <v>2040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7"/>
        <v>30.974074074074075</v>
      </c>
      <c r="J753" t="s">
        <v>21</v>
      </c>
      <c r="K753" t="s">
        <v>22</v>
      </c>
      <c r="L753">
        <v>1458190800</v>
      </c>
      <c r="M753" s="9">
        <f t="shared" si="45"/>
        <v>42446.208333333328</v>
      </c>
      <c r="N753">
        <v>1459486800</v>
      </c>
      <c r="O753" s="9">
        <f t="shared" si="46"/>
        <v>42461.208333333328</v>
      </c>
      <c r="P753" t="b">
        <v>1</v>
      </c>
      <c r="Q753" t="b">
        <v>1</v>
      </c>
      <c r="R753" t="s">
        <v>68</v>
      </c>
      <c r="S753" t="s">
        <v>2044</v>
      </c>
      <c r="T753" t="s">
        <v>2045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7"/>
        <v>47.035087719298247</v>
      </c>
      <c r="J754" t="s">
        <v>21</v>
      </c>
      <c r="K754" t="s">
        <v>22</v>
      </c>
      <c r="L754">
        <v>1280984400</v>
      </c>
      <c r="M754" s="9">
        <f t="shared" si="45"/>
        <v>40395.208333333336</v>
      </c>
      <c r="N754">
        <v>1282539600</v>
      </c>
      <c r="O754" s="9">
        <f t="shared" si="46"/>
        <v>40413.208333333336</v>
      </c>
      <c r="P754" t="b">
        <v>0</v>
      </c>
      <c r="Q754" t="b">
        <v>1</v>
      </c>
      <c r="R754" t="s">
        <v>33</v>
      </c>
      <c r="S754" t="s">
        <v>2036</v>
      </c>
      <c r="T754" t="s">
        <v>2037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7"/>
        <v>88.065693430656935</v>
      </c>
      <c r="J755" t="s">
        <v>21</v>
      </c>
      <c r="K755" t="s">
        <v>22</v>
      </c>
      <c r="L755">
        <v>1274590800</v>
      </c>
      <c r="M755" s="9">
        <f t="shared" si="45"/>
        <v>40321.208333333336</v>
      </c>
      <c r="N755">
        <v>1275886800</v>
      </c>
      <c r="O755" s="9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2051</v>
      </c>
      <c r="T755" t="s">
        <v>2052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7"/>
        <v>37.005616224648989</v>
      </c>
      <c r="J756" t="s">
        <v>21</v>
      </c>
      <c r="K756" t="s">
        <v>22</v>
      </c>
      <c r="L756">
        <v>1351400400</v>
      </c>
      <c r="M756" s="9">
        <f t="shared" si="45"/>
        <v>41210.208333333336</v>
      </c>
      <c r="N756">
        <v>1355983200</v>
      </c>
      <c r="O756" s="9">
        <f t="shared" si="46"/>
        <v>41263.25</v>
      </c>
      <c r="P756" t="b">
        <v>0</v>
      </c>
      <c r="Q756" t="b">
        <v>0</v>
      </c>
      <c r="R756" t="s">
        <v>33</v>
      </c>
      <c r="S756" t="s">
        <v>2036</v>
      </c>
      <c r="T756" t="s">
        <v>2037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7"/>
        <v>26.027777777777779</v>
      </c>
      <c r="J757" t="s">
        <v>36</v>
      </c>
      <c r="K757" t="s">
        <v>37</v>
      </c>
      <c r="L757">
        <v>1514354400</v>
      </c>
      <c r="M757" s="9">
        <f t="shared" si="45"/>
        <v>43096.25</v>
      </c>
      <c r="N757">
        <v>1515391200</v>
      </c>
      <c r="O757" s="9">
        <f t="shared" si="46"/>
        <v>43108.25</v>
      </c>
      <c r="P757" t="b">
        <v>0</v>
      </c>
      <c r="Q757" t="b">
        <v>1</v>
      </c>
      <c r="R757" t="s">
        <v>33</v>
      </c>
      <c r="S757" t="s">
        <v>2036</v>
      </c>
      <c r="T757" t="s">
        <v>2037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7"/>
        <v>67.817567567567565</v>
      </c>
      <c r="J758" t="s">
        <v>21</v>
      </c>
      <c r="K758" t="s">
        <v>22</v>
      </c>
      <c r="L758">
        <v>1421733600</v>
      </c>
      <c r="M758" s="9">
        <f t="shared" si="45"/>
        <v>42024.25</v>
      </c>
      <c r="N758">
        <v>1422252000</v>
      </c>
      <c r="O758" s="9">
        <f t="shared" si="46"/>
        <v>42030.25</v>
      </c>
      <c r="P758" t="b">
        <v>0</v>
      </c>
      <c r="Q758" t="b">
        <v>0</v>
      </c>
      <c r="R758" t="s">
        <v>33</v>
      </c>
      <c r="S758" t="s">
        <v>2036</v>
      </c>
      <c r="T758" t="s">
        <v>2037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7"/>
        <v>49.964912280701753</v>
      </c>
      <c r="J759" t="s">
        <v>21</v>
      </c>
      <c r="K759" t="s">
        <v>22</v>
      </c>
      <c r="L759">
        <v>1305176400</v>
      </c>
      <c r="M759" s="9">
        <f t="shared" si="45"/>
        <v>40675.208333333336</v>
      </c>
      <c r="N759">
        <v>1305522000</v>
      </c>
      <c r="O759" s="9">
        <f t="shared" si="46"/>
        <v>40679.208333333336</v>
      </c>
      <c r="P759" t="b">
        <v>0</v>
      </c>
      <c r="Q759" t="b">
        <v>0</v>
      </c>
      <c r="R759" t="s">
        <v>53</v>
      </c>
      <c r="S759" t="s">
        <v>2038</v>
      </c>
      <c r="T759" t="s">
        <v>2041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7"/>
        <v>110.01646903820817</v>
      </c>
      <c r="J760" t="s">
        <v>15</v>
      </c>
      <c r="K760" t="s">
        <v>16</v>
      </c>
      <c r="L760">
        <v>1414126800</v>
      </c>
      <c r="M760" s="9">
        <f t="shared" si="45"/>
        <v>41936.208333333336</v>
      </c>
      <c r="N760">
        <v>1414904400</v>
      </c>
      <c r="O760" s="9">
        <f t="shared" si="46"/>
        <v>41945.208333333336</v>
      </c>
      <c r="P760" t="b">
        <v>0</v>
      </c>
      <c r="Q760" t="b">
        <v>0</v>
      </c>
      <c r="R760" t="s">
        <v>23</v>
      </c>
      <c r="S760" t="s">
        <v>2032</v>
      </c>
      <c r="T760" t="s">
        <v>2033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7"/>
        <v>89.964678178963894</v>
      </c>
      <c r="J761" t="s">
        <v>21</v>
      </c>
      <c r="K761" t="s">
        <v>22</v>
      </c>
      <c r="L761">
        <v>1517810400</v>
      </c>
      <c r="M761" s="9">
        <f t="shared" si="45"/>
        <v>43136.25</v>
      </c>
      <c r="N761">
        <v>1520402400</v>
      </c>
      <c r="O761" s="9">
        <f t="shared" si="46"/>
        <v>43166.25</v>
      </c>
      <c r="P761" t="b">
        <v>0</v>
      </c>
      <c r="Q761" t="b">
        <v>0</v>
      </c>
      <c r="R761" t="s">
        <v>50</v>
      </c>
      <c r="S761" t="s">
        <v>2032</v>
      </c>
      <c r="T761" t="s">
        <v>2040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7"/>
        <v>79.009523809523813</v>
      </c>
      <c r="J762" t="s">
        <v>107</v>
      </c>
      <c r="K762" t="s">
        <v>108</v>
      </c>
      <c r="L762">
        <v>1564635600</v>
      </c>
      <c r="M762" s="9">
        <f t="shared" si="45"/>
        <v>43678.208333333328</v>
      </c>
      <c r="N762">
        <v>1567141200</v>
      </c>
      <c r="O762" s="9">
        <f t="shared" si="46"/>
        <v>43707.208333333328</v>
      </c>
      <c r="P762" t="b">
        <v>0</v>
      </c>
      <c r="Q762" t="b">
        <v>1</v>
      </c>
      <c r="R762" t="s">
        <v>89</v>
      </c>
      <c r="S762" t="s">
        <v>2047</v>
      </c>
      <c r="T762" t="s">
        <v>2048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7"/>
        <v>86.867469879518069</v>
      </c>
      <c r="J763" t="s">
        <v>21</v>
      </c>
      <c r="K763" t="s">
        <v>22</v>
      </c>
      <c r="L763">
        <v>1500699600</v>
      </c>
      <c r="M763" s="9">
        <f t="shared" si="45"/>
        <v>42938.208333333328</v>
      </c>
      <c r="N763">
        <v>1501131600</v>
      </c>
      <c r="O763" s="9">
        <f t="shared" si="46"/>
        <v>42943.208333333328</v>
      </c>
      <c r="P763" t="b">
        <v>0</v>
      </c>
      <c r="Q763" t="b">
        <v>0</v>
      </c>
      <c r="R763" t="s">
        <v>23</v>
      </c>
      <c r="S763" t="s">
        <v>2032</v>
      </c>
      <c r="T763" t="s">
        <v>2033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7"/>
        <v>62.04</v>
      </c>
      <c r="J764" t="s">
        <v>26</v>
      </c>
      <c r="K764" t="s">
        <v>27</v>
      </c>
      <c r="L764">
        <v>1354082400</v>
      </c>
      <c r="M764" s="9">
        <f t="shared" si="45"/>
        <v>41241.25</v>
      </c>
      <c r="N764">
        <v>1355032800</v>
      </c>
      <c r="O764" s="9">
        <f t="shared" si="46"/>
        <v>41252.25</v>
      </c>
      <c r="P764" t="b">
        <v>0</v>
      </c>
      <c r="Q764" t="b">
        <v>0</v>
      </c>
      <c r="R764" t="s">
        <v>159</v>
      </c>
      <c r="S764" t="s">
        <v>2032</v>
      </c>
      <c r="T764" t="s">
        <v>2055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7"/>
        <v>26.970212765957445</v>
      </c>
      <c r="J765" t="s">
        <v>21</v>
      </c>
      <c r="K765" t="s">
        <v>22</v>
      </c>
      <c r="L765">
        <v>1336453200</v>
      </c>
      <c r="M765" s="9">
        <f t="shared" si="45"/>
        <v>41037.208333333336</v>
      </c>
      <c r="N765">
        <v>1339477200</v>
      </c>
      <c r="O765" s="9">
        <f t="shared" si="46"/>
        <v>41072.208333333336</v>
      </c>
      <c r="P765" t="b">
        <v>0</v>
      </c>
      <c r="Q765" t="b">
        <v>1</v>
      </c>
      <c r="R765" t="s">
        <v>33</v>
      </c>
      <c r="S765" t="s">
        <v>2036</v>
      </c>
      <c r="T765" t="s">
        <v>2037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7"/>
        <v>54.121621621621621</v>
      </c>
      <c r="J766" t="s">
        <v>21</v>
      </c>
      <c r="K766" t="s">
        <v>22</v>
      </c>
      <c r="L766">
        <v>1305262800</v>
      </c>
      <c r="M766" s="9">
        <f t="shared" si="45"/>
        <v>40676.208333333336</v>
      </c>
      <c r="N766">
        <v>1305954000</v>
      </c>
      <c r="O766" s="9">
        <f t="shared" si="46"/>
        <v>40684.208333333336</v>
      </c>
      <c r="P766" t="b">
        <v>0</v>
      </c>
      <c r="Q766" t="b">
        <v>0</v>
      </c>
      <c r="R766" t="s">
        <v>23</v>
      </c>
      <c r="S766" t="s">
        <v>2032</v>
      </c>
      <c r="T766" t="s">
        <v>2033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7"/>
        <v>41.035353535353536</v>
      </c>
      <c r="J767" t="s">
        <v>21</v>
      </c>
      <c r="K767" t="s">
        <v>22</v>
      </c>
      <c r="L767">
        <v>1492232400</v>
      </c>
      <c r="M767" s="9">
        <f t="shared" si="45"/>
        <v>42840.208333333328</v>
      </c>
      <c r="N767">
        <v>1494392400</v>
      </c>
      <c r="O767" s="9">
        <f t="shared" si="46"/>
        <v>42865.208333333328</v>
      </c>
      <c r="P767" t="b">
        <v>1</v>
      </c>
      <c r="Q767" t="b">
        <v>1</v>
      </c>
      <c r="R767" t="s">
        <v>60</v>
      </c>
      <c r="S767" t="s">
        <v>2032</v>
      </c>
      <c r="T767" t="s">
        <v>2042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7"/>
        <v>55.052419354838712</v>
      </c>
      <c r="J768" t="s">
        <v>26</v>
      </c>
      <c r="K768" t="s">
        <v>27</v>
      </c>
      <c r="L768">
        <v>1537333200</v>
      </c>
      <c r="M768" s="9">
        <f t="shared" si="45"/>
        <v>43362.208333333328</v>
      </c>
      <c r="N768">
        <v>1537419600</v>
      </c>
      <c r="O768" s="9">
        <f t="shared" si="46"/>
        <v>43363.208333333328</v>
      </c>
      <c r="P768" t="b">
        <v>0</v>
      </c>
      <c r="Q768" t="b">
        <v>0</v>
      </c>
      <c r="R768" t="s">
        <v>474</v>
      </c>
      <c r="S768" t="s">
        <v>2038</v>
      </c>
      <c r="T768" t="s">
        <v>2060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7"/>
        <v>107.93762183235867</v>
      </c>
      <c r="J769" t="s">
        <v>21</v>
      </c>
      <c r="K769" t="s">
        <v>22</v>
      </c>
      <c r="L769">
        <v>1444107600</v>
      </c>
      <c r="M769" s="9">
        <f t="shared" si="45"/>
        <v>42283.208333333328</v>
      </c>
      <c r="N769">
        <v>1447999200</v>
      </c>
      <c r="O769" s="9">
        <f t="shared" si="46"/>
        <v>42328.25</v>
      </c>
      <c r="P769" t="b">
        <v>0</v>
      </c>
      <c r="Q769" t="b">
        <v>0</v>
      </c>
      <c r="R769" t="s">
        <v>206</v>
      </c>
      <c r="S769" t="s">
        <v>2044</v>
      </c>
      <c r="T769" t="s">
        <v>2056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IFERROR((E770/D770)*100,0)</f>
        <v>231</v>
      </c>
      <c r="G770" t="s">
        <v>20</v>
      </c>
      <c r="H770">
        <v>150</v>
      </c>
      <c r="I770" s="6">
        <f t="shared" si="47"/>
        <v>73.92</v>
      </c>
      <c r="J770" t="s">
        <v>21</v>
      </c>
      <c r="K770" t="s">
        <v>22</v>
      </c>
      <c r="L770">
        <v>1386741600</v>
      </c>
      <c r="M770" s="9">
        <f t="shared" ref="M770:M833" si="49">(((L770/60)/60)/24)+DATE(1970,1,1)</f>
        <v>41619.25</v>
      </c>
      <c r="N770">
        <v>1388037600</v>
      </c>
      <c r="O770" s="9">
        <f t="shared" si="46"/>
        <v>41634.25</v>
      </c>
      <c r="P770" t="b">
        <v>0</v>
      </c>
      <c r="Q770" t="b">
        <v>0</v>
      </c>
      <c r="R770" t="s">
        <v>33</v>
      </c>
      <c r="S770" t="s">
        <v>2036</v>
      </c>
      <c r="T770" t="s">
        <v>2037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6">
        <f t="shared" si="47"/>
        <v>31.995894428152493</v>
      </c>
      <c r="J771" t="s">
        <v>21</v>
      </c>
      <c r="K771" t="s">
        <v>22</v>
      </c>
      <c r="L771">
        <v>1376542800</v>
      </c>
      <c r="M771" s="9">
        <f t="shared" si="49"/>
        <v>41501.208333333336</v>
      </c>
      <c r="N771">
        <v>1378789200</v>
      </c>
      <c r="O771" s="9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2047</v>
      </c>
      <c r="T771" t="s">
        <v>2048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9">
        <f t="shared" si="49"/>
        <v>41743.208333333336</v>
      </c>
      <c r="N772">
        <v>1398056400</v>
      </c>
      <c r="O772" s="9">
        <f t="shared" si="50"/>
        <v>41750.208333333336</v>
      </c>
      <c r="P772" t="b">
        <v>0</v>
      </c>
      <c r="Q772" t="b">
        <v>1</v>
      </c>
      <c r="R772" t="s">
        <v>33</v>
      </c>
      <c r="S772" t="s">
        <v>2036</v>
      </c>
      <c r="T772" t="s">
        <v>2037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51"/>
        <v>106.5</v>
      </c>
      <c r="J773" t="s">
        <v>21</v>
      </c>
      <c r="K773" t="s">
        <v>22</v>
      </c>
      <c r="L773">
        <v>1548482400</v>
      </c>
      <c r="M773" s="9">
        <f t="shared" si="49"/>
        <v>43491.25</v>
      </c>
      <c r="N773">
        <v>1550815200</v>
      </c>
      <c r="O773" s="9">
        <f t="shared" si="50"/>
        <v>43518.25</v>
      </c>
      <c r="P773" t="b">
        <v>0</v>
      </c>
      <c r="Q773" t="b">
        <v>0</v>
      </c>
      <c r="R773" t="s">
        <v>33</v>
      </c>
      <c r="S773" t="s">
        <v>2036</v>
      </c>
      <c r="T773" t="s">
        <v>2037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51"/>
        <v>32.999805409612762</v>
      </c>
      <c r="J774" t="s">
        <v>21</v>
      </c>
      <c r="K774" t="s">
        <v>22</v>
      </c>
      <c r="L774">
        <v>1549692000</v>
      </c>
      <c r="M774" s="9">
        <f t="shared" si="49"/>
        <v>43505.25</v>
      </c>
      <c r="N774">
        <v>1550037600</v>
      </c>
      <c r="O774" s="9">
        <f t="shared" si="50"/>
        <v>43509.25</v>
      </c>
      <c r="P774" t="b">
        <v>0</v>
      </c>
      <c r="Q774" t="b">
        <v>0</v>
      </c>
      <c r="R774" t="s">
        <v>60</v>
      </c>
      <c r="S774" t="s">
        <v>2032</v>
      </c>
      <c r="T774" t="s">
        <v>2042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51"/>
        <v>43.00254993625159</v>
      </c>
      <c r="J775" t="s">
        <v>21</v>
      </c>
      <c r="K775" t="s">
        <v>22</v>
      </c>
      <c r="L775">
        <v>1492059600</v>
      </c>
      <c r="M775" s="9">
        <f t="shared" si="49"/>
        <v>42838.208333333328</v>
      </c>
      <c r="N775">
        <v>1492923600</v>
      </c>
      <c r="O775" s="9">
        <f t="shared" si="50"/>
        <v>42848.208333333328</v>
      </c>
      <c r="P775" t="b">
        <v>0</v>
      </c>
      <c r="Q775" t="b">
        <v>0</v>
      </c>
      <c r="R775" t="s">
        <v>33</v>
      </c>
      <c r="S775" t="s">
        <v>2036</v>
      </c>
      <c r="T775" t="s">
        <v>2037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51"/>
        <v>86.858974358974365</v>
      </c>
      <c r="J776" t="s">
        <v>107</v>
      </c>
      <c r="K776" t="s">
        <v>108</v>
      </c>
      <c r="L776">
        <v>1463979600</v>
      </c>
      <c r="M776" s="9">
        <f t="shared" si="49"/>
        <v>42513.208333333328</v>
      </c>
      <c r="N776">
        <v>1467522000</v>
      </c>
      <c r="O776" s="9">
        <f t="shared" si="50"/>
        <v>42554.208333333328</v>
      </c>
      <c r="P776" t="b">
        <v>0</v>
      </c>
      <c r="Q776" t="b">
        <v>0</v>
      </c>
      <c r="R776" t="s">
        <v>28</v>
      </c>
      <c r="S776" t="s">
        <v>2034</v>
      </c>
      <c r="T776" t="s">
        <v>2035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51"/>
        <v>96.8</v>
      </c>
      <c r="J777" t="s">
        <v>21</v>
      </c>
      <c r="K777" t="s">
        <v>22</v>
      </c>
      <c r="L777">
        <v>1415253600</v>
      </c>
      <c r="M777" s="9">
        <f t="shared" si="49"/>
        <v>41949.25</v>
      </c>
      <c r="N777">
        <v>1416117600</v>
      </c>
      <c r="O777" s="9">
        <f t="shared" si="50"/>
        <v>41959.25</v>
      </c>
      <c r="P777" t="b">
        <v>0</v>
      </c>
      <c r="Q777" t="b">
        <v>0</v>
      </c>
      <c r="R777" t="s">
        <v>23</v>
      </c>
      <c r="S777" t="s">
        <v>2032</v>
      </c>
      <c r="T777" t="s">
        <v>2033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51"/>
        <v>32.995456610631528</v>
      </c>
      <c r="J778" t="s">
        <v>21</v>
      </c>
      <c r="K778" t="s">
        <v>22</v>
      </c>
      <c r="L778">
        <v>1562216400</v>
      </c>
      <c r="M778" s="9">
        <f t="shared" si="49"/>
        <v>43650.208333333328</v>
      </c>
      <c r="N778">
        <v>1563771600</v>
      </c>
      <c r="O778" s="9">
        <f t="shared" si="50"/>
        <v>43668.208333333328</v>
      </c>
      <c r="P778" t="b">
        <v>0</v>
      </c>
      <c r="Q778" t="b">
        <v>0</v>
      </c>
      <c r="R778" t="s">
        <v>33</v>
      </c>
      <c r="S778" t="s">
        <v>2036</v>
      </c>
      <c r="T778" t="s">
        <v>2037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51"/>
        <v>68.028106508875737</v>
      </c>
      <c r="J779" t="s">
        <v>21</v>
      </c>
      <c r="K779" t="s">
        <v>22</v>
      </c>
      <c r="L779">
        <v>1316754000</v>
      </c>
      <c r="M779" s="9">
        <f t="shared" si="49"/>
        <v>40809.208333333336</v>
      </c>
      <c r="N779">
        <v>1319259600</v>
      </c>
      <c r="O779" s="9">
        <f t="shared" si="50"/>
        <v>40838.208333333336</v>
      </c>
      <c r="P779" t="b">
        <v>0</v>
      </c>
      <c r="Q779" t="b">
        <v>0</v>
      </c>
      <c r="R779" t="s">
        <v>33</v>
      </c>
      <c r="S779" t="s">
        <v>2036</v>
      </c>
      <c r="T779" t="s">
        <v>2037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51"/>
        <v>58.867816091954026</v>
      </c>
      <c r="J780" t="s">
        <v>98</v>
      </c>
      <c r="K780" t="s">
        <v>99</v>
      </c>
      <c r="L780">
        <v>1313211600</v>
      </c>
      <c r="M780" s="9">
        <f t="shared" si="49"/>
        <v>40768.208333333336</v>
      </c>
      <c r="N780">
        <v>1313643600</v>
      </c>
      <c r="O780" s="9">
        <f t="shared" si="50"/>
        <v>40773.208333333336</v>
      </c>
      <c r="P780" t="b">
        <v>0</v>
      </c>
      <c r="Q780" t="b">
        <v>0</v>
      </c>
      <c r="R780" t="s">
        <v>71</v>
      </c>
      <c r="S780" t="s">
        <v>2038</v>
      </c>
      <c r="T780" t="s">
        <v>2046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51"/>
        <v>105.04572803850782</v>
      </c>
      <c r="J781" t="s">
        <v>21</v>
      </c>
      <c r="K781" t="s">
        <v>22</v>
      </c>
      <c r="L781">
        <v>1439528400</v>
      </c>
      <c r="M781" s="9">
        <f t="shared" si="49"/>
        <v>42230.208333333328</v>
      </c>
      <c r="N781">
        <v>1440306000</v>
      </c>
      <c r="O781" s="9">
        <f t="shared" si="50"/>
        <v>42239.208333333328</v>
      </c>
      <c r="P781" t="b">
        <v>0</v>
      </c>
      <c r="Q781" t="b">
        <v>1</v>
      </c>
      <c r="R781" t="s">
        <v>33</v>
      </c>
      <c r="S781" t="s">
        <v>2036</v>
      </c>
      <c r="T781" t="s">
        <v>2037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51"/>
        <v>33.054878048780488</v>
      </c>
      <c r="J782" t="s">
        <v>21</v>
      </c>
      <c r="K782" t="s">
        <v>22</v>
      </c>
      <c r="L782">
        <v>1469163600</v>
      </c>
      <c r="M782" s="9">
        <f t="shared" si="49"/>
        <v>42573.208333333328</v>
      </c>
      <c r="N782">
        <v>1470805200</v>
      </c>
      <c r="O782" s="9">
        <f t="shared" si="50"/>
        <v>42592.208333333328</v>
      </c>
      <c r="P782" t="b">
        <v>0</v>
      </c>
      <c r="Q782" t="b">
        <v>1</v>
      </c>
      <c r="R782" t="s">
        <v>53</v>
      </c>
      <c r="S782" t="s">
        <v>2038</v>
      </c>
      <c r="T782" t="s">
        <v>2041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51"/>
        <v>78.821428571428569</v>
      </c>
      <c r="J783" t="s">
        <v>98</v>
      </c>
      <c r="K783" t="s">
        <v>99</v>
      </c>
      <c r="L783">
        <v>1288501200</v>
      </c>
      <c r="M783" s="9">
        <f t="shared" si="49"/>
        <v>40482.208333333336</v>
      </c>
      <c r="N783">
        <v>1292911200</v>
      </c>
      <c r="O783" s="9">
        <f t="shared" si="50"/>
        <v>40533.25</v>
      </c>
      <c r="P783" t="b">
        <v>0</v>
      </c>
      <c r="Q783" t="b">
        <v>0</v>
      </c>
      <c r="R783" t="s">
        <v>33</v>
      </c>
      <c r="S783" t="s">
        <v>2036</v>
      </c>
      <c r="T783" t="s">
        <v>2037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51"/>
        <v>68.204968944099377</v>
      </c>
      <c r="J784" t="s">
        <v>21</v>
      </c>
      <c r="K784" t="s">
        <v>22</v>
      </c>
      <c r="L784">
        <v>1298959200</v>
      </c>
      <c r="M784" s="9">
        <f t="shared" si="49"/>
        <v>40603.25</v>
      </c>
      <c r="N784">
        <v>1301374800</v>
      </c>
      <c r="O784" s="9">
        <f t="shared" si="50"/>
        <v>40631.208333333336</v>
      </c>
      <c r="P784" t="b">
        <v>0</v>
      </c>
      <c r="Q784" t="b">
        <v>1</v>
      </c>
      <c r="R784" t="s">
        <v>71</v>
      </c>
      <c r="S784" t="s">
        <v>2038</v>
      </c>
      <c r="T784" t="s">
        <v>2046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51"/>
        <v>75.731884057971016</v>
      </c>
      <c r="J785" t="s">
        <v>21</v>
      </c>
      <c r="K785" t="s">
        <v>22</v>
      </c>
      <c r="L785">
        <v>1387260000</v>
      </c>
      <c r="M785" s="9">
        <f t="shared" si="49"/>
        <v>41625.25</v>
      </c>
      <c r="N785">
        <v>1387864800</v>
      </c>
      <c r="O785" s="9">
        <f t="shared" si="50"/>
        <v>41632.25</v>
      </c>
      <c r="P785" t="b">
        <v>0</v>
      </c>
      <c r="Q785" t="b">
        <v>0</v>
      </c>
      <c r="R785" t="s">
        <v>23</v>
      </c>
      <c r="S785" t="s">
        <v>2032</v>
      </c>
      <c r="T785" t="s">
        <v>2033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51"/>
        <v>30.996070133010882</v>
      </c>
      <c r="J786" t="s">
        <v>21</v>
      </c>
      <c r="K786" t="s">
        <v>22</v>
      </c>
      <c r="L786">
        <v>1457244000</v>
      </c>
      <c r="M786" s="9">
        <f t="shared" si="49"/>
        <v>42435.25</v>
      </c>
      <c r="N786">
        <v>1458190800</v>
      </c>
      <c r="O786" s="9">
        <f t="shared" si="50"/>
        <v>42446.208333333328</v>
      </c>
      <c r="P786" t="b">
        <v>0</v>
      </c>
      <c r="Q786" t="b">
        <v>0</v>
      </c>
      <c r="R786" t="s">
        <v>28</v>
      </c>
      <c r="S786" t="s">
        <v>2034</v>
      </c>
      <c r="T786" t="s">
        <v>2035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51"/>
        <v>101.88188976377953</v>
      </c>
      <c r="J787" t="s">
        <v>26</v>
      </c>
      <c r="K787" t="s">
        <v>27</v>
      </c>
      <c r="L787">
        <v>1556341200</v>
      </c>
      <c r="M787" s="9">
        <f t="shared" si="49"/>
        <v>43582.208333333328</v>
      </c>
      <c r="N787">
        <v>1559278800</v>
      </c>
      <c r="O787" s="9">
        <f t="shared" si="50"/>
        <v>43616.208333333328</v>
      </c>
      <c r="P787" t="b">
        <v>0</v>
      </c>
      <c r="Q787" t="b">
        <v>1</v>
      </c>
      <c r="R787" t="s">
        <v>71</v>
      </c>
      <c r="S787" t="s">
        <v>2038</v>
      </c>
      <c r="T787" t="s">
        <v>2046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51"/>
        <v>52.879227053140099</v>
      </c>
      <c r="J788" t="s">
        <v>107</v>
      </c>
      <c r="K788" t="s">
        <v>108</v>
      </c>
      <c r="L788">
        <v>1522126800</v>
      </c>
      <c r="M788" s="9">
        <f t="shared" si="49"/>
        <v>43186.208333333328</v>
      </c>
      <c r="N788">
        <v>1522731600</v>
      </c>
      <c r="O788" s="9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2032</v>
      </c>
      <c r="T788" t="s">
        <v>2055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51"/>
        <v>71.005820721769496</v>
      </c>
      <c r="J789" t="s">
        <v>15</v>
      </c>
      <c r="K789" t="s">
        <v>16</v>
      </c>
      <c r="L789">
        <v>1305954000</v>
      </c>
      <c r="M789" s="9">
        <f t="shared" si="49"/>
        <v>40684.208333333336</v>
      </c>
      <c r="N789">
        <v>1306731600</v>
      </c>
      <c r="O789" s="9">
        <f t="shared" si="50"/>
        <v>40693.208333333336</v>
      </c>
      <c r="P789" t="b">
        <v>0</v>
      </c>
      <c r="Q789" t="b">
        <v>0</v>
      </c>
      <c r="R789" t="s">
        <v>23</v>
      </c>
      <c r="S789" t="s">
        <v>2032</v>
      </c>
      <c r="T789" t="s">
        <v>2033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51"/>
        <v>102.38709677419355</v>
      </c>
      <c r="J790" t="s">
        <v>21</v>
      </c>
      <c r="K790" t="s">
        <v>22</v>
      </c>
      <c r="L790">
        <v>1350709200</v>
      </c>
      <c r="M790" s="9">
        <f t="shared" si="49"/>
        <v>41202.208333333336</v>
      </c>
      <c r="N790">
        <v>1352527200</v>
      </c>
      <c r="O790" s="9">
        <f t="shared" si="50"/>
        <v>41223.25</v>
      </c>
      <c r="P790" t="b">
        <v>0</v>
      </c>
      <c r="Q790" t="b">
        <v>0</v>
      </c>
      <c r="R790" t="s">
        <v>71</v>
      </c>
      <c r="S790" t="s">
        <v>2038</v>
      </c>
      <c r="T790" t="s">
        <v>2046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51"/>
        <v>74.466666666666669</v>
      </c>
      <c r="J791" t="s">
        <v>21</v>
      </c>
      <c r="K791" t="s">
        <v>22</v>
      </c>
      <c r="L791">
        <v>1401166800</v>
      </c>
      <c r="M791" s="9">
        <f t="shared" si="49"/>
        <v>41786.208333333336</v>
      </c>
      <c r="N791">
        <v>1404363600</v>
      </c>
      <c r="O791" s="9">
        <f t="shared" si="50"/>
        <v>41823.208333333336</v>
      </c>
      <c r="P791" t="b">
        <v>0</v>
      </c>
      <c r="Q791" t="b">
        <v>0</v>
      </c>
      <c r="R791" t="s">
        <v>33</v>
      </c>
      <c r="S791" t="s">
        <v>2036</v>
      </c>
      <c r="T791" t="s">
        <v>2037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51"/>
        <v>51.009883198562441</v>
      </c>
      <c r="J792" t="s">
        <v>21</v>
      </c>
      <c r="K792" t="s">
        <v>22</v>
      </c>
      <c r="L792">
        <v>1266127200</v>
      </c>
      <c r="M792" s="9">
        <f t="shared" si="49"/>
        <v>40223.25</v>
      </c>
      <c r="N792">
        <v>1266645600</v>
      </c>
      <c r="O792" s="9">
        <f t="shared" si="50"/>
        <v>40229.25</v>
      </c>
      <c r="P792" t="b">
        <v>0</v>
      </c>
      <c r="Q792" t="b">
        <v>0</v>
      </c>
      <c r="R792" t="s">
        <v>33</v>
      </c>
      <c r="S792" t="s">
        <v>2036</v>
      </c>
      <c r="T792" t="s">
        <v>2037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51"/>
        <v>90</v>
      </c>
      <c r="J793" t="s">
        <v>21</v>
      </c>
      <c r="K793" t="s">
        <v>22</v>
      </c>
      <c r="L793">
        <v>1481436000</v>
      </c>
      <c r="M793" s="9">
        <f t="shared" si="49"/>
        <v>42715.25</v>
      </c>
      <c r="N793">
        <v>1482818400</v>
      </c>
      <c r="O793" s="9">
        <f t="shared" si="50"/>
        <v>42731.25</v>
      </c>
      <c r="P793" t="b">
        <v>0</v>
      </c>
      <c r="Q793" t="b">
        <v>0</v>
      </c>
      <c r="R793" t="s">
        <v>17</v>
      </c>
      <c r="S793" t="s">
        <v>2030</v>
      </c>
      <c r="T793" t="s">
        <v>2031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51"/>
        <v>97.142857142857139</v>
      </c>
      <c r="J794" t="s">
        <v>21</v>
      </c>
      <c r="K794" t="s">
        <v>22</v>
      </c>
      <c r="L794">
        <v>1372222800</v>
      </c>
      <c r="M794" s="9">
        <f t="shared" si="49"/>
        <v>41451.208333333336</v>
      </c>
      <c r="N794">
        <v>1374642000</v>
      </c>
      <c r="O794" s="9">
        <f t="shared" si="50"/>
        <v>41479.208333333336</v>
      </c>
      <c r="P794" t="b">
        <v>0</v>
      </c>
      <c r="Q794" t="b">
        <v>1</v>
      </c>
      <c r="R794" t="s">
        <v>33</v>
      </c>
      <c r="S794" t="s">
        <v>2036</v>
      </c>
      <c r="T794" t="s">
        <v>2037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51"/>
        <v>72.071823204419886</v>
      </c>
      <c r="J795" t="s">
        <v>98</v>
      </c>
      <c r="K795" t="s">
        <v>99</v>
      </c>
      <c r="L795">
        <v>1372136400</v>
      </c>
      <c r="M795" s="9">
        <f t="shared" si="49"/>
        <v>41450.208333333336</v>
      </c>
      <c r="N795">
        <v>1372482000</v>
      </c>
      <c r="O795" s="9">
        <f t="shared" si="50"/>
        <v>41454.208333333336</v>
      </c>
      <c r="P795" t="b">
        <v>0</v>
      </c>
      <c r="Q795" t="b">
        <v>0</v>
      </c>
      <c r="R795" t="s">
        <v>68</v>
      </c>
      <c r="S795" t="s">
        <v>2044</v>
      </c>
      <c r="T795" t="s">
        <v>2045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51"/>
        <v>75.236363636363635</v>
      </c>
      <c r="J796" t="s">
        <v>21</v>
      </c>
      <c r="K796" t="s">
        <v>22</v>
      </c>
      <c r="L796">
        <v>1513922400</v>
      </c>
      <c r="M796" s="9">
        <f t="shared" si="49"/>
        <v>43091.25</v>
      </c>
      <c r="N796">
        <v>1514959200</v>
      </c>
      <c r="O796" s="9">
        <f t="shared" si="50"/>
        <v>43103.25</v>
      </c>
      <c r="P796" t="b">
        <v>0</v>
      </c>
      <c r="Q796" t="b">
        <v>0</v>
      </c>
      <c r="R796" t="s">
        <v>23</v>
      </c>
      <c r="S796" t="s">
        <v>2032</v>
      </c>
      <c r="T796" t="s">
        <v>2033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51"/>
        <v>32.967741935483872</v>
      </c>
      <c r="J797" t="s">
        <v>21</v>
      </c>
      <c r="K797" t="s">
        <v>22</v>
      </c>
      <c r="L797">
        <v>1477976400</v>
      </c>
      <c r="M797" s="9">
        <f t="shared" si="49"/>
        <v>42675.208333333328</v>
      </c>
      <c r="N797">
        <v>1478235600</v>
      </c>
      <c r="O797" s="9">
        <f t="shared" si="50"/>
        <v>42678.208333333328</v>
      </c>
      <c r="P797" t="b">
        <v>0</v>
      </c>
      <c r="Q797" t="b">
        <v>0</v>
      </c>
      <c r="R797" t="s">
        <v>53</v>
      </c>
      <c r="S797" t="s">
        <v>2038</v>
      </c>
      <c r="T797" t="s">
        <v>2041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51"/>
        <v>54.807692307692307</v>
      </c>
      <c r="J798" t="s">
        <v>21</v>
      </c>
      <c r="K798" t="s">
        <v>22</v>
      </c>
      <c r="L798">
        <v>1407474000</v>
      </c>
      <c r="M798" s="9">
        <f t="shared" si="49"/>
        <v>41859.208333333336</v>
      </c>
      <c r="N798">
        <v>1408078800</v>
      </c>
      <c r="O798" s="9">
        <f t="shared" si="50"/>
        <v>41866.208333333336</v>
      </c>
      <c r="P798" t="b">
        <v>0</v>
      </c>
      <c r="Q798" t="b">
        <v>1</v>
      </c>
      <c r="R798" t="s">
        <v>292</v>
      </c>
      <c r="S798" t="s">
        <v>2047</v>
      </c>
      <c r="T798" t="s">
        <v>2058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51"/>
        <v>45.037837837837834</v>
      </c>
      <c r="J799" t="s">
        <v>21</v>
      </c>
      <c r="K799" t="s">
        <v>22</v>
      </c>
      <c r="L799">
        <v>1546149600</v>
      </c>
      <c r="M799" s="9">
        <f t="shared" si="49"/>
        <v>43464.25</v>
      </c>
      <c r="N799">
        <v>1548136800</v>
      </c>
      <c r="O799" s="9">
        <f t="shared" si="50"/>
        <v>43487.25</v>
      </c>
      <c r="P799" t="b">
        <v>0</v>
      </c>
      <c r="Q799" t="b">
        <v>0</v>
      </c>
      <c r="R799" t="s">
        <v>28</v>
      </c>
      <c r="S799" t="s">
        <v>2034</v>
      </c>
      <c r="T799" t="s">
        <v>2035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51"/>
        <v>52.958677685950413</v>
      </c>
      <c r="J800" t="s">
        <v>21</v>
      </c>
      <c r="K800" t="s">
        <v>22</v>
      </c>
      <c r="L800">
        <v>1338440400</v>
      </c>
      <c r="M800" s="9">
        <f t="shared" si="49"/>
        <v>41060.208333333336</v>
      </c>
      <c r="N800">
        <v>1340859600</v>
      </c>
      <c r="O800" s="9">
        <f t="shared" si="50"/>
        <v>41088.208333333336</v>
      </c>
      <c r="P800" t="b">
        <v>0</v>
      </c>
      <c r="Q800" t="b">
        <v>1</v>
      </c>
      <c r="R800" t="s">
        <v>33</v>
      </c>
      <c r="S800" t="s">
        <v>2036</v>
      </c>
      <c r="T800" t="s">
        <v>2037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51"/>
        <v>60.017959183673469</v>
      </c>
      <c r="J801" t="s">
        <v>40</v>
      </c>
      <c r="K801" t="s">
        <v>41</v>
      </c>
      <c r="L801">
        <v>1454133600</v>
      </c>
      <c r="M801" s="9">
        <f t="shared" si="49"/>
        <v>42399.25</v>
      </c>
      <c r="N801">
        <v>1454479200</v>
      </c>
      <c r="O801" s="9">
        <f t="shared" si="50"/>
        <v>42403.25</v>
      </c>
      <c r="P801" t="b">
        <v>0</v>
      </c>
      <c r="Q801" t="b">
        <v>0</v>
      </c>
      <c r="R801" t="s">
        <v>33</v>
      </c>
      <c r="S801" t="s">
        <v>2036</v>
      </c>
      <c r="T801" t="s">
        <v>2037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51"/>
        <v>1</v>
      </c>
      <c r="J802" t="s">
        <v>98</v>
      </c>
      <c r="K802" t="s">
        <v>99</v>
      </c>
      <c r="L802">
        <v>1434085200</v>
      </c>
      <c r="M802" s="9">
        <f t="shared" si="49"/>
        <v>42167.208333333328</v>
      </c>
      <c r="N802">
        <v>1434430800</v>
      </c>
      <c r="O802" s="9">
        <f t="shared" si="50"/>
        <v>42171.208333333328</v>
      </c>
      <c r="P802" t="b">
        <v>0</v>
      </c>
      <c r="Q802" t="b">
        <v>0</v>
      </c>
      <c r="R802" t="s">
        <v>23</v>
      </c>
      <c r="S802" t="s">
        <v>2032</v>
      </c>
      <c r="T802" t="s">
        <v>2033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51"/>
        <v>44.028301886792455</v>
      </c>
      <c r="J803" t="s">
        <v>21</v>
      </c>
      <c r="K803" t="s">
        <v>22</v>
      </c>
      <c r="L803">
        <v>1577772000</v>
      </c>
      <c r="M803" s="9">
        <f t="shared" si="49"/>
        <v>43830.25</v>
      </c>
      <c r="N803">
        <v>1579672800</v>
      </c>
      <c r="O803" s="9">
        <f t="shared" si="50"/>
        <v>43852.25</v>
      </c>
      <c r="P803" t="b">
        <v>0</v>
      </c>
      <c r="Q803" t="b">
        <v>1</v>
      </c>
      <c r="R803" t="s">
        <v>122</v>
      </c>
      <c r="S803" t="s">
        <v>2051</v>
      </c>
      <c r="T803" t="s">
        <v>2052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51"/>
        <v>86.028169014084511</v>
      </c>
      <c r="J804" t="s">
        <v>21</v>
      </c>
      <c r="K804" t="s">
        <v>22</v>
      </c>
      <c r="L804">
        <v>1562216400</v>
      </c>
      <c r="M804" s="9">
        <f t="shared" si="49"/>
        <v>43650.208333333328</v>
      </c>
      <c r="N804">
        <v>1562389200</v>
      </c>
      <c r="O804" s="9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2051</v>
      </c>
      <c r="T804" t="s">
        <v>2052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51"/>
        <v>28.012875536480685</v>
      </c>
      <c r="J805" t="s">
        <v>21</v>
      </c>
      <c r="K805" t="s">
        <v>22</v>
      </c>
      <c r="L805">
        <v>1548568800</v>
      </c>
      <c r="M805" s="9">
        <f t="shared" si="49"/>
        <v>43492.25</v>
      </c>
      <c r="N805">
        <v>1551506400</v>
      </c>
      <c r="O805" s="9">
        <f t="shared" si="50"/>
        <v>43526.25</v>
      </c>
      <c r="P805" t="b">
        <v>0</v>
      </c>
      <c r="Q805" t="b">
        <v>0</v>
      </c>
      <c r="R805" t="s">
        <v>33</v>
      </c>
      <c r="S805" t="s">
        <v>2036</v>
      </c>
      <c r="T805" t="s">
        <v>2037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51"/>
        <v>32.050458715596328</v>
      </c>
      <c r="J806" t="s">
        <v>21</v>
      </c>
      <c r="K806" t="s">
        <v>22</v>
      </c>
      <c r="L806">
        <v>1514872800</v>
      </c>
      <c r="M806" s="9">
        <f t="shared" si="49"/>
        <v>43102.25</v>
      </c>
      <c r="N806">
        <v>1516600800</v>
      </c>
      <c r="O806" s="9">
        <f t="shared" si="50"/>
        <v>43122.25</v>
      </c>
      <c r="P806" t="b">
        <v>0</v>
      </c>
      <c r="Q806" t="b">
        <v>0</v>
      </c>
      <c r="R806" t="s">
        <v>23</v>
      </c>
      <c r="S806" t="s">
        <v>2032</v>
      </c>
      <c r="T806" t="s">
        <v>2033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51"/>
        <v>73.611940298507463</v>
      </c>
      <c r="J807" t="s">
        <v>26</v>
      </c>
      <c r="K807" t="s">
        <v>27</v>
      </c>
      <c r="L807">
        <v>1416031200</v>
      </c>
      <c r="M807" s="9">
        <f t="shared" si="49"/>
        <v>41958.25</v>
      </c>
      <c r="N807">
        <v>1420437600</v>
      </c>
      <c r="O807" s="9">
        <f t="shared" si="50"/>
        <v>42009.25</v>
      </c>
      <c r="P807" t="b">
        <v>0</v>
      </c>
      <c r="Q807" t="b">
        <v>0</v>
      </c>
      <c r="R807" t="s">
        <v>42</v>
      </c>
      <c r="S807" t="s">
        <v>2038</v>
      </c>
      <c r="T807" t="s">
        <v>2039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51"/>
        <v>108.71052631578948</v>
      </c>
      <c r="J808" t="s">
        <v>21</v>
      </c>
      <c r="K808" t="s">
        <v>22</v>
      </c>
      <c r="L808">
        <v>1330927200</v>
      </c>
      <c r="M808" s="9">
        <f t="shared" si="49"/>
        <v>40973.25</v>
      </c>
      <c r="N808">
        <v>1332997200</v>
      </c>
      <c r="O808" s="9">
        <f t="shared" si="50"/>
        <v>40997.208333333336</v>
      </c>
      <c r="P808" t="b">
        <v>0</v>
      </c>
      <c r="Q808" t="b">
        <v>1</v>
      </c>
      <c r="R808" t="s">
        <v>53</v>
      </c>
      <c r="S808" t="s">
        <v>2038</v>
      </c>
      <c r="T808" t="s">
        <v>2041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51"/>
        <v>42.97674418604651</v>
      </c>
      <c r="J809" t="s">
        <v>21</v>
      </c>
      <c r="K809" t="s">
        <v>22</v>
      </c>
      <c r="L809">
        <v>1571115600</v>
      </c>
      <c r="M809" s="9">
        <f t="shared" si="49"/>
        <v>43753.208333333328</v>
      </c>
      <c r="N809">
        <v>1574920800</v>
      </c>
      <c r="O809" s="9">
        <f t="shared" si="50"/>
        <v>43797.25</v>
      </c>
      <c r="P809" t="b">
        <v>0</v>
      </c>
      <c r="Q809" t="b">
        <v>1</v>
      </c>
      <c r="R809" t="s">
        <v>33</v>
      </c>
      <c r="S809" t="s">
        <v>2036</v>
      </c>
      <c r="T809" t="s">
        <v>2037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51"/>
        <v>83.315789473684205</v>
      </c>
      <c r="J810" t="s">
        <v>21</v>
      </c>
      <c r="K810" t="s">
        <v>22</v>
      </c>
      <c r="L810">
        <v>1463461200</v>
      </c>
      <c r="M810" s="9">
        <f t="shared" si="49"/>
        <v>42507.208333333328</v>
      </c>
      <c r="N810">
        <v>1464930000</v>
      </c>
      <c r="O810" s="9">
        <f t="shared" si="50"/>
        <v>42524.208333333328</v>
      </c>
      <c r="P810" t="b">
        <v>0</v>
      </c>
      <c r="Q810" t="b">
        <v>0</v>
      </c>
      <c r="R810" t="s">
        <v>17</v>
      </c>
      <c r="S810" t="s">
        <v>2030</v>
      </c>
      <c r="T810" t="s">
        <v>2031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51"/>
        <v>42</v>
      </c>
      <c r="J811" t="s">
        <v>98</v>
      </c>
      <c r="K811" t="s">
        <v>99</v>
      </c>
      <c r="L811">
        <v>1344920400</v>
      </c>
      <c r="M811" s="9">
        <f t="shared" si="49"/>
        <v>41135.208333333336</v>
      </c>
      <c r="N811">
        <v>1345006800</v>
      </c>
      <c r="O811" s="9">
        <f t="shared" si="50"/>
        <v>41136.208333333336</v>
      </c>
      <c r="P811" t="b">
        <v>0</v>
      </c>
      <c r="Q811" t="b">
        <v>0</v>
      </c>
      <c r="R811" t="s">
        <v>42</v>
      </c>
      <c r="S811" t="s">
        <v>2038</v>
      </c>
      <c r="T811" t="s">
        <v>2039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51"/>
        <v>55.927601809954751</v>
      </c>
      <c r="J812" t="s">
        <v>21</v>
      </c>
      <c r="K812" t="s">
        <v>22</v>
      </c>
      <c r="L812">
        <v>1511848800</v>
      </c>
      <c r="M812" s="9">
        <f t="shared" si="49"/>
        <v>43067.25</v>
      </c>
      <c r="N812">
        <v>1512712800</v>
      </c>
      <c r="O812" s="9">
        <f t="shared" si="50"/>
        <v>43077.25</v>
      </c>
      <c r="P812" t="b">
        <v>0</v>
      </c>
      <c r="Q812" t="b">
        <v>1</v>
      </c>
      <c r="R812" t="s">
        <v>33</v>
      </c>
      <c r="S812" t="s">
        <v>2036</v>
      </c>
      <c r="T812" t="s">
        <v>2037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51"/>
        <v>105.03681885125184</v>
      </c>
      <c r="J813" t="s">
        <v>21</v>
      </c>
      <c r="K813" t="s">
        <v>22</v>
      </c>
      <c r="L813">
        <v>1452319200</v>
      </c>
      <c r="M813" s="9">
        <f t="shared" si="49"/>
        <v>42378.25</v>
      </c>
      <c r="N813">
        <v>1452492000</v>
      </c>
      <c r="O813" s="9">
        <f t="shared" si="50"/>
        <v>42380.25</v>
      </c>
      <c r="P813" t="b">
        <v>0</v>
      </c>
      <c r="Q813" t="b">
        <v>1</v>
      </c>
      <c r="R813" t="s">
        <v>89</v>
      </c>
      <c r="S813" t="s">
        <v>2047</v>
      </c>
      <c r="T813" t="s">
        <v>2048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51"/>
        <v>48</v>
      </c>
      <c r="J814" t="s">
        <v>15</v>
      </c>
      <c r="K814" t="s">
        <v>16</v>
      </c>
      <c r="L814">
        <v>1523854800</v>
      </c>
      <c r="M814" s="9">
        <f t="shared" si="49"/>
        <v>43206.208333333328</v>
      </c>
      <c r="N814">
        <v>1524286800</v>
      </c>
      <c r="O814" s="9">
        <f t="shared" si="50"/>
        <v>43211.208333333328</v>
      </c>
      <c r="P814" t="b">
        <v>0</v>
      </c>
      <c r="Q814" t="b">
        <v>0</v>
      </c>
      <c r="R814" t="s">
        <v>68</v>
      </c>
      <c r="S814" t="s">
        <v>2044</v>
      </c>
      <c r="T814" t="s">
        <v>2045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51"/>
        <v>112.66176470588235</v>
      </c>
      <c r="J815" t="s">
        <v>21</v>
      </c>
      <c r="K815" t="s">
        <v>22</v>
      </c>
      <c r="L815">
        <v>1346043600</v>
      </c>
      <c r="M815" s="9">
        <f t="shared" si="49"/>
        <v>41148.208333333336</v>
      </c>
      <c r="N815">
        <v>1346907600</v>
      </c>
      <c r="O815" s="9">
        <f t="shared" si="50"/>
        <v>41158.208333333336</v>
      </c>
      <c r="P815" t="b">
        <v>0</v>
      </c>
      <c r="Q815" t="b">
        <v>0</v>
      </c>
      <c r="R815" t="s">
        <v>89</v>
      </c>
      <c r="S815" t="s">
        <v>2047</v>
      </c>
      <c r="T815" t="s">
        <v>2048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51"/>
        <v>81.944444444444443</v>
      </c>
      <c r="J816" t="s">
        <v>36</v>
      </c>
      <c r="K816" t="s">
        <v>37</v>
      </c>
      <c r="L816">
        <v>1464325200</v>
      </c>
      <c r="M816" s="9">
        <f t="shared" si="49"/>
        <v>42517.208333333328</v>
      </c>
      <c r="N816">
        <v>1464498000</v>
      </c>
      <c r="O816" s="9">
        <f t="shared" si="50"/>
        <v>42519.208333333328</v>
      </c>
      <c r="P816" t="b">
        <v>0</v>
      </c>
      <c r="Q816" t="b">
        <v>1</v>
      </c>
      <c r="R816" t="s">
        <v>23</v>
      </c>
      <c r="S816" t="s">
        <v>2032</v>
      </c>
      <c r="T816" t="s">
        <v>2033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51"/>
        <v>64.049180327868854</v>
      </c>
      <c r="J817" t="s">
        <v>15</v>
      </c>
      <c r="K817" t="s">
        <v>16</v>
      </c>
      <c r="L817">
        <v>1511935200</v>
      </c>
      <c r="M817" s="9">
        <f t="shared" si="49"/>
        <v>43068.25</v>
      </c>
      <c r="N817">
        <v>1514181600</v>
      </c>
      <c r="O817" s="9">
        <f t="shared" si="50"/>
        <v>43094.25</v>
      </c>
      <c r="P817" t="b">
        <v>0</v>
      </c>
      <c r="Q817" t="b">
        <v>0</v>
      </c>
      <c r="R817" t="s">
        <v>23</v>
      </c>
      <c r="S817" t="s">
        <v>2032</v>
      </c>
      <c r="T817" t="s">
        <v>2033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51"/>
        <v>106.39097744360902</v>
      </c>
      <c r="J818" t="s">
        <v>21</v>
      </c>
      <c r="K818" t="s">
        <v>22</v>
      </c>
      <c r="L818">
        <v>1392012000</v>
      </c>
      <c r="M818" s="9">
        <f t="shared" si="49"/>
        <v>41680.25</v>
      </c>
      <c r="N818">
        <v>1392184800</v>
      </c>
      <c r="O818" s="9">
        <f t="shared" si="50"/>
        <v>41682.25</v>
      </c>
      <c r="P818" t="b">
        <v>1</v>
      </c>
      <c r="Q818" t="b">
        <v>1</v>
      </c>
      <c r="R818" t="s">
        <v>33</v>
      </c>
      <c r="S818" t="s">
        <v>2036</v>
      </c>
      <c r="T818" t="s">
        <v>2037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51"/>
        <v>76.011249497790274</v>
      </c>
      <c r="J819" t="s">
        <v>107</v>
      </c>
      <c r="K819" t="s">
        <v>108</v>
      </c>
      <c r="L819">
        <v>1556946000</v>
      </c>
      <c r="M819" s="9">
        <f t="shared" si="49"/>
        <v>43589.208333333328</v>
      </c>
      <c r="N819">
        <v>1559365200</v>
      </c>
      <c r="O819" s="9">
        <f t="shared" si="50"/>
        <v>43617.208333333328</v>
      </c>
      <c r="P819" t="b">
        <v>0</v>
      </c>
      <c r="Q819" t="b">
        <v>1</v>
      </c>
      <c r="R819" t="s">
        <v>68</v>
      </c>
      <c r="S819" t="s">
        <v>2044</v>
      </c>
      <c r="T819" t="s">
        <v>2045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51"/>
        <v>111.07246376811594</v>
      </c>
      <c r="J820" t="s">
        <v>21</v>
      </c>
      <c r="K820" t="s">
        <v>22</v>
      </c>
      <c r="L820">
        <v>1548050400</v>
      </c>
      <c r="M820" s="9">
        <f t="shared" si="49"/>
        <v>43486.25</v>
      </c>
      <c r="N820">
        <v>1549173600</v>
      </c>
      <c r="O820" s="9">
        <f t="shared" si="50"/>
        <v>43499.25</v>
      </c>
      <c r="P820" t="b">
        <v>0</v>
      </c>
      <c r="Q820" t="b">
        <v>1</v>
      </c>
      <c r="R820" t="s">
        <v>33</v>
      </c>
      <c r="S820" t="s">
        <v>2036</v>
      </c>
      <c r="T820" t="s">
        <v>2037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51"/>
        <v>95.936170212765958</v>
      </c>
      <c r="J821" t="s">
        <v>21</v>
      </c>
      <c r="K821" t="s">
        <v>22</v>
      </c>
      <c r="L821">
        <v>1353736800</v>
      </c>
      <c r="M821" s="9">
        <f t="shared" si="49"/>
        <v>41237.25</v>
      </c>
      <c r="N821">
        <v>1355032800</v>
      </c>
      <c r="O821" s="9">
        <f t="shared" si="50"/>
        <v>41252.25</v>
      </c>
      <c r="P821" t="b">
        <v>1</v>
      </c>
      <c r="Q821" t="b">
        <v>0</v>
      </c>
      <c r="R821" t="s">
        <v>89</v>
      </c>
      <c r="S821" t="s">
        <v>2047</v>
      </c>
      <c r="T821" t="s">
        <v>2048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51"/>
        <v>43.043010752688176</v>
      </c>
      <c r="J822" t="s">
        <v>40</v>
      </c>
      <c r="K822" t="s">
        <v>41</v>
      </c>
      <c r="L822">
        <v>1532840400</v>
      </c>
      <c r="M822" s="9">
        <f t="shared" si="49"/>
        <v>43310.208333333328</v>
      </c>
      <c r="N822">
        <v>1533963600</v>
      </c>
      <c r="O822" s="9">
        <f t="shared" si="50"/>
        <v>43323.208333333328</v>
      </c>
      <c r="P822" t="b">
        <v>0</v>
      </c>
      <c r="Q822" t="b">
        <v>1</v>
      </c>
      <c r="R822" t="s">
        <v>23</v>
      </c>
      <c r="S822" t="s">
        <v>2032</v>
      </c>
      <c r="T822" t="s">
        <v>2033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51"/>
        <v>67.966666666666669</v>
      </c>
      <c r="J823" t="s">
        <v>21</v>
      </c>
      <c r="K823" t="s">
        <v>22</v>
      </c>
      <c r="L823">
        <v>1488261600</v>
      </c>
      <c r="M823" s="9">
        <f t="shared" si="49"/>
        <v>42794.25</v>
      </c>
      <c r="N823">
        <v>1489381200</v>
      </c>
      <c r="O823" s="9">
        <f t="shared" si="50"/>
        <v>42807.208333333328</v>
      </c>
      <c r="P823" t="b">
        <v>0</v>
      </c>
      <c r="Q823" t="b">
        <v>0</v>
      </c>
      <c r="R823" t="s">
        <v>42</v>
      </c>
      <c r="S823" t="s">
        <v>2038</v>
      </c>
      <c r="T823" t="s">
        <v>2039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51"/>
        <v>89.991428571428571</v>
      </c>
      <c r="J824" t="s">
        <v>21</v>
      </c>
      <c r="K824" t="s">
        <v>22</v>
      </c>
      <c r="L824">
        <v>1393567200</v>
      </c>
      <c r="M824" s="9">
        <f t="shared" si="49"/>
        <v>41698.25</v>
      </c>
      <c r="N824">
        <v>1395032400</v>
      </c>
      <c r="O824" s="9">
        <f t="shared" si="50"/>
        <v>41715.208333333336</v>
      </c>
      <c r="P824" t="b">
        <v>0</v>
      </c>
      <c r="Q824" t="b">
        <v>0</v>
      </c>
      <c r="R824" t="s">
        <v>23</v>
      </c>
      <c r="S824" t="s">
        <v>2032</v>
      </c>
      <c r="T824" t="s">
        <v>2033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51"/>
        <v>58.095238095238095</v>
      </c>
      <c r="J825" t="s">
        <v>21</v>
      </c>
      <c r="K825" t="s">
        <v>22</v>
      </c>
      <c r="L825">
        <v>1410325200</v>
      </c>
      <c r="M825" s="9">
        <f t="shared" si="49"/>
        <v>41892.208333333336</v>
      </c>
      <c r="N825">
        <v>1412485200</v>
      </c>
      <c r="O825" s="9">
        <f t="shared" si="50"/>
        <v>41917.208333333336</v>
      </c>
      <c r="P825" t="b">
        <v>1</v>
      </c>
      <c r="Q825" t="b">
        <v>1</v>
      </c>
      <c r="R825" t="s">
        <v>23</v>
      </c>
      <c r="S825" t="s">
        <v>2032</v>
      </c>
      <c r="T825" t="s">
        <v>2033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51"/>
        <v>83.996875000000003</v>
      </c>
      <c r="J826" t="s">
        <v>21</v>
      </c>
      <c r="K826" t="s">
        <v>22</v>
      </c>
      <c r="L826">
        <v>1276923600</v>
      </c>
      <c r="M826" s="9">
        <f t="shared" si="49"/>
        <v>40348.208333333336</v>
      </c>
      <c r="N826">
        <v>1279688400</v>
      </c>
      <c r="O826" s="9">
        <f t="shared" si="50"/>
        <v>40380.208333333336</v>
      </c>
      <c r="P826" t="b">
        <v>0</v>
      </c>
      <c r="Q826" t="b">
        <v>1</v>
      </c>
      <c r="R826" t="s">
        <v>68</v>
      </c>
      <c r="S826" t="s">
        <v>2044</v>
      </c>
      <c r="T826" t="s">
        <v>2045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51"/>
        <v>88.853503184713375</v>
      </c>
      <c r="J827" t="s">
        <v>40</v>
      </c>
      <c r="K827" t="s">
        <v>41</v>
      </c>
      <c r="L827">
        <v>1500958800</v>
      </c>
      <c r="M827" s="9">
        <f t="shared" si="49"/>
        <v>42941.208333333328</v>
      </c>
      <c r="N827">
        <v>1501995600</v>
      </c>
      <c r="O827" s="9">
        <f t="shared" si="50"/>
        <v>42953.208333333328</v>
      </c>
      <c r="P827" t="b">
        <v>0</v>
      </c>
      <c r="Q827" t="b">
        <v>0</v>
      </c>
      <c r="R827" t="s">
        <v>100</v>
      </c>
      <c r="S827" t="s">
        <v>2038</v>
      </c>
      <c r="T827" t="s">
        <v>2049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51"/>
        <v>65.963917525773198</v>
      </c>
      <c r="J828" t="s">
        <v>21</v>
      </c>
      <c r="K828" t="s">
        <v>22</v>
      </c>
      <c r="L828">
        <v>1292220000</v>
      </c>
      <c r="M828" s="9">
        <f t="shared" si="49"/>
        <v>40525.25</v>
      </c>
      <c r="N828">
        <v>1294639200</v>
      </c>
      <c r="O828" s="9">
        <f t="shared" si="50"/>
        <v>40553.25</v>
      </c>
      <c r="P828" t="b">
        <v>0</v>
      </c>
      <c r="Q828" t="b">
        <v>1</v>
      </c>
      <c r="R828" t="s">
        <v>33</v>
      </c>
      <c r="S828" t="s">
        <v>2036</v>
      </c>
      <c r="T828" t="s">
        <v>2037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51"/>
        <v>74.804878048780495</v>
      </c>
      <c r="J829" t="s">
        <v>26</v>
      </c>
      <c r="K829" t="s">
        <v>27</v>
      </c>
      <c r="L829">
        <v>1304398800</v>
      </c>
      <c r="M829" s="9">
        <f t="shared" si="49"/>
        <v>40666.208333333336</v>
      </c>
      <c r="N829">
        <v>1305435600</v>
      </c>
      <c r="O829" s="9">
        <f t="shared" si="50"/>
        <v>40678.208333333336</v>
      </c>
      <c r="P829" t="b">
        <v>0</v>
      </c>
      <c r="Q829" t="b">
        <v>1</v>
      </c>
      <c r="R829" t="s">
        <v>53</v>
      </c>
      <c r="S829" t="s">
        <v>2038</v>
      </c>
      <c r="T829" t="s">
        <v>2041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51"/>
        <v>69.98571428571428</v>
      </c>
      <c r="J830" t="s">
        <v>21</v>
      </c>
      <c r="K830" t="s">
        <v>22</v>
      </c>
      <c r="L830">
        <v>1535432400</v>
      </c>
      <c r="M830" s="9">
        <f t="shared" si="49"/>
        <v>43340.208333333328</v>
      </c>
      <c r="N830">
        <v>1537592400</v>
      </c>
      <c r="O830" s="9">
        <f t="shared" si="50"/>
        <v>43365.208333333328</v>
      </c>
      <c r="P830" t="b">
        <v>0</v>
      </c>
      <c r="Q830" t="b">
        <v>0</v>
      </c>
      <c r="R830" t="s">
        <v>33</v>
      </c>
      <c r="S830" t="s">
        <v>2036</v>
      </c>
      <c r="T830" t="s">
        <v>2037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51"/>
        <v>32.006493506493506</v>
      </c>
      <c r="J831" t="s">
        <v>21</v>
      </c>
      <c r="K831" t="s">
        <v>22</v>
      </c>
      <c r="L831">
        <v>1433826000</v>
      </c>
      <c r="M831" s="9">
        <f t="shared" si="49"/>
        <v>42164.208333333328</v>
      </c>
      <c r="N831">
        <v>1435122000</v>
      </c>
      <c r="O831" s="9">
        <f t="shared" si="50"/>
        <v>42179.208333333328</v>
      </c>
      <c r="P831" t="b">
        <v>0</v>
      </c>
      <c r="Q831" t="b">
        <v>0</v>
      </c>
      <c r="R831" t="s">
        <v>33</v>
      </c>
      <c r="S831" t="s">
        <v>2036</v>
      </c>
      <c r="T831" t="s">
        <v>2037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51"/>
        <v>64.727272727272734</v>
      </c>
      <c r="J832" t="s">
        <v>21</v>
      </c>
      <c r="K832" t="s">
        <v>22</v>
      </c>
      <c r="L832">
        <v>1514959200</v>
      </c>
      <c r="M832" s="9">
        <f t="shared" si="49"/>
        <v>43103.25</v>
      </c>
      <c r="N832">
        <v>1520056800</v>
      </c>
      <c r="O832" s="9">
        <f t="shared" si="50"/>
        <v>43162.25</v>
      </c>
      <c r="P832" t="b">
        <v>0</v>
      </c>
      <c r="Q832" t="b">
        <v>0</v>
      </c>
      <c r="R832" t="s">
        <v>33</v>
      </c>
      <c r="S832" t="s">
        <v>2036</v>
      </c>
      <c r="T832" t="s">
        <v>2037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51"/>
        <v>24.998110087408456</v>
      </c>
      <c r="J833" t="s">
        <v>21</v>
      </c>
      <c r="K833" t="s">
        <v>22</v>
      </c>
      <c r="L833">
        <v>1332738000</v>
      </c>
      <c r="M833" s="9">
        <f t="shared" si="49"/>
        <v>40994.208333333336</v>
      </c>
      <c r="N833">
        <v>1335675600</v>
      </c>
      <c r="O833" s="9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2051</v>
      </c>
      <c r="T833" t="s">
        <v>2052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IFERROR((E834/D834)*100,0)</f>
        <v>315.17592592592592</v>
      </c>
      <c r="G834" t="s">
        <v>20</v>
      </c>
      <c r="H834">
        <v>1297</v>
      </c>
      <c r="I834" s="6">
        <f t="shared" si="51"/>
        <v>104.97764070932922</v>
      </c>
      <c r="J834" t="s">
        <v>36</v>
      </c>
      <c r="K834" t="s">
        <v>37</v>
      </c>
      <c r="L834">
        <v>1445490000</v>
      </c>
      <c r="M834" s="9">
        <f t="shared" ref="M834:M897" si="53">(((L834/60)/60)/24)+DATE(1970,1,1)</f>
        <v>42299.208333333328</v>
      </c>
      <c r="N834">
        <v>1448431200</v>
      </c>
      <c r="O834" s="9">
        <f t="shared" si="50"/>
        <v>42333.25</v>
      </c>
      <c r="P834" t="b">
        <v>1</v>
      </c>
      <c r="Q834" t="b">
        <v>0</v>
      </c>
      <c r="R834" t="s">
        <v>206</v>
      </c>
      <c r="S834" t="s">
        <v>2044</v>
      </c>
      <c r="T834" t="s">
        <v>2056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6">
        <f t="shared" si="51"/>
        <v>64.987878787878785</v>
      </c>
      <c r="J835" t="s">
        <v>36</v>
      </c>
      <c r="K835" t="s">
        <v>37</v>
      </c>
      <c r="L835">
        <v>1297663200</v>
      </c>
      <c r="M835" s="9">
        <f t="shared" si="53"/>
        <v>40588.25</v>
      </c>
      <c r="N835">
        <v>1298613600</v>
      </c>
      <c r="O835" s="9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2044</v>
      </c>
      <c r="T835" t="s">
        <v>2056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9">
        <f t="shared" si="53"/>
        <v>41448.208333333336</v>
      </c>
      <c r="N836">
        <v>1372482000</v>
      </c>
      <c r="O836" s="9">
        <f t="shared" si="54"/>
        <v>41454.208333333336</v>
      </c>
      <c r="P836" t="b">
        <v>0</v>
      </c>
      <c r="Q836" t="b">
        <v>0</v>
      </c>
      <c r="R836" t="s">
        <v>33</v>
      </c>
      <c r="S836" t="s">
        <v>2036</v>
      </c>
      <c r="T836" t="s">
        <v>2037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5"/>
        <v>44.001706484641637</v>
      </c>
      <c r="J837" t="s">
        <v>21</v>
      </c>
      <c r="K837" t="s">
        <v>22</v>
      </c>
      <c r="L837">
        <v>1425103200</v>
      </c>
      <c r="M837" s="9">
        <f t="shared" si="53"/>
        <v>42063.25</v>
      </c>
      <c r="N837">
        <v>1425621600</v>
      </c>
      <c r="O837" s="9">
        <f t="shared" si="54"/>
        <v>42069.25</v>
      </c>
      <c r="P837" t="b">
        <v>0</v>
      </c>
      <c r="Q837" t="b">
        <v>0</v>
      </c>
      <c r="R837" t="s">
        <v>28</v>
      </c>
      <c r="S837" t="s">
        <v>2034</v>
      </c>
      <c r="T837" t="s">
        <v>2035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5"/>
        <v>64.744680851063833</v>
      </c>
      <c r="J838" t="s">
        <v>21</v>
      </c>
      <c r="K838" t="s">
        <v>22</v>
      </c>
      <c r="L838">
        <v>1265349600</v>
      </c>
      <c r="M838" s="9">
        <f t="shared" si="53"/>
        <v>40214.25</v>
      </c>
      <c r="N838">
        <v>1266300000</v>
      </c>
      <c r="O838" s="9">
        <f t="shared" si="54"/>
        <v>40225.25</v>
      </c>
      <c r="P838" t="b">
        <v>0</v>
      </c>
      <c r="Q838" t="b">
        <v>0</v>
      </c>
      <c r="R838" t="s">
        <v>60</v>
      </c>
      <c r="S838" t="s">
        <v>2032</v>
      </c>
      <c r="T838" t="s">
        <v>2042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5"/>
        <v>84.00667779632721</v>
      </c>
      <c r="J839" t="s">
        <v>21</v>
      </c>
      <c r="K839" t="s">
        <v>22</v>
      </c>
      <c r="L839">
        <v>1301202000</v>
      </c>
      <c r="M839" s="9">
        <f t="shared" si="53"/>
        <v>40629.208333333336</v>
      </c>
      <c r="N839">
        <v>1305867600</v>
      </c>
      <c r="O839" s="9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2032</v>
      </c>
      <c r="T839" t="s">
        <v>2055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5"/>
        <v>34.061302681992338</v>
      </c>
      <c r="J840" t="s">
        <v>21</v>
      </c>
      <c r="K840" t="s">
        <v>22</v>
      </c>
      <c r="L840">
        <v>1538024400</v>
      </c>
      <c r="M840" s="9">
        <f t="shared" si="53"/>
        <v>43370.208333333328</v>
      </c>
      <c r="N840">
        <v>1538802000</v>
      </c>
      <c r="O840" s="9">
        <f t="shared" si="54"/>
        <v>43379.208333333328</v>
      </c>
      <c r="P840" t="b">
        <v>0</v>
      </c>
      <c r="Q840" t="b">
        <v>0</v>
      </c>
      <c r="R840" t="s">
        <v>33</v>
      </c>
      <c r="S840" t="s">
        <v>2036</v>
      </c>
      <c r="T840" t="s">
        <v>2037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5"/>
        <v>93.273885350318466</v>
      </c>
      <c r="J841" t="s">
        <v>21</v>
      </c>
      <c r="K841" t="s">
        <v>22</v>
      </c>
      <c r="L841">
        <v>1395032400</v>
      </c>
      <c r="M841" s="9">
        <f t="shared" si="53"/>
        <v>41715.208333333336</v>
      </c>
      <c r="N841">
        <v>1398920400</v>
      </c>
      <c r="O841" s="9">
        <f t="shared" si="54"/>
        <v>41760.208333333336</v>
      </c>
      <c r="P841" t="b">
        <v>0</v>
      </c>
      <c r="Q841" t="b">
        <v>1</v>
      </c>
      <c r="R841" t="s">
        <v>42</v>
      </c>
      <c r="S841" t="s">
        <v>2038</v>
      </c>
      <c r="T841" t="s">
        <v>2039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5"/>
        <v>32.998301726577978</v>
      </c>
      <c r="J842" t="s">
        <v>21</v>
      </c>
      <c r="K842" t="s">
        <v>22</v>
      </c>
      <c r="L842">
        <v>1405486800</v>
      </c>
      <c r="M842" s="9">
        <f t="shared" si="53"/>
        <v>41836.208333333336</v>
      </c>
      <c r="N842">
        <v>1405659600</v>
      </c>
      <c r="O842" s="9">
        <f t="shared" si="54"/>
        <v>41838.208333333336</v>
      </c>
      <c r="P842" t="b">
        <v>0</v>
      </c>
      <c r="Q842" t="b">
        <v>1</v>
      </c>
      <c r="R842" t="s">
        <v>33</v>
      </c>
      <c r="S842" t="s">
        <v>2036</v>
      </c>
      <c r="T842" t="s">
        <v>2037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5"/>
        <v>83.812903225806451</v>
      </c>
      <c r="J843" t="s">
        <v>21</v>
      </c>
      <c r="K843" t="s">
        <v>22</v>
      </c>
      <c r="L843">
        <v>1455861600</v>
      </c>
      <c r="M843" s="9">
        <f t="shared" si="53"/>
        <v>42419.25</v>
      </c>
      <c r="N843">
        <v>1457244000</v>
      </c>
      <c r="O843" s="9">
        <f t="shared" si="54"/>
        <v>42435.25</v>
      </c>
      <c r="P843" t="b">
        <v>0</v>
      </c>
      <c r="Q843" t="b">
        <v>0</v>
      </c>
      <c r="R843" t="s">
        <v>28</v>
      </c>
      <c r="S843" t="s">
        <v>2034</v>
      </c>
      <c r="T843" t="s">
        <v>2035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5"/>
        <v>63.992424242424242</v>
      </c>
      <c r="J844" t="s">
        <v>107</v>
      </c>
      <c r="K844" t="s">
        <v>108</v>
      </c>
      <c r="L844">
        <v>1529038800</v>
      </c>
      <c r="M844" s="9">
        <f t="shared" si="53"/>
        <v>43266.208333333328</v>
      </c>
      <c r="N844">
        <v>1529298000</v>
      </c>
      <c r="O844" s="9">
        <f t="shared" si="54"/>
        <v>43269.208333333328</v>
      </c>
      <c r="P844" t="b">
        <v>0</v>
      </c>
      <c r="Q844" t="b">
        <v>0</v>
      </c>
      <c r="R844" t="s">
        <v>65</v>
      </c>
      <c r="S844" t="s">
        <v>2034</v>
      </c>
      <c r="T844" t="s">
        <v>2043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5"/>
        <v>81.909090909090907</v>
      </c>
      <c r="J845" t="s">
        <v>21</v>
      </c>
      <c r="K845" t="s">
        <v>22</v>
      </c>
      <c r="L845">
        <v>1535259600</v>
      </c>
      <c r="M845" s="9">
        <f t="shared" si="53"/>
        <v>43338.208333333328</v>
      </c>
      <c r="N845">
        <v>1535778000</v>
      </c>
      <c r="O845" s="9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2051</v>
      </c>
      <c r="T845" t="s">
        <v>2052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5"/>
        <v>93.053191489361708</v>
      </c>
      <c r="J846" t="s">
        <v>21</v>
      </c>
      <c r="K846" t="s">
        <v>22</v>
      </c>
      <c r="L846">
        <v>1327212000</v>
      </c>
      <c r="M846" s="9">
        <f t="shared" si="53"/>
        <v>40930.25</v>
      </c>
      <c r="N846">
        <v>1327471200</v>
      </c>
      <c r="O846" s="9">
        <f t="shared" si="54"/>
        <v>40933.25</v>
      </c>
      <c r="P846" t="b">
        <v>0</v>
      </c>
      <c r="Q846" t="b">
        <v>0</v>
      </c>
      <c r="R846" t="s">
        <v>42</v>
      </c>
      <c r="S846" t="s">
        <v>2038</v>
      </c>
      <c r="T846" t="s">
        <v>2039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5"/>
        <v>101.98449039881831</v>
      </c>
      <c r="J847" t="s">
        <v>40</v>
      </c>
      <c r="K847" t="s">
        <v>41</v>
      </c>
      <c r="L847">
        <v>1526360400</v>
      </c>
      <c r="M847" s="9">
        <f t="shared" si="53"/>
        <v>43235.208333333328</v>
      </c>
      <c r="N847">
        <v>1529557200</v>
      </c>
      <c r="O847" s="9">
        <f t="shared" si="54"/>
        <v>43272.208333333328</v>
      </c>
      <c r="P847" t="b">
        <v>0</v>
      </c>
      <c r="Q847" t="b">
        <v>0</v>
      </c>
      <c r="R847" t="s">
        <v>28</v>
      </c>
      <c r="S847" t="s">
        <v>2034</v>
      </c>
      <c r="T847" t="s">
        <v>2035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5"/>
        <v>105.9375</v>
      </c>
      <c r="J848" t="s">
        <v>21</v>
      </c>
      <c r="K848" t="s">
        <v>22</v>
      </c>
      <c r="L848">
        <v>1532149200</v>
      </c>
      <c r="M848" s="9">
        <f t="shared" si="53"/>
        <v>43302.208333333328</v>
      </c>
      <c r="N848">
        <v>1535259600</v>
      </c>
      <c r="O848" s="9">
        <f t="shared" si="54"/>
        <v>43338.208333333328</v>
      </c>
      <c r="P848" t="b">
        <v>1</v>
      </c>
      <c r="Q848" t="b">
        <v>1</v>
      </c>
      <c r="R848" t="s">
        <v>28</v>
      </c>
      <c r="S848" t="s">
        <v>2034</v>
      </c>
      <c r="T848" t="s">
        <v>2035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5"/>
        <v>101.58181818181818</v>
      </c>
      <c r="J849" t="s">
        <v>21</v>
      </c>
      <c r="K849" t="s">
        <v>22</v>
      </c>
      <c r="L849">
        <v>1515304800</v>
      </c>
      <c r="M849" s="9">
        <f t="shared" si="53"/>
        <v>43107.25</v>
      </c>
      <c r="N849">
        <v>1515564000</v>
      </c>
      <c r="O849" s="9">
        <f t="shared" si="54"/>
        <v>43110.25</v>
      </c>
      <c r="P849" t="b">
        <v>0</v>
      </c>
      <c r="Q849" t="b">
        <v>0</v>
      </c>
      <c r="R849" t="s">
        <v>17</v>
      </c>
      <c r="S849" t="s">
        <v>2030</v>
      </c>
      <c r="T849" t="s">
        <v>2031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5"/>
        <v>62.970930232558139</v>
      </c>
      <c r="J850" t="s">
        <v>21</v>
      </c>
      <c r="K850" t="s">
        <v>22</v>
      </c>
      <c r="L850">
        <v>1276318800</v>
      </c>
      <c r="M850" s="9">
        <f t="shared" si="53"/>
        <v>40341.208333333336</v>
      </c>
      <c r="N850">
        <v>1277096400</v>
      </c>
      <c r="O850" s="9">
        <f t="shared" si="54"/>
        <v>40350.208333333336</v>
      </c>
      <c r="P850" t="b">
        <v>0</v>
      </c>
      <c r="Q850" t="b">
        <v>0</v>
      </c>
      <c r="R850" t="s">
        <v>53</v>
      </c>
      <c r="S850" t="s">
        <v>2038</v>
      </c>
      <c r="T850" t="s">
        <v>2041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5"/>
        <v>29.045602605863191</v>
      </c>
      <c r="J851" t="s">
        <v>21</v>
      </c>
      <c r="K851" t="s">
        <v>22</v>
      </c>
      <c r="L851">
        <v>1328767200</v>
      </c>
      <c r="M851" s="9">
        <f t="shared" si="53"/>
        <v>40948.25</v>
      </c>
      <c r="N851">
        <v>1329026400</v>
      </c>
      <c r="O851" s="9">
        <f t="shared" si="54"/>
        <v>40951.25</v>
      </c>
      <c r="P851" t="b">
        <v>0</v>
      </c>
      <c r="Q851" t="b">
        <v>1</v>
      </c>
      <c r="R851" t="s">
        <v>60</v>
      </c>
      <c r="S851" t="s">
        <v>2032</v>
      </c>
      <c r="T851" t="s">
        <v>2042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5"/>
        <v>1</v>
      </c>
      <c r="J852" t="s">
        <v>21</v>
      </c>
      <c r="K852" t="s">
        <v>22</v>
      </c>
      <c r="L852">
        <v>1321682400</v>
      </c>
      <c r="M852" s="9">
        <f t="shared" si="53"/>
        <v>40866.25</v>
      </c>
      <c r="N852">
        <v>1322978400</v>
      </c>
      <c r="O852" s="9">
        <f t="shared" si="54"/>
        <v>40881.25</v>
      </c>
      <c r="P852" t="b">
        <v>1</v>
      </c>
      <c r="Q852" t="b">
        <v>0</v>
      </c>
      <c r="R852" t="s">
        <v>23</v>
      </c>
      <c r="S852" t="s">
        <v>2032</v>
      </c>
      <c r="T852" t="s">
        <v>2033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5"/>
        <v>77.924999999999997</v>
      </c>
      <c r="J853" t="s">
        <v>21</v>
      </c>
      <c r="K853" t="s">
        <v>22</v>
      </c>
      <c r="L853">
        <v>1335934800</v>
      </c>
      <c r="M853" s="9">
        <f t="shared" si="53"/>
        <v>41031.208333333336</v>
      </c>
      <c r="N853">
        <v>1338786000</v>
      </c>
      <c r="O853" s="9">
        <f t="shared" si="54"/>
        <v>41064.208333333336</v>
      </c>
      <c r="P853" t="b">
        <v>0</v>
      </c>
      <c r="Q853" t="b">
        <v>0</v>
      </c>
      <c r="R853" t="s">
        <v>50</v>
      </c>
      <c r="S853" t="s">
        <v>2032</v>
      </c>
      <c r="T853" t="s">
        <v>2040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5"/>
        <v>80.806451612903231</v>
      </c>
      <c r="J854" t="s">
        <v>21</v>
      </c>
      <c r="K854" t="s">
        <v>22</v>
      </c>
      <c r="L854">
        <v>1310792400</v>
      </c>
      <c r="M854" s="9">
        <f t="shared" si="53"/>
        <v>40740.208333333336</v>
      </c>
      <c r="N854">
        <v>1311656400</v>
      </c>
      <c r="O854" s="9">
        <f t="shared" si="54"/>
        <v>40750.208333333336</v>
      </c>
      <c r="P854" t="b">
        <v>0</v>
      </c>
      <c r="Q854" t="b">
        <v>1</v>
      </c>
      <c r="R854" t="s">
        <v>89</v>
      </c>
      <c r="S854" t="s">
        <v>2047</v>
      </c>
      <c r="T854" t="s">
        <v>2048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5"/>
        <v>76.006816632583508</v>
      </c>
      <c r="J855" t="s">
        <v>15</v>
      </c>
      <c r="K855" t="s">
        <v>16</v>
      </c>
      <c r="L855">
        <v>1308546000</v>
      </c>
      <c r="M855" s="9">
        <f t="shared" si="53"/>
        <v>40714.208333333336</v>
      </c>
      <c r="N855">
        <v>1308978000</v>
      </c>
      <c r="O855" s="9">
        <f t="shared" si="54"/>
        <v>40719.208333333336</v>
      </c>
      <c r="P855" t="b">
        <v>0</v>
      </c>
      <c r="Q855" t="b">
        <v>1</v>
      </c>
      <c r="R855" t="s">
        <v>60</v>
      </c>
      <c r="S855" t="s">
        <v>2032</v>
      </c>
      <c r="T855" t="s">
        <v>2042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5"/>
        <v>72.993613824192337</v>
      </c>
      <c r="J856" t="s">
        <v>15</v>
      </c>
      <c r="K856" t="s">
        <v>16</v>
      </c>
      <c r="L856">
        <v>1574056800</v>
      </c>
      <c r="M856" s="9">
        <f t="shared" si="53"/>
        <v>43787.25</v>
      </c>
      <c r="N856">
        <v>1576389600</v>
      </c>
      <c r="O856" s="9">
        <f t="shared" si="54"/>
        <v>43814.25</v>
      </c>
      <c r="P856" t="b">
        <v>0</v>
      </c>
      <c r="Q856" t="b">
        <v>0</v>
      </c>
      <c r="R856" t="s">
        <v>119</v>
      </c>
      <c r="S856" t="s">
        <v>2044</v>
      </c>
      <c r="T856" t="s">
        <v>2050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5"/>
        <v>53</v>
      </c>
      <c r="J857" t="s">
        <v>26</v>
      </c>
      <c r="K857" t="s">
        <v>27</v>
      </c>
      <c r="L857">
        <v>1308373200</v>
      </c>
      <c r="M857" s="9">
        <f t="shared" si="53"/>
        <v>40712.208333333336</v>
      </c>
      <c r="N857">
        <v>1311051600</v>
      </c>
      <c r="O857" s="9">
        <f t="shared" si="54"/>
        <v>40743.208333333336</v>
      </c>
      <c r="P857" t="b">
        <v>0</v>
      </c>
      <c r="Q857" t="b">
        <v>0</v>
      </c>
      <c r="R857" t="s">
        <v>33</v>
      </c>
      <c r="S857" t="s">
        <v>2036</v>
      </c>
      <c r="T857" t="s">
        <v>2037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5"/>
        <v>54.164556962025316</v>
      </c>
      <c r="J858" t="s">
        <v>21</v>
      </c>
      <c r="K858" t="s">
        <v>22</v>
      </c>
      <c r="L858">
        <v>1335243600</v>
      </c>
      <c r="M858" s="9">
        <f t="shared" si="53"/>
        <v>41023.208333333336</v>
      </c>
      <c r="N858">
        <v>1336712400</v>
      </c>
      <c r="O858" s="9">
        <f t="shared" si="54"/>
        <v>41040.208333333336</v>
      </c>
      <c r="P858" t="b">
        <v>0</v>
      </c>
      <c r="Q858" t="b">
        <v>0</v>
      </c>
      <c r="R858" t="s">
        <v>17</v>
      </c>
      <c r="S858" t="s">
        <v>2030</v>
      </c>
      <c r="T858" t="s">
        <v>2031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5"/>
        <v>32.946666666666665</v>
      </c>
      <c r="J859" t="s">
        <v>98</v>
      </c>
      <c r="K859" t="s">
        <v>99</v>
      </c>
      <c r="L859">
        <v>1328421600</v>
      </c>
      <c r="M859" s="9">
        <f t="shared" si="53"/>
        <v>40944.25</v>
      </c>
      <c r="N859">
        <v>1330408800</v>
      </c>
      <c r="O859" s="9">
        <f t="shared" si="54"/>
        <v>40967.25</v>
      </c>
      <c r="P859" t="b">
        <v>1</v>
      </c>
      <c r="Q859" t="b">
        <v>0</v>
      </c>
      <c r="R859" t="s">
        <v>100</v>
      </c>
      <c r="S859" t="s">
        <v>2038</v>
      </c>
      <c r="T859" t="s">
        <v>2049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5"/>
        <v>79.371428571428567</v>
      </c>
      <c r="J860" t="s">
        <v>21</v>
      </c>
      <c r="K860" t="s">
        <v>22</v>
      </c>
      <c r="L860">
        <v>1524286800</v>
      </c>
      <c r="M860" s="9">
        <f t="shared" si="53"/>
        <v>43211.208333333328</v>
      </c>
      <c r="N860">
        <v>1524891600</v>
      </c>
      <c r="O860" s="9">
        <f t="shared" si="54"/>
        <v>43218.208333333328</v>
      </c>
      <c r="P860" t="b">
        <v>1</v>
      </c>
      <c r="Q860" t="b">
        <v>0</v>
      </c>
      <c r="R860" t="s">
        <v>17</v>
      </c>
      <c r="S860" t="s">
        <v>2030</v>
      </c>
      <c r="T860" t="s">
        <v>2031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5"/>
        <v>41.174603174603178</v>
      </c>
      <c r="J861" t="s">
        <v>21</v>
      </c>
      <c r="K861" t="s">
        <v>22</v>
      </c>
      <c r="L861">
        <v>1362117600</v>
      </c>
      <c r="M861" s="9">
        <f t="shared" si="53"/>
        <v>41334.25</v>
      </c>
      <c r="N861">
        <v>1363669200</v>
      </c>
      <c r="O861" s="9">
        <f t="shared" si="54"/>
        <v>41352.208333333336</v>
      </c>
      <c r="P861" t="b">
        <v>0</v>
      </c>
      <c r="Q861" t="b">
        <v>1</v>
      </c>
      <c r="R861" t="s">
        <v>33</v>
      </c>
      <c r="S861" t="s">
        <v>2036</v>
      </c>
      <c r="T861" t="s">
        <v>2037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5"/>
        <v>77.430769230769229</v>
      </c>
      <c r="J862" t="s">
        <v>21</v>
      </c>
      <c r="K862" t="s">
        <v>22</v>
      </c>
      <c r="L862">
        <v>1550556000</v>
      </c>
      <c r="M862" s="9">
        <f t="shared" si="53"/>
        <v>43515.25</v>
      </c>
      <c r="N862">
        <v>1551420000</v>
      </c>
      <c r="O862" s="9">
        <f t="shared" si="54"/>
        <v>43525.25</v>
      </c>
      <c r="P862" t="b">
        <v>0</v>
      </c>
      <c r="Q862" t="b">
        <v>1</v>
      </c>
      <c r="R862" t="s">
        <v>65</v>
      </c>
      <c r="S862" t="s">
        <v>2034</v>
      </c>
      <c r="T862" t="s">
        <v>2043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5"/>
        <v>57.159509202453989</v>
      </c>
      <c r="J863" t="s">
        <v>21</v>
      </c>
      <c r="K863" t="s">
        <v>22</v>
      </c>
      <c r="L863">
        <v>1269147600</v>
      </c>
      <c r="M863" s="9">
        <f t="shared" si="53"/>
        <v>40258.208333333336</v>
      </c>
      <c r="N863">
        <v>1269838800</v>
      </c>
      <c r="O863" s="9">
        <f t="shared" si="54"/>
        <v>40266.208333333336</v>
      </c>
      <c r="P863" t="b">
        <v>0</v>
      </c>
      <c r="Q863" t="b">
        <v>0</v>
      </c>
      <c r="R863" t="s">
        <v>33</v>
      </c>
      <c r="S863" t="s">
        <v>2036</v>
      </c>
      <c r="T863" t="s">
        <v>2037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5"/>
        <v>77.17647058823529</v>
      </c>
      <c r="J864" t="s">
        <v>21</v>
      </c>
      <c r="K864" t="s">
        <v>22</v>
      </c>
      <c r="L864">
        <v>1312174800</v>
      </c>
      <c r="M864" s="9">
        <f t="shared" si="53"/>
        <v>40756.208333333336</v>
      </c>
      <c r="N864">
        <v>1312520400</v>
      </c>
      <c r="O864" s="9">
        <f t="shared" si="54"/>
        <v>40760.208333333336</v>
      </c>
      <c r="P864" t="b">
        <v>0</v>
      </c>
      <c r="Q864" t="b">
        <v>0</v>
      </c>
      <c r="R864" t="s">
        <v>33</v>
      </c>
      <c r="S864" t="s">
        <v>2036</v>
      </c>
      <c r="T864" t="s">
        <v>2037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5"/>
        <v>24.953917050691246</v>
      </c>
      <c r="J865" t="s">
        <v>21</v>
      </c>
      <c r="K865" t="s">
        <v>22</v>
      </c>
      <c r="L865">
        <v>1434517200</v>
      </c>
      <c r="M865" s="9">
        <f t="shared" si="53"/>
        <v>42172.208333333328</v>
      </c>
      <c r="N865">
        <v>1436504400</v>
      </c>
      <c r="O865" s="9">
        <f t="shared" si="54"/>
        <v>42195.208333333328</v>
      </c>
      <c r="P865" t="b">
        <v>0</v>
      </c>
      <c r="Q865" t="b">
        <v>1</v>
      </c>
      <c r="R865" t="s">
        <v>269</v>
      </c>
      <c r="S865" t="s">
        <v>2038</v>
      </c>
      <c r="T865" t="s">
        <v>2057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5"/>
        <v>97.18</v>
      </c>
      <c r="J866" t="s">
        <v>21</v>
      </c>
      <c r="K866" t="s">
        <v>22</v>
      </c>
      <c r="L866">
        <v>1471582800</v>
      </c>
      <c r="M866" s="9">
        <f t="shared" si="53"/>
        <v>42601.208333333328</v>
      </c>
      <c r="N866">
        <v>1472014800</v>
      </c>
      <c r="O866" s="9">
        <f t="shared" si="54"/>
        <v>42606.208333333328</v>
      </c>
      <c r="P866" t="b">
        <v>0</v>
      </c>
      <c r="Q866" t="b">
        <v>0</v>
      </c>
      <c r="R866" t="s">
        <v>100</v>
      </c>
      <c r="S866" t="s">
        <v>2038</v>
      </c>
      <c r="T866" t="s">
        <v>2049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5"/>
        <v>46.000916870415651</v>
      </c>
      <c r="J867" t="s">
        <v>21</v>
      </c>
      <c r="K867" t="s">
        <v>22</v>
      </c>
      <c r="L867">
        <v>1410757200</v>
      </c>
      <c r="M867" s="9">
        <f t="shared" si="53"/>
        <v>41897.208333333336</v>
      </c>
      <c r="N867">
        <v>1411534800</v>
      </c>
      <c r="O867" s="9">
        <f t="shared" si="54"/>
        <v>41906.208333333336</v>
      </c>
      <c r="P867" t="b">
        <v>0</v>
      </c>
      <c r="Q867" t="b">
        <v>0</v>
      </c>
      <c r="R867" t="s">
        <v>33</v>
      </c>
      <c r="S867" t="s">
        <v>2036</v>
      </c>
      <c r="T867" t="s">
        <v>2037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5"/>
        <v>88.023385300668153</v>
      </c>
      <c r="J868" t="s">
        <v>21</v>
      </c>
      <c r="K868" t="s">
        <v>22</v>
      </c>
      <c r="L868">
        <v>1304830800</v>
      </c>
      <c r="M868" s="9">
        <f t="shared" si="53"/>
        <v>40671.208333333336</v>
      </c>
      <c r="N868">
        <v>1304917200</v>
      </c>
      <c r="O868" s="9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2051</v>
      </c>
      <c r="T868" t="s">
        <v>2052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5"/>
        <v>25.99</v>
      </c>
      <c r="J869" t="s">
        <v>21</v>
      </c>
      <c r="K869" t="s">
        <v>22</v>
      </c>
      <c r="L869">
        <v>1539061200</v>
      </c>
      <c r="M869" s="9">
        <f t="shared" si="53"/>
        <v>43382.208333333328</v>
      </c>
      <c r="N869">
        <v>1539579600</v>
      </c>
      <c r="O869" s="9">
        <f t="shared" si="54"/>
        <v>43388.208333333328</v>
      </c>
      <c r="P869" t="b">
        <v>0</v>
      </c>
      <c r="Q869" t="b">
        <v>0</v>
      </c>
      <c r="R869" t="s">
        <v>17</v>
      </c>
      <c r="S869" t="s">
        <v>2030</v>
      </c>
      <c r="T869" t="s">
        <v>2031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5"/>
        <v>102.69047619047619</v>
      </c>
      <c r="J870" t="s">
        <v>21</v>
      </c>
      <c r="K870" t="s">
        <v>22</v>
      </c>
      <c r="L870">
        <v>1381554000</v>
      </c>
      <c r="M870" s="9">
        <f t="shared" si="53"/>
        <v>41559.208333333336</v>
      </c>
      <c r="N870">
        <v>1382504400</v>
      </c>
      <c r="O870" s="9">
        <f t="shared" si="54"/>
        <v>41570.208333333336</v>
      </c>
      <c r="P870" t="b">
        <v>0</v>
      </c>
      <c r="Q870" t="b">
        <v>0</v>
      </c>
      <c r="R870" t="s">
        <v>33</v>
      </c>
      <c r="S870" t="s">
        <v>2036</v>
      </c>
      <c r="T870" t="s">
        <v>2037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5"/>
        <v>72.958174904942965</v>
      </c>
      <c r="J871" t="s">
        <v>21</v>
      </c>
      <c r="K871" t="s">
        <v>22</v>
      </c>
      <c r="L871">
        <v>1277096400</v>
      </c>
      <c r="M871" s="9">
        <f t="shared" si="53"/>
        <v>40350.208333333336</v>
      </c>
      <c r="N871">
        <v>1278306000</v>
      </c>
      <c r="O871" s="9">
        <f t="shared" si="54"/>
        <v>40364.208333333336</v>
      </c>
      <c r="P871" t="b">
        <v>0</v>
      </c>
      <c r="Q871" t="b">
        <v>0</v>
      </c>
      <c r="R871" t="s">
        <v>53</v>
      </c>
      <c r="S871" t="s">
        <v>2038</v>
      </c>
      <c r="T871" t="s">
        <v>2041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5"/>
        <v>57.190082644628099</v>
      </c>
      <c r="J872" t="s">
        <v>21</v>
      </c>
      <c r="K872" t="s">
        <v>22</v>
      </c>
      <c r="L872">
        <v>1440392400</v>
      </c>
      <c r="M872" s="9">
        <f t="shared" si="53"/>
        <v>42240.208333333328</v>
      </c>
      <c r="N872">
        <v>1442552400</v>
      </c>
      <c r="O872" s="9">
        <f t="shared" si="54"/>
        <v>42265.208333333328</v>
      </c>
      <c r="P872" t="b">
        <v>0</v>
      </c>
      <c r="Q872" t="b">
        <v>0</v>
      </c>
      <c r="R872" t="s">
        <v>33</v>
      </c>
      <c r="S872" t="s">
        <v>2036</v>
      </c>
      <c r="T872" t="s">
        <v>2037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5"/>
        <v>84.013793103448279</v>
      </c>
      <c r="J873" t="s">
        <v>21</v>
      </c>
      <c r="K873" t="s">
        <v>22</v>
      </c>
      <c r="L873">
        <v>1509512400</v>
      </c>
      <c r="M873" s="9">
        <f t="shared" si="53"/>
        <v>43040.208333333328</v>
      </c>
      <c r="N873">
        <v>1511071200</v>
      </c>
      <c r="O873" s="9">
        <f t="shared" si="54"/>
        <v>43058.25</v>
      </c>
      <c r="P873" t="b">
        <v>0</v>
      </c>
      <c r="Q873" t="b">
        <v>1</v>
      </c>
      <c r="R873" t="s">
        <v>33</v>
      </c>
      <c r="S873" t="s">
        <v>2036</v>
      </c>
      <c r="T873" t="s">
        <v>2037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5"/>
        <v>98.666666666666671</v>
      </c>
      <c r="J874" t="s">
        <v>26</v>
      </c>
      <c r="K874" t="s">
        <v>27</v>
      </c>
      <c r="L874">
        <v>1535950800</v>
      </c>
      <c r="M874" s="9">
        <f t="shared" si="53"/>
        <v>43346.208333333328</v>
      </c>
      <c r="N874">
        <v>1536382800</v>
      </c>
      <c r="O874" s="9">
        <f t="shared" si="54"/>
        <v>43351.208333333328</v>
      </c>
      <c r="P874" t="b">
        <v>0</v>
      </c>
      <c r="Q874" t="b">
        <v>0</v>
      </c>
      <c r="R874" t="s">
        <v>474</v>
      </c>
      <c r="S874" t="s">
        <v>2038</v>
      </c>
      <c r="T874" t="s">
        <v>2060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5"/>
        <v>42.007419183889773</v>
      </c>
      <c r="J875" t="s">
        <v>21</v>
      </c>
      <c r="K875" t="s">
        <v>22</v>
      </c>
      <c r="L875">
        <v>1389160800</v>
      </c>
      <c r="M875" s="9">
        <f t="shared" si="53"/>
        <v>41647.25</v>
      </c>
      <c r="N875">
        <v>1389592800</v>
      </c>
      <c r="O875" s="9">
        <f t="shared" si="54"/>
        <v>41652.25</v>
      </c>
      <c r="P875" t="b">
        <v>0</v>
      </c>
      <c r="Q875" t="b">
        <v>0</v>
      </c>
      <c r="R875" t="s">
        <v>122</v>
      </c>
      <c r="S875" t="s">
        <v>2051</v>
      </c>
      <c r="T875" t="s">
        <v>2052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5"/>
        <v>32.002753556677376</v>
      </c>
      <c r="J876" t="s">
        <v>21</v>
      </c>
      <c r="K876" t="s">
        <v>22</v>
      </c>
      <c r="L876">
        <v>1271998800</v>
      </c>
      <c r="M876" s="9">
        <f t="shared" si="53"/>
        <v>40291.208333333336</v>
      </c>
      <c r="N876">
        <v>1275282000</v>
      </c>
      <c r="O876" s="9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2051</v>
      </c>
      <c r="T876" t="s">
        <v>2052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5"/>
        <v>81.567164179104481</v>
      </c>
      <c r="J877" t="s">
        <v>21</v>
      </c>
      <c r="K877" t="s">
        <v>22</v>
      </c>
      <c r="L877">
        <v>1294898400</v>
      </c>
      <c r="M877" s="9">
        <f t="shared" si="53"/>
        <v>40556.25</v>
      </c>
      <c r="N877">
        <v>1294984800</v>
      </c>
      <c r="O877" s="9">
        <f t="shared" si="54"/>
        <v>40557.25</v>
      </c>
      <c r="P877" t="b">
        <v>0</v>
      </c>
      <c r="Q877" t="b">
        <v>0</v>
      </c>
      <c r="R877" t="s">
        <v>23</v>
      </c>
      <c r="S877" t="s">
        <v>2032</v>
      </c>
      <c r="T877" t="s">
        <v>2033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5"/>
        <v>37.035087719298247</v>
      </c>
      <c r="J878" t="s">
        <v>15</v>
      </c>
      <c r="K878" t="s">
        <v>16</v>
      </c>
      <c r="L878">
        <v>1559970000</v>
      </c>
      <c r="M878" s="9">
        <f t="shared" si="53"/>
        <v>43624.208333333328</v>
      </c>
      <c r="N878">
        <v>1562043600</v>
      </c>
      <c r="O878" s="9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2051</v>
      </c>
      <c r="T878" t="s">
        <v>2052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5"/>
        <v>103.033360455655</v>
      </c>
      <c r="J879" t="s">
        <v>21</v>
      </c>
      <c r="K879" t="s">
        <v>22</v>
      </c>
      <c r="L879">
        <v>1469509200</v>
      </c>
      <c r="M879" s="9">
        <f t="shared" si="53"/>
        <v>42577.208333333328</v>
      </c>
      <c r="N879">
        <v>1469595600</v>
      </c>
      <c r="O879" s="9">
        <f t="shared" si="54"/>
        <v>42578.208333333328</v>
      </c>
      <c r="P879" t="b">
        <v>0</v>
      </c>
      <c r="Q879" t="b">
        <v>0</v>
      </c>
      <c r="R879" t="s">
        <v>17</v>
      </c>
      <c r="S879" t="s">
        <v>2030</v>
      </c>
      <c r="T879" t="s">
        <v>2031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5"/>
        <v>84.333333333333329</v>
      </c>
      <c r="J880" t="s">
        <v>107</v>
      </c>
      <c r="K880" t="s">
        <v>108</v>
      </c>
      <c r="L880">
        <v>1579068000</v>
      </c>
      <c r="M880" s="9">
        <f t="shared" si="53"/>
        <v>43845.25</v>
      </c>
      <c r="N880">
        <v>1581141600</v>
      </c>
      <c r="O880" s="9">
        <f t="shared" si="54"/>
        <v>43869.25</v>
      </c>
      <c r="P880" t="b">
        <v>0</v>
      </c>
      <c r="Q880" t="b">
        <v>0</v>
      </c>
      <c r="R880" t="s">
        <v>148</v>
      </c>
      <c r="S880" t="s">
        <v>2032</v>
      </c>
      <c r="T880" t="s">
        <v>2054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5"/>
        <v>102.60377358490567</v>
      </c>
      <c r="J881" t="s">
        <v>21</v>
      </c>
      <c r="K881" t="s">
        <v>22</v>
      </c>
      <c r="L881">
        <v>1487743200</v>
      </c>
      <c r="M881" s="9">
        <f t="shared" si="53"/>
        <v>42788.25</v>
      </c>
      <c r="N881">
        <v>1488520800</v>
      </c>
      <c r="O881" s="9">
        <f t="shared" si="54"/>
        <v>42797.25</v>
      </c>
      <c r="P881" t="b">
        <v>0</v>
      </c>
      <c r="Q881" t="b">
        <v>0</v>
      </c>
      <c r="R881" t="s">
        <v>68</v>
      </c>
      <c r="S881" t="s">
        <v>2044</v>
      </c>
      <c r="T881" t="s">
        <v>2045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5"/>
        <v>79.992129246064621</v>
      </c>
      <c r="J882" t="s">
        <v>21</v>
      </c>
      <c r="K882" t="s">
        <v>22</v>
      </c>
      <c r="L882">
        <v>1563685200</v>
      </c>
      <c r="M882" s="9">
        <f t="shared" si="53"/>
        <v>43667.208333333328</v>
      </c>
      <c r="N882">
        <v>1563858000</v>
      </c>
      <c r="O882" s="9">
        <f t="shared" si="54"/>
        <v>43669.208333333328</v>
      </c>
      <c r="P882" t="b">
        <v>0</v>
      </c>
      <c r="Q882" t="b">
        <v>0</v>
      </c>
      <c r="R882" t="s">
        <v>50</v>
      </c>
      <c r="S882" t="s">
        <v>2032</v>
      </c>
      <c r="T882" t="s">
        <v>2040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5"/>
        <v>70.055309734513273</v>
      </c>
      <c r="J883" t="s">
        <v>21</v>
      </c>
      <c r="K883" t="s">
        <v>22</v>
      </c>
      <c r="L883">
        <v>1436418000</v>
      </c>
      <c r="M883" s="9">
        <f t="shared" si="53"/>
        <v>42194.208333333328</v>
      </c>
      <c r="N883">
        <v>1438923600</v>
      </c>
      <c r="O883" s="9">
        <f t="shared" si="54"/>
        <v>42223.208333333328</v>
      </c>
      <c r="P883" t="b">
        <v>0</v>
      </c>
      <c r="Q883" t="b">
        <v>1</v>
      </c>
      <c r="R883" t="s">
        <v>33</v>
      </c>
      <c r="S883" t="s">
        <v>2036</v>
      </c>
      <c r="T883" t="s">
        <v>2037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5"/>
        <v>37</v>
      </c>
      <c r="J884" t="s">
        <v>21</v>
      </c>
      <c r="K884" t="s">
        <v>22</v>
      </c>
      <c r="L884">
        <v>1421820000</v>
      </c>
      <c r="M884" s="9">
        <f t="shared" si="53"/>
        <v>42025.25</v>
      </c>
      <c r="N884">
        <v>1422165600</v>
      </c>
      <c r="O884" s="9">
        <f t="shared" si="54"/>
        <v>42029.25</v>
      </c>
      <c r="P884" t="b">
        <v>0</v>
      </c>
      <c r="Q884" t="b">
        <v>0</v>
      </c>
      <c r="R884" t="s">
        <v>33</v>
      </c>
      <c r="S884" t="s">
        <v>2036</v>
      </c>
      <c r="T884" t="s">
        <v>2037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5"/>
        <v>41.911917098445599</v>
      </c>
      <c r="J885" t="s">
        <v>21</v>
      </c>
      <c r="K885" t="s">
        <v>22</v>
      </c>
      <c r="L885">
        <v>1274763600</v>
      </c>
      <c r="M885" s="9">
        <f t="shared" si="53"/>
        <v>40323.208333333336</v>
      </c>
      <c r="N885">
        <v>1277874000</v>
      </c>
      <c r="O885" s="9">
        <f t="shared" si="54"/>
        <v>40359.208333333336</v>
      </c>
      <c r="P885" t="b">
        <v>0</v>
      </c>
      <c r="Q885" t="b">
        <v>0</v>
      </c>
      <c r="R885" t="s">
        <v>100</v>
      </c>
      <c r="S885" t="s">
        <v>2038</v>
      </c>
      <c r="T885" t="s">
        <v>2049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5"/>
        <v>57.992576882290564</v>
      </c>
      <c r="J886" t="s">
        <v>21</v>
      </c>
      <c r="K886" t="s">
        <v>22</v>
      </c>
      <c r="L886">
        <v>1399179600</v>
      </c>
      <c r="M886" s="9">
        <f t="shared" si="53"/>
        <v>41763.208333333336</v>
      </c>
      <c r="N886">
        <v>1399352400</v>
      </c>
      <c r="O886" s="9">
        <f t="shared" si="54"/>
        <v>41765.208333333336</v>
      </c>
      <c r="P886" t="b">
        <v>0</v>
      </c>
      <c r="Q886" t="b">
        <v>1</v>
      </c>
      <c r="R886" t="s">
        <v>33</v>
      </c>
      <c r="S886" t="s">
        <v>2036</v>
      </c>
      <c r="T886" t="s">
        <v>2037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5"/>
        <v>40.942307692307693</v>
      </c>
      <c r="J887" t="s">
        <v>21</v>
      </c>
      <c r="K887" t="s">
        <v>22</v>
      </c>
      <c r="L887">
        <v>1275800400</v>
      </c>
      <c r="M887" s="9">
        <f t="shared" si="53"/>
        <v>40335.208333333336</v>
      </c>
      <c r="N887">
        <v>1279083600</v>
      </c>
      <c r="O887" s="9">
        <f t="shared" si="54"/>
        <v>40373.208333333336</v>
      </c>
      <c r="P887" t="b">
        <v>0</v>
      </c>
      <c r="Q887" t="b">
        <v>0</v>
      </c>
      <c r="R887" t="s">
        <v>33</v>
      </c>
      <c r="S887" t="s">
        <v>2036</v>
      </c>
      <c r="T887" t="s">
        <v>2037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5"/>
        <v>69.9972602739726</v>
      </c>
      <c r="J888" t="s">
        <v>21</v>
      </c>
      <c r="K888" t="s">
        <v>22</v>
      </c>
      <c r="L888">
        <v>1282798800</v>
      </c>
      <c r="M888" s="9">
        <f t="shared" si="53"/>
        <v>40416.208333333336</v>
      </c>
      <c r="N888">
        <v>1284354000</v>
      </c>
      <c r="O888" s="9">
        <f t="shared" si="54"/>
        <v>40434.208333333336</v>
      </c>
      <c r="P888" t="b">
        <v>0</v>
      </c>
      <c r="Q888" t="b">
        <v>0</v>
      </c>
      <c r="R888" t="s">
        <v>60</v>
      </c>
      <c r="S888" t="s">
        <v>2032</v>
      </c>
      <c r="T888" t="s">
        <v>2042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5"/>
        <v>73.838709677419359</v>
      </c>
      <c r="J889" t="s">
        <v>21</v>
      </c>
      <c r="K889" t="s">
        <v>22</v>
      </c>
      <c r="L889">
        <v>1437109200</v>
      </c>
      <c r="M889" s="9">
        <f t="shared" si="53"/>
        <v>42202.208333333328</v>
      </c>
      <c r="N889">
        <v>1441170000</v>
      </c>
      <c r="O889" s="9">
        <f t="shared" si="54"/>
        <v>42249.208333333328</v>
      </c>
      <c r="P889" t="b">
        <v>0</v>
      </c>
      <c r="Q889" t="b">
        <v>1</v>
      </c>
      <c r="R889" t="s">
        <v>33</v>
      </c>
      <c r="S889" t="s">
        <v>2036</v>
      </c>
      <c r="T889" t="s">
        <v>2037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5"/>
        <v>41.979310344827589</v>
      </c>
      <c r="J890" t="s">
        <v>21</v>
      </c>
      <c r="K890" t="s">
        <v>22</v>
      </c>
      <c r="L890">
        <v>1491886800</v>
      </c>
      <c r="M890" s="9">
        <f t="shared" si="53"/>
        <v>42836.208333333328</v>
      </c>
      <c r="N890">
        <v>1493528400</v>
      </c>
      <c r="O890" s="9">
        <f t="shared" si="54"/>
        <v>42855.208333333328</v>
      </c>
      <c r="P890" t="b">
        <v>0</v>
      </c>
      <c r="Q890" t="b">
        <v>0</v>
      </c>
      <c r="R890" t="s">
        <v>33</v>
      </c>
      <c r="S890" t="s">
        <v>2036</v>
      </c>
      <c r="T890" t="s">
        <v>2037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5"/>
        <v>77.93442622950819</v>
      </c>
      <c r="J891" t="s">
        <v>21</v>
      </c>
      <c r="K891" t="s">
        <v>22</v>
      </c>
      <c r="L891">
        <v>1394600400</v>
      </c>
      <c r="M891" s="9">
        <f t="shared" si="53"/>
        <v>41710.208333333336</v>
      </c>
      <c r="N891">
        <v>1395205200</v>
      </c>
      <c r="O891" s="9">
        <f t="shared" si="54"/>
        <v>41717.208333333336</v>
      </c>
      <c r="P891" t="b">
        <v>0</v>
      </c>
      <c r="Q891" t="b">
        <v>1</v>
      </c>
      <c r="R891" t="s">
        <v>50</v>
      </c>
      <c r="S891" t="s">
        <v>2032</v>
      </c>
      <c r="T891" t="s">
        <v>2040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5"/>
        <v>106.01972789115646</v>
      </c>
      <c r="J892" t="s">
        <v>21</v>
      </c>
      <c r="K892" t="s">
        <v>22</v>
      </c>
      <c r="L892">
        <v>1561352400</v>
      </c>
      <c r="M892" s="9">
        <f t="shared" si="53"/>
        <v>43640.208333333328</v>
      </c>
      <c r="N892">
        <v>1561438800</v>
      </c>
      <c r="O892" s="9">
        <f t="shared" si="54"/>
        <v>43641.208333333328</v>
      </c>
      <c r="P892" t="b">
        <v>0</v>
      </c>
      <c r="Q892" t="b">
        <v>0</v>
      </c>
      <c r="R892" t="s">
        <v>60</v>
      </c>
      <c r="S892" t="s">
        <v>2032</v>
      </c>
      <c r="T892" t="s">
        <v>2042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5"/>
        <v>47.018181818181816</v>
      </c>
      <c r="J893" t="s">
        <v>15</v>
      </c>
      <c r="K893" t="s">
        <v>16</v>
      </c>
      <c r="L893">
        <v>1322892000</v>
      </c>
      <c r="M893" s="9">
        <f t="shared" si="53"/>
        <v>40880.25</v>
      </c>
      <c r="N893">
        <v>1326693600</v>
      </c>
      <c r="O893" s="9">
        <f t="shared" si="54"/>
        <v>40924.25</v>
      </c>
      <c r="P893" t="b">
        <v>0</v>
      </c>
      <c r="Q893" t="b">
        <v>0</v>
      </c>
      <c r="R893" t="s">
        <v>42</v>
      </c>
      <c r="S893" t="s">
        <v>2038</v>
      </c>
      <c r="T893" t="s">
        <v>2039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5"/>
        <v>76.016483516483518</v>
      </c>
      <c r="J894" t="s">
        <v>21</v>
      </c>
      <c r="K894" t="s">
        <v>22</v>
      </c>
      <c r="L894">
        <v>1274418000</v>
      </c>
      <c r="M894" s="9">
        <f t="shared" si="53"/>
        <v>40319.208333333336</v>
      </c>
      <c r="N894">
        <v>1277960400</v>
      </c>
      <c r="O894" s="9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2044</v>
      </c>
      <c r="T894" t="s">
        <v>2056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5"/>
        <v>54.120603015075375</v>
      </c>
      <c r="J895" t="s">
        <v>107</v>
      </c>
      <c r="K895" t="s">
        <v>108</v>
      </c>
      <c r="L895">
        <v>1434344400</v>
      </c>
      <c r="M895" s="9">
        <f t="shared" si="53"/>
        <v>42170.208333333328</v>
      </c>
      <c r="N895">
        <v>1434690000</v>
      </c>
      <c r="O895" s="9">
        <f t="shared" si="54"/>
        <v>42174.208333333328</v>
      </c>
      <c r="P895" t="b">
        <v>0</v>
      </c>
      <c r="Q895" t="b">
        <v>1</v>
      </c>
      <c r="R895" t="s">
        <v>42</v>
      </c>
      <c r="S895" t="s">
        <v>2038</v>
      </c>
      <c r="T895" t="s">
        <v>2039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5"/>
        <v>57.285714285714285</v>
      </c>
      <c r="J896" t="s">
        <v>40</v>
      </c>
      <c r="K896" t="s">
        <v>41</v>
      </c>
      <c r="L896">
        <v>1373518800</v>
      </c>
      <c r="M896" s="9">
        <f t="shared" si="53"/>
        <v>41466.208333333336</v>
      </c>
      <c r="N896">
        <v>1376110800</v>
      </c>
      <c r="O896" s="9">
        <f t="shared" si="54"/>
        <v>41496.208333333336</v>
      </c>
      <c r="P896" t="b">
        <v>0</v>
      </c>
      <c r="Q896" t="b">
        <v>1</v>
      </c>
      <c r="R896" t="s">
        <v>269</v>
      </c>
      <c r="S896" t="s">
        <v>2038</v>
      </c>
      <c r="T896" t="s">
        <v>2057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5"/>
        <v>103.81308411214954</v>
      </c>
      <c r="J897" t="s">
        <v>21</v>
      </c>
      <c r="K897" t="s">
        <v>22</v>
      </c>
      <c r="L897">
        <v>1517637600</v>
      </c>
      <c r="M897" s="9">
        <f t="shared" si="53"/>
        <v>43134.25</v>
      </c>
      <c r="N897">
        <v>1518415200</v>
      </c>
      <c r="O897" s="9">
        <f t="shared" si="54"/>
        <v>43143.25</v>
      </c>
      <c r="P897" t="b">
        <v>0</v>
      </c>
      <c r="Q897" t="b">
        <v>0</v>
      </c>
      <c r="R897" t="s">
        <v>33</v>
      </c>
      <c r="S897" t="s">
        <v>2036</v>
      </c>
      <c r="T897" t="s">
        <v>2037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IFERROR((E898/D898)*100,0)</f>
        <v>774.43434343434342</v>
      </c>
      <c r="G898" t="s">
        <v>20</v>
      </c>
      <c r="H898">
        <v>1460</v>
      </c>
      <c r="I898" s="6">
        <f t="shared" si="55"/>
        <v>105.02602739726028</v>
      </c>
      <c r="J898" t="s">
        <v>26</v>
      </c>
      <c r="K898" t="s">
        <v>27</v>
      </c>
      <c r="L898">
        <v>1310619600</v>
      </c>
      <c r="M898" s="9">
        <f t="shared" ref="M898:M961" si="57">(((L898/60)/60)/24)+DATE(1970,1,1)</f>
        <v>40738.208333333336</v>
      </c>
      <c r="N898">
        <v>1310878800</v>
      </c>
      <c r="O898" s="9">
        <f t="shared" si="54"/>
        <v>40741.208333333336</v>
      </c>
      <c r="P898" t="b">
        <v>0</v>
      </c>
      <c r="Q898" t="b">
        <v>1</v>
      </c>
      <c r="R898" t="s">
        <v>17</v>
      </c>
      <c r="S898" t="s">
        <v>2030</v>
      </c>
      <c r="T898" t="s">
        <v>2031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6">
        <f t="shared" si="55"/>
        <v>90.259259259259252</v>
      </c>
      <c r="J899" t="s">
        <v>21</v>
      </c>
      <c r="K899" t="s">
        <v>22</v>
      </c>
      <c r="L899">
        <v>1556427600</v>
      </c>
      <c r="M899" s="9">
        <f t="shared" si="57"/>
        <v>43583.208333333328</v>
      </c>
      <c r="N899">
        <v>1556600400</v>
      </c>
      <c r="O899" s="9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2036</v>
      </c>
      <c r="T899" t="s">
        <v>2037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9">
        <f t="shared" si="57"/>
        <v>43815.25</v>
      </c>
      <c r="N900">
        <v>1576994400</v>
      </c>
      <c r="O900" s="9">
        <f t="shared" si="58"/>
        <v>43821.25</v>
      </c>
      <c r="P900" t="b">
        <v>0</v>
      </c>
      <c r="Q900" t="b">
        <v>0</v>
      </c>
      <c r="R900" t="s">
        <v>42</v>
      </c>
      <c r="S900" t="s">
        <v>2038</v>
      </c>
      <c r="T900" t="s">
        <v>2039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9"/>
        <v>102.60162601626017</v>
      </c>
      <c r="J901" t="s">
        <v>98</v>
      </c>
      <c r="K901" t="s">
        <v>99</v>
      </c>
      <c r="L901">
        <v>1381122000</v>
      </c>
      <c r="M901" s="9">
        <f t="shared" si="57"/>
        <v>41554.208333333336</v>
      </c>
      <c r="N901">
        <v>1382677200</v>
      </c>
      <c r="O901" s="9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2032</v>
      </c>
      <c r="T901" t="s">
        <v>2055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9"/>
        <v>2</v>
      </c>
      <c r="J902" t="s">
        <v>21</v>
      </c>
      <c r="K902" t="s">
        <v>22</v>
      </c>
      <c r="L902">
        <v>1411102800</v>
      </c>
      <c r="M902" s="9">
        <f t="shared" si="57"/>
        <v>41901.208333333336</v>
      </c>
      <c r="N902">
        <v>1411189200</v>
      </c>
      <c r="O902" s="9">
        <f t="shared" si="58"/>
        <v>41902.208333333336</v>
      </c>
      <c r="P902" t="b">
        <v>0</v>
      </c>
      <c r="Q902" t="b">
        <v>1</v>
      </c>
      <c r="R902" t="s">
        <v>28</v>
      </c>
      <c r="S902" t="s">
        <v>2034</v>
      </c>
      <c r="T902" t="s">
        <v>2035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9"/>
        <v>55.0062893081761</v>
      </c>
      <c r="J903" t="s">
        <v>21</v>
      </c>
      <c r="K903" t="s">
        <v>22</v>
      </c>
      <c r="L903">
        <v>1531803600</v>
      </c>
      <c r="M903" s="9">
        <f t="shared" si="57"/>
        <v>43298.208333333328</v>
      </c>
      <c r="N903">
        <v>1534654800</v>
      </c>
      <c r="O903" s="9">
        <f t="shared" si="58"/>
        <v>43331.208333333328</v>
      </c>
      <c r="P903" t="b">
        <v>0</v>
      </c>
      <c r="Q903" t="b">
        <v>1</v>
      </c>
      <c r="R903" t="s">
        <v>23</v>
      </c>
      <c r="S903" t="s">
        <v>2032</v>
      </c>
      <c r="T903" t="s">
        <v>2033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9"/>
        <v>32.127272727272725</v>
      </c>
      <c r="J904" t="s">
        <v>21</v>
      </c>
      <c r="K904" t="s">
        <v>22</v>
      </c>
      <c r="L904">
        <v>1454133600</v>
      </c>
      <c r="M904" s="9">
        <f t="shared" si="57"/>
        <v>42399.25</v>
      </c>
      <c r="N904">
        <v>1457762400</v>
      </c>
      <c r="O904" s="9">
        <f t="shared" si="58"/>
        <v>42441.25</v>
      </c>
      <c r="P904" t="b">
        <v>0</v>
      </c>
      <c r="Q904" t="b">
        <v>0</v>
      </c>
      <c r="R904" t="s">
        <v>28</v>
      </c>
      <c r="S904" t="s">
        <v>2034</v>
      </c>
      <c r="T904" t="s">
        <v>2035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9"/>
        <v>50.642857142857146</v>
      </c>
      <c r="J905" t="s">
        <v>21</v>
      </c>
      <c r="K905" t="s">
        <v>22</v>
      </c>
      <c r="L905">
        <v>1336194000</v>
      </c>
      <c r="M905" s="9">
        <f t="shared" si="57"/>
        <v>41034.208333333336</v>
      </c>
      <c r="N905">
        <v>1337490000</v>
      </c>
      <c r="O905" s="9">
        <f t="shared" si="58"/>
        <v>41049.208333333336</v>
      </c>
      <c r="P905" t="b">
        <v>0</v>
      </c>
      <c r="Q905" t="b">
        <v>1</v>
      </c>
      <c r="R905" t="s">
        <v>68</v>
      </c>
      <c r="S905" t="s">
        <v>2044</v>
      </c>
      <c r="T905" t="s">
        <v>2045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9"/>
        <v>49.6875</v>
      </c>
      <c r="J906" t="s">
        <v>21</v>
      </c>
      <c r="K906" t="s">
        <v>22</v>
      </c>
      <c r="L906">
        <v>1349326800</v>
      </c>
      <c r="M906" s="9">
        <f t="shared" si="57"/>
        <v>41186.208333333336</v>
      </c>
      <c r="N906">
        <v>1349672400</v>
      </c>
      <c r="O906" s="9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2044</v>
      </c>
      <c r="T906" t="s">
        <v>2053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9"/>
        <v>54.894067796610166</v>
      </c>
      <c r="J907" t="s">
        <v>21</v>
      </c>
      <c r="K907" t="s">
        <v>22</v>
      </c>
      <c r="L907">
        <v>1379566800</v>
      </c>
      <c r="M907" s="9">
        <f t="shared" si="57"/>
        <v>41536.208333333336</v>
      </c>
      <c r="N907">
        <v>1379826000</v>
      </c>
      <c r="O907" s="9">
        <f t="shared" si="58"/>
        <v>41539.208333333336</v>
      </c>
      <c r="P907" t="b">
        <v>0</v>
      </c>
      <c r="Q907" t="b">
        <v>0</v>
      </c>
      <c r="R907" t="s">
        <v>33</v>
      </c>
      <c r="S907" t="s">
        <v>2036</v>
      </c>
      <c r="T907" t="s">
        <v>2037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9"/>
        <v>46.931937172774866</v>
      </c>
      <c r="J908" t="s">
        <v>21</v>
      </c>
      <c r="K908" t="s">
        <v>22</v>
      </c>
      <c r="L908">
        <v>1494651600</v>
      </c>
      <c r="M908" s="9">
        <f t="shared" si="57"/>
        <v>42868.208333333328</v>
      </c>
      <c r="N908">
        <v>1497762000</v>
      </c>
      <c r="O908" s="9">
        <f t="shared" si="58"/>
        <v>42904.208333333328</v>
      </c>
      <c r="P908" t="b">
        <v>1</v>
      </c>
      <c r="Q908" t="b">
        <v>1</v>
      </c>
      <c r="R908" t="s">
        <v>42</v>
      </c>
      <c r="S908" t="s">
        <v>2038</v>
      </c>
      <c r="T908" t="s">
        <v>2039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9"/>
        <v>44.951219512195124</v>
      </c>
      <c r="J909" t="s">
        <v>21</v>
      </c>
      <c r="K909" t="s">
        <v>22</v>
      </c>
      <c r="L909">
        <v>1303880400</v>
      </c>
      <c r="M909" s="9">
        <f t="shared" si="57"/>
        <v>40660.208333333336</v>
      </c>
      <c r="N909">
        <v>1304485200</v>
      </c>
      <c r="O909" s="9">
        <f t="shared" si="58"/>
        <v>40667.208333333336</v>
      </c>
      <c r="P909" t="b">
        <v>0</v>
      </c>
      <c r="Q909" t="b">
        <v>0</v>
      </c>
      <c r="R909" t="s">
        <v>33</v>
      </c>
      <c r="S909" t="s">
        <v>2036</v>
      </c>
      <c r="T909" t="s">
        <v>2037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9"/>
        <v>30.99898322318251</v>
      </c>
      <c r="J910" t="s">
        <v>21</v>
      </c>
      <c r="K910" t="s">
        <v>22</v>
      </c>
      <c r="L910">
        <v>1335934800</v>
      </c>
      <c r="M910" s="9">
        <f t="shared" si="57"/>
        <v>41031.208333333336</v>
      </c>
      <c r="N910">
        <v>1336885200</v>
      </c>
      <c r="O910" s="9">
        <f t="shared" si="58"/>
        <v>41042.208333333336</v>
      </c>
      <c r="P910" t="b">
        <v>0</v>
      </c>
      <c r="Q910" t="b">
        <v>0</v>
      </c>
      <c r="R910" t="s">
        <v>89</v>
      </c>
      <c r="S910" t="s">
        <v>2047</v>
      </c>
      <c r="T910" t="s">
        <v>2048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9"/>
        <v>107.7625</v>
      </c>
      <c r="J911" t="s">
        <v>15</v>
      </c>
      <c r="K911" t="s">
        <v>16</v>
      </c>
      <c r="L911">
        <v>1528088400</v>
      </c>
      <c r="M911" s="9">
        <f t="shared" si="57"/>
        <v>43255.208333333328</v>
      </c>
      <c r="N911">
        <v>1530421200</v>
      </c>
      <c r="O911" s="9">
        <f t="shared" si="58"/>
        <v>43282.208333333328</v>
      </c>
      <c r="P911" t="b">
        <v>0</v>
      </c>
      <c r="Q911" t="b">
        <v>1</v>
      </c>
      <c r="R911" t="s">
        <v>33</v>
      </c>
      <c r="S911" t="s">
        <v>2036</v>
      </c>
      <c r="T911" t="s">
        <v>2037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9"/>
        <v>102.07770270270271</v>
      </c>
      <c r="J912" t="s">
        <v>21</v>
      </c>
      <c r="K912" t="s">
        <v>22</v>
      </c>
      <c r="L912">
        <v>1421906400</v>
      </c>
      <c r="M912" s="9">
        <f t="shared" si="57"/>
        <v>42026.25</v>
      </c>
      <c r="N912">
        <v>1421992800</v>
      </c>
      <c r="O912" s="9">
        <f t="shared" si="58"/>
        <v>42027.25</v>
      </c>
      <c r="P912" t="b">
        <v>0</v>
      </c>
      <c r="Q912" t="b">
        <v>0</v>
      </c>
      <c r="R912" t="s">
        <v>33</v>
      </c>
      <c r="S912" t="s">
        <v>2036</v>
      </c>
      <c r="T912" t="s">
        <v>2037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9"/>
        <v>24.976190476190474</v>
      </c>
      <c r="J913" t="s">
        <v>21</v>
      </c>
      <c r="K913" t="s">
        <v>22</v>
      </c>
      <c r="L913">
        <v>1568005200</v>
      </c>
      <c r="M913" s="9">
        <f t="shared" si="57"/>
        <v>43717.208333333328</v>
      </c>
      <c r="N913">
        <v>1568178000</v>
      </c>
      <c r="O913" s="9">
        <f t="shared" si="58"/>
        <v>43719.208333333328</v>
      </c>
      <c r="P913" t="b">
        <v>1</v>
      </c>
      <c r="Q913" t="b">
        <v>0</v>
      </c>
      <c r="R913" t="s">
        <v>28</v>
      </c>
      <c r="S913" t="s">
        <v>2034</v>
      </c>
      <c r="T913" t="s">
        <v>2035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9"/>
        <v>79.944134078212286</v>
      </c>
      <c r="J914" t="s">
        <v>21</v>
      </c>
      <c r="K914" t="s">
        <v>22</v>
      </c>
      <c r="L914">
        <v>1346821200</v>
      </c>
      <c r="M914" s="9">
        <f t="shared" si="57"/>
        <v>41157.208333333336</v>
      </c>
      <c r="N914">
        <v>1347944400</v>
      </c>
      <c r="O914" s="9">
        <f t="shared" si="58"/>
        <v>41170.208333333336</v>
      </c>
      <c r="P914" t="b">
        <v>1</v>
      </c>
      <c r="Q914" t="b">
        <v>0</v>
      </c>
      <c r="R914" t="s">
        <v>53</v>
      </c>
      <c r="S914" t="s">
        <v>2038</v>
      </c>
      <c r="T914" t="s">
        <v>2041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9"/>
        <v>67.946462715105156</v>
      </c>
      <c r="J915" t="s">
        <v>26</v>
      </c>
      <c r="K915" t="s">
        <v>27</v>
      </c>
      <c r="L915">
        <v>1557637200</v>
      </c>
      <c r="M915" s="9">
        <f t="shared" si="57"/>
        <v>43597.208333333328</v>
      </c>
      <c r="N915">
        <v>1558760400</v>
      </c>
      <c r="O915" s="9">
        <f t="shared" si="58"/>
        <v>43610.208333333328</v>
      </c>
      <c r="P915" t="b">
        <v>0</v>
      </c>
      <c r="Q915" t="b">
        <v>0</v>
      </c>
      <c r="R915" t="s">
        <v>53</v>
      </c>
      <c r="S915" t="s">
        <v>2038</v>
      </c>
      <c r="T915" t="s">
        <v>2041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9"/>
        <v>26.070921985815602</v>
      </c>
      <c r="J916" t="s">
        <v>40</v>
      </c>
      <c r="K916" t="s">
        <v>41</v>
      </c>
      <c r="L916">
        <v>1375592400</v>
      </c>
      <c r="M916" s="9">
        <f t="shared" si="57"/>
        <v>41490.208333333336</v>
      </c>
      <c r="N916">
        <v>1376629200</v>
      </c>
      <c r="O916" s="9">
        <f t="shared" si="58"/>
        <v>41502.208333333336</v>
      </c>
      <c r="P916" t="b">
        <v>0</v>
      </c>
      <c r="Q916" t="b">
        <v>0</v>
      </c>
      <c r="R916" t="s">
        <v>33</v>
      </c>
      <c r="S916" t="s">
        <v>2036</v>
      </c>
      <c r="T916" t="s">
        <v>2037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9"/>
        <v>105.0032154340836</v>
      </c>
      <c r="J917" t="s">
        <v>40</v>
      </c>
      <c r="K917" t="s">
        <v>41</v>
      </c>
      <c r="L917">
        <v>1503982800</v>
      </c>
      <c r="M917" s="9">
        <f t="shared" si="57"/>
        <v>42976.208333333328</v>
      </c>
      <c r="N917">
        <v>1504760400</v>
      </c>
      <c r="O917" s="9">
        <f t="shared" si="58"/>
        <v>42985.208333333328</v>
      </c>
      <c r="P917" t="b">
        <v>0</v>
      </c>
      <c r="Q917" t="b">
        <v>0</v>
      </c>
      <c r="R917" t="s">
        <v>269</v>
      </c>
      <c r="S917" t="s">
        <v>2038</v>
      </c>
      <c r="T917" t="s">
        <v>2057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9"/>
        <v>25.826923076923077</v>
      </c>
      <c r="J918" t="s">
        <v>21</v>
      </c>
      <c r="K918" t="s">
        <v>22</v>
      </c>
      <c r="L918">
        <v>1418882400</v>
      </c>
      <c r="M918" s="9">
        <f t="shared" si="57"/>
        <v>41991.25</v>
      </c>
      <c r="N918">
        <v>1419660000</v>
      </c>
      <c r="O918" s="9">
        <f t="shared" si="58"/>
        <v>42000.25</v>
      </c>
      <c r="P918" t="b">
        <v>0</v>
      </c>
      <c r="Q918" t="b">
        <v>0</v>
      </c>
      <c r="R918" t="s">
        <v>122</v>
      </c>
      <c r="S918" t="s">
        <v>2051</v>
      </c>
      <c r="T918" t="s">
        <v>2052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9"/>
        <v>77.666666666666671</v>
      </c>
      <c r="J919" t="s">
        <v>40</v>
      </c>
      <c r="K919" t="s">
        <v>41</v>
      </c>
      <c r="L919">
        <v>1309237200</v>
      </c>
      <c r="M919" s="9">
        <f t="shared" si="57"/>
        <v>40722.208333333336</v>
      </c>
      <c r="N919">
        <v>1311310800</v>
      </c>
      <c r="O919" s="9">
        <f t="shared" si="58"/>
        <v>40746.208333333336</v>
      </c>
      <c r="P919" t="b">
        <v>0</v>
      </c>
      <c r="Q919" t="b">
        <v>1</v>
      </c>
      <c r="R919" t="s">
        <v>100</v>
      </c>
      <c r="S919" t="s">
        <v>2038</v>
      </c>
      <c r="T919" t="s">
        <v>2049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9"/>
        <v>57.82692307692308</v>
      </c>
      <c r="J920" t="s">
        <v>98</v>
      </c>
      <c r="K920" t="s">
        <v>99</v>
      </c>
      <c r="L920">
        <v>1343365200</v>
      </c>
      <c r="M920" s="9">
        <f t="shared" si="57"/>
        <v>41117.208333333336</v>
      </c>
      <c r="N920">
        <v>1344315600</v>
      </c>
      <c r="O920" s="9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2044</v>
      </c>
      <c r="T920" t="s">
        <v>2053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9"/>
        <v>92.955555555555549</v>
      </c>
      <c r="J921" t="s">
        <v>26</v>
      </c>
      <c r="K921" t="s">
        <v>27</v>
      </c>
      <c r="L921">
        <v>1507957200</v>
      </c>
      <c r="M921" s="9">
        <f t="shared" si="57"/>
        <v>43022.208333333328</v>
      </c>
      <c r="N921">
        <v>1510725600</v>
      </c>
      <c r="O921" s="9">
        <f t="shared" si="58"/>
        <v>43054.25</v>
      </c>
      <c r="P921" t="b">
        <v>0</v>
      </c>
      <c r="Q921" t="b">
        <v>1</v>
      </c>
      <c r="R921" t="s">
        <v>33</v>
      </c>
      <c r="S921" t="s">
        <v>2036</v>
      </c>
      <c r="T921" t="s">
        <v>2037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9"/>
        <v>37.945098039215686</v>
      </c>
      <c r="J922" t="s">
        <v>21</v>
      </c>
      <c r="K922" t="s">
        <v>22</v>
      </c>
      <c r="L922">
        <v>1549519200</v>
      </c>
      <c r="M922" s="9">
        <f t="shared" si="57"/>
        <v>43503.25</v>
      </c>
      <c r="N922">
        <v>1551247200</v>
      </c>
      <c r="O922" s="9">
        <f t="shared" si="58"/>
        <v>43523.25</v>
      </c>
      <c r="P922" t="b">
        <v>1</v>
      </c>
      <c r="Q922" t="b">
        <v>0</v>
      </c>
      <c r="R922" t="s">
        <v>71</v>
      </c>
      <c r="S922" t="s">
        <v>2038</v>
      </c>
      <c r="T922" t="s">
        <v>2046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9"/>
        <v>31.842105263157894</v>
      </c>
      <c r="J923" t="s">
        <v>21</v>
      </c>
      <c r="K923" t="s">
        <v>22</v>
      </c>
      <c r="L923">
        <v>1329026400</v>
      </c>
      <c r="M923" s="9">
        <f t="shared" si="57"/>
        <v>40951.25</v>
      </c>
      <c r="N923">
        <v>1330236000</v>
      </c>
      <c r="O923" s="9">
        <f t="shared" si="58"/>
        <v>40965.25</v>
      </c>
      <c r="P923" t="b">
        <v>0</v>
      </c>
      <c r="Q923" t="b">
        <v>0</v>
      </c>
      <c r="R923" t="s">
        <v>28</v>
      </c>
      <c r="S923" t="s">
        <v>2034</v>
      </c>
      <c r="T923" t="s">
        <v>2035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9"/>
        <v>40</v>
      </c>
      <c r="J924" t="s">
        <v>21</v>
      </c>
      <c r="K924" t="s">
        <v>22</v>
      </c>
      <c r="L924">
        <v>1544335200</v>
      </c>
      <c r="M924" s="9">
        <f t="shared" si="57"/>
        <v>43443.25</v>
      </c>
      <c r="N924">
        <v>1545112800</v>
      </c>
      <c r="O924" s="9">
        <f t="shared" si="58"/>
        <v>43452.25</v>
      </c>
      <c r="P924" t="b">
        <v>0</v>
      </c>
      <c r="Q924" t="b">
        <v>1</v>
      </c>
      <c r="R924" t="s">
        <v>319</v>
      </c>
      <c r="S924" t="s">
        <v>2032</v>
      </c>
      <c r="T924" t="s">
        <v>2059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9"/>
        <v>101.1</v>
      </c>
      <c r="J925" t="s">
        <v>21</v>
      </c>
      <c r="K925" t="s">
        <v>22</v>
      </c>
      <c r="L925">
        <v>1279083600</v>
      </c>
      <c r="M925" s="9">
        <f t="shared" si="57"/>
        <v>40373.208333333336</v>
      </c>
      <c r="N925">
        <v>1279170000</v>
      </c>
      <c r="O925" s="9">
        <f t="shared" si="58"/>
        <v>40374.208333333336</v>
      </c>
      <c r="P925" t="b">
        <v>0</v>
      </c>
      <c r="Q925" t="b">
        <v>0</v>
      </c>
      <c r="R925" t="s">
        <v>33</v>
      </c>
      <c r="S925" t="s">
        <v>2036</v>
      </c>
      <c r="T925" t="s">
        <v>2037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9"/>
        <v>84.006989951944078</v>
      </c>
      <c r="J926" t="s">
        <v>107</v>
      </c>
      <c r="K926" t="s">
        <v>108</v>
      </c>
      <c r="L926">
        <v>1572498000</v>
      </c>
      <c r="M926" s="9">
        <f t="shared" si="57"/>
        <v>43769.208333333328</v>
      </c>
      <c r="N926">
        <v>1573452000</v>
      </c>
      <c r="O926" s="9">
        <f t="shared" si="58"/>
        <v>43780.25</v>
      </c>
      <c r="P926" t="b">
        <v>0</v>
      </c>
      <c r="Q926" t="b">
        <v>0</v>
      </c>
      <c r="R926" t="s">
        <v>33</v>
      </c>
      <c r="S926" t="s">
        <v>2036</v>
      </c>
      <c r="T926" t="s">
        <v>2037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9"/>
        <v>103.41538461538461</v>
      </c>
      <c r="J927" t="s">
        <v>21</v>
      </c>
      <c r="K927" t="s">
        <v>22</v>
      </c>
      <c r="L927">
        <v>1506056400</v>
      </c>
      <c r="M927" s="9">
        <f t="shared" si="57"/>
        <v>43000.208333333328</v>
      </c>
      <c r="N927">
        <v>1507093200</v>
      </c>
      <c r="O927" s="9">
        <f t="shared" si="58"/>
        <v>43012.208333333328</v>
      </c>
      <c r="P927" t="b">
        <v>0</v>
      </c>
      <c r="Q927" t="b">
        <v>0</v>
      </c>
      <c r="R927" t="s">
        <v>33</v>
      </c>
      <c r="S927" t="s">
        <v>2036</v>
      </c>
      <c r="T927" t="s">
        <v>2037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9"/>
        <v>105.13333333333334</v>
      </c>
      <c r="J928" t="s">
        <v>21</v>
      </c>
      <c r="K928" t="s">
        <v>22</v>
      </c>
      <c r="L928">
        <v>1463029200</v>
      </c>
      <c r="M928" s="9">
        <f t="shared" si="57"/>
        <v>42502.208333333328</v>
      </c>
      <c r="N928">
        <v>1463374800</v>
      </c>
      <c r="O928" s="9">
        <f t="shared" si="58"/>
        <v>42506.208333333328</v>
      </c>
      <c r="P928" t="b">
        <v>0</v>
      </c>
      <c r="Q928" t="b">
        <v>0</v>
      </c>
      <c r="R928" t="s">
        <v>17</v>
      </c>
      <c r="S928" t="s">
        <v>2030</v>
      </c>
      <c r="T928" t="s">
        <v>2031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9"/>
        <v>89.21621621621621</v>
      </c>
      <c r="J929" t="s">
        <v>21</v>
      </c>
      <c r="K929" t="s">
        <v>22</v>
      </c>
      <c r="L929">
        <v>1342069200</v>
      </c>
      <c r="M929" s="9">
        <f t="shared" si="57"/>
        <v>41102.208333333336</v>
      </c>
      <c r="N929">
        <v>1344574800</v>
      </c>
      <c r="O929" s="9">
        <f t="shared" si="58"/>
        <v>41131.208333333336</v>
      </c>
      <c r="P929" t="b">
        <v>0</v>
      </c>
      <c r="Q929" t="b">
        <v>0</v>
      </c>
      <c r="R929" t="s">
        <v>33</v>
      </c>
      <c r="S929" t="s">
        <v>2036</v>
      </c>
      <c r="T929" t="s">
        <v>2037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9"/>
        <v>51.995234312946785</v>
      </c>
      <c r="J930" t="s">
        <v>107</v>
      </c>
      <c r="K930" t="s">
        <v>108</v>
      </c>
      <c r="L930">
        <v>1388296800</v>
      </c>
      <c r="M930" s="9">
        <f t="shared" si="57"/>
        <v>41637.25</v>
      </c>
      <c r="N930">
        <v>1389074400</v>
      </c>
      <c r="O930" s="9">
        <f t="shared" si="58"/>
        <v>41646.25</v>
      </c>
      <c r="P930" t="b">
        <v>0</v>
      </c>
      <c r="Q930" t="b">
        <v>0</v>
      </c>
      <c r="R930" t="s">
        <v>28</v>
      </c>
      <c r="S930" t="s">
        <v>2034</v>
      </c>
      <c r="T930" t="s">
        <v>2035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9"/>
        <v>64.956521739130437</v>
      </c>
      <c r="J931" t="s">
        <v>40</v>
      </c>
      <c r="K931" t="s">
        <v>41</v>
      </c>
      <c r="L931">
        <v>1493787600</v>
      </c>
      <c r="M931" s="9">
        <f t="shared" si="57"/>
        <v>42858.208333333328</v>
      </c>
      <c r="N931">
        <v>1494997200</v>
      </c>
      <c r="O931" s="9">
        <f t="shared" si="58"/>
        <v>42872.208333333328</v>
      </c>
      <c r="P931" t="b">
        <v>0</v>
      </c>
      <c r="Q931" t="b">
        <v>0</v>
      </c>
      <c r="R931" t="s">
        <v>33</v>
      </c>
      <c r="S931" t="s">
        <v>2036</v>
      </c>
      <c r="T931" t="s">
        <v>2037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9"/>
        <v>46.235294117647058</v>
      </c>
      <c r="J932" t="s">
        <v>21</v>
      </c>
      <c r="K932" t="s">
        <v>22</v>
      </c>
      <c r="L932">
        <v>1424844000</v>
      </c>
      <c r="M932" s="9">
        <f t="shared" si="57"/>
        <v>42060.25</v>
      </c>
      <c r="N932">
        <v>1425448800</v>
      </c>
      <c r="O932" s="9">
        <f t="shared" si="58"/>
        <v>42067.25</v>
      </c>
      <c r="P932" t="b">
        <v>0</v>
      </c>
      <c r="Q932" t="b">
        <v>1</v>
      </c>
      <c r="R932" t="s">
        <v>33</v>
      </c>
      <c r="S932" t="s">
        <v>2036</v>
      </c>
      <c r="T932" t="s">
        <v>2037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9"/>
        <v>51.151785714285715</v>
      </c>
      <c r="J933" t="s">
        <v>21</v>
      </c>
      <c r="K933" t="s">
        <v>22</v>
      </c>
      <c r="L933">
        <v>1403931600</v>
      </c>
      <c r="M933" s="9">
        <f t="shared" si="57"/>
        <v>41818.208333333336</v>
      </c>
      <c r="N933">
        <v>1404104400</v>
      </c>
      <c r="O933" s="9">
        <f t="shared" si="58"/>
        <v>41820.208333333336</v>
      </c>
      <c r="P933" t="b">
        <v>0</v>
      </c>
      <c r="Q933" t="b">
        <v>1</v>
      </c>
      <c r="R933" t="s">
        <v>33</v>
      </c>
      <c r="S933" t="s">
        <v>2036</v>
      </c>
      <c r="T933" t="s">
        <v>2037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9"/>
        <v>33.909722222222221</v>
      </c>
      <c r="J934" t="s">
        <v>21</v>
      </c>
      <c r="K934" t="s">
        <v>22</v>
      </c>
      <c r="L934">
        <v>1394514000</v>
      </c>
      <c r="M934" s="9">
        <f t="shared" si="57"/>
        <v>41709.208333333336</v>
      </c>
      <c r="N934">
        <v>1394773200</v>
      </c>
      <c r="O934" s="9">
        <f t="shared" si="58"/>
        <v>41712.208333333336</v>
      </c>
      <c r="P934" t="b">
        <v>0</v>
      </c>
      <c r="Q934" t="b">
        <v>0</v>
      </c>
      <c r="R934" t="s">
        <v>23</v>
      </c>
      <c r="S934" t="s">
        <v>2032</v>
      </c>
      <c r="T934" t="s">
        <v>2033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9"/>
        <v>92.016298633017882</v>
      </c>
      <c r="J935" t="s">
        <v>21</v>
      </c>
      <c r="K935" t="s">
        <v>22</v>
      </c>
      <c r="L935">
        <v>1365397200</v>
      </c>
      <c r="M935" s="9">
        <f t="shared" si="57"/>
        <v>41372.208333333336</v>
      </c>
      <c r="N935">
        <v>1366520400</v>
      </c>
      <c r="O935" s="9">
        <f t="shared" si="58"/>
        <v>41385.208333333336</v>
      </c>
      <c r="P935" t="b">
        <v>0</v>
      </c>
      <c r="Q935" t="b">
        <v>0</v>
      </c>
      <c r="R935" t="s">
        <v>33</v>
      </c>
      <c r="S935" t="s">
        <v>2036</v>
      </c>
      <c r="T935" t="s">
        <v>2037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9"/>
        <v>107.42857142857143</v>
      </c>
      <c r="J936" t="s">
        <v>21</v>
      </c>
      <c r="K936" t="s">
        <v>22</v>
      </c>
      <c r="L936">
        <v>1456120800</v>
      </c>
      <c r="M936" s="9">
        <f t="shared" si="57"/>
        <v>42422.25</v>
      </c>
      <c r="N936">
        <v>1456639200</v>
      </c>
      <c r="O936" s="9">
        <f t="shared" si="58"/>
        <v>42428.25</v>
      </c>
      <c r="P936" t="b">
        <v>0</v>
      </c>
      <c r="Q936" t="b">
        <v>0</v>
      </c>
      <c r="R936" t="s">
        <v>33</v>
      </c>
      <c r="S936" t="s">
        <v>2036</v>
      </c>
      <c r="T936" t="s">
        <v>2037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9"/>
        <v>75.848484848484844</v>
      </c>
      <c r="J937" t="s">
        <v>21</v>
      </c>
      <c r="K937" t="s">
        <v>22</v>
      </c>
      <c r="L937">
        <v>1437714000</v>
      </c>
      <c r="M937" s="9">
        <f t="shared" si="57"/>
        <v>42209.208333333328</v>
      </c>
      <c r="N937">
        <v>1438318800</v>
      </c>
      <c r="O937" s="9">
        <f t="shared" si="58"/>
        <v>42216.208333333328</v>
      </c>
      <c r="P937" t="b">
        <v>0</v>
      </c>
      <c r="Q937" t="b">
        <v>0</v>
      </c>
      <c r="R937" t="s">
        <v>33</v>
      </c>
      <c r="S937" t="s">
        <v>2036</v>
      </c>
      <c r="T937" t="s">
        <v>2037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9"/>
        <v>80.476190476190482</v>
      </c>
      <c r="J938" t="s">
        <v>21</v>
      </c>
      <c r="K938" t="s">
        <v>22</v>
      </c>
      <c r="L938">
        <v>1563771600</v>
      </c>
      <c r="M938" s="9">
        <f t="shared" si="57"/>
        <v>43668.208333333328</v>
      </c>
      <c r="N938">
        <v>1564030800</v>
      </c>
      <c r="O938" s="9">
        <f t="shared" si="58"/>
        <v>43671.208333333328</v>
      </c>
      <c r="P938" t="b">
        <v>1</v>
      </c>
      <c r="Q938" t="b">
        <v>0</v>
      </c>
      <c r="R938" t="s">
        <v>33</v>
      </c>
      <c r="S938" t="s">
        <v>2036</v>
      </c>
      <c r="T938" t="s">
        <v>2037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9"/>
        <v>86.978483606557376</v>
      </c>
      <c r="J939" t="s">
        <v>21</v>
      </c>
      <c r="K939" t="s">
        <v>22</v>
      </c>
      <c r="L939">
        <v>1448517600</v>
      </c>
      <c r="M939" s="9">
        <f t="shared" si="57"/>
        <v>42334.25</v>
      </c>
      <c r="N939">
        <v>1449295200</v>
      </c>
      <c r="O939" s="9">
        <f t="shared" si="58"/>
        <v>42343.25</v>
      </c>
      <c r="P939" t="b">
        <v>0</v>
      </c>
      <c r="Q939" t="b">
        <v>0</v>
      </c>
      <c r="R939" t="s">
        <v>42</v>
      </c>
      <c r="S939" t="s">
        <v>2038</v>
      </c>
      <c r="T939" t="s">
        <v>2039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9"/>
        <v>105.13541666666667</v>
      </c>
      <c r="J940" t="s">
        <v>21</v>
      </c>
      <c r="K940" t="s">
        <v>22</v>
      </c>
      <c r="L940">
        <v>1528779600</v>
      </c>
      <c r="M940" s="9">
        <f t="shared" si="57"/>
        <v>43263.208333333328</v>
      </c>
      <c r="N940">
        <v>1531890000</v>
      </c>
      <c r="O940" s="9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2044</v>
      </c>
      <c r="T940" t="s">
        <v>2050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9"/>
        <v>57.298507462686565</v>
      </c>
      <c r="J941" t="s">
        <v>21</v>
      </c>
      <c r="K941" t="s">
        <v>22</v>
      </c>
      <c r="L941">
        <v>1304744400</v>
      </c>
      <c r="M941" s="9">
        <f t="shared" si="57"/>
        <v>40670.208333333336</v>
      </c>
      <c r="N941">
        <v>1306213200</v>
      </c>
      <c r="O941" s="9">
        <f t="shared" si="58"/>
        <v>40687.208333333336</v>
      </c>
      <c r="P941" t="b">
        <v>0</v>
      </c>
      <c r="Q941" t="b">
        <v>1</v>
      </c>
      <c r="R941" t="s">
        <v>89</v>
      </c>
      <c r="S941" t="s">
        <v>2047</v>
      </c>
      <c r="T941" t="s">
        <v>2048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9"/>
        <v>93.348484848484844</v>
      </c>
      <c r="J942" t="s">
        <v>15</v>
      </c>
      <c r="K942" t="s">
        <v>16</v>
      </c>
      <c r="L942">
        <v>1354341600</v>
      </c>
      <c r="M942" s="9">
        <f t="shared" si="57"/>
        <v>41244.25</v>
      </c>
      <c r="N942">
        <v>1356242400</v>
      </c>
      <c r="O942" s="9">
        <f t="shared" si="58"/>
        <v>41266.25</v>
      </c>
      <c r="P942" t="b">
        <v>0</v>
      </c>
      <c r="Q942" t="b">
        <v>0</v>
      </c>
      <c r="R942" t="s">
        <v>28</v>
      </c>
      <c r="S942" t="s">
        <v>2034</v>
      </c>
      <c r="T942" t="s">
        <v>2035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9"/>
        <v>71.987179487179489</v>
      </c>
      <c r="J943" t="s">
        <v>21</v>
      </c>
      <c r="K943" t="s">
        <v>22</v>
      </c>
      <c r="L943">
        <v>1294552800</v>
      </c>
      <c r="M943" s="9">
        <f t="shared" si="57"/>
        <v>40552.25</v>
      </c>
      <c r="N943">
        <v>1297576800</v>
      </c>
      <c r="O943" s="9">
        <f t="shared" si="58"/>
        <v>40587.25</v>
      </c>
      <c r="P943" t="b">
        <v>1</v>
      </c>
      <c r="Q943" t="b">
        <v>0</v>
      </c>
      <c r="R943" t="s">
        <v>33</v>
      </c>
      <c r="S943" t="s">
        <v>2036</v>
      </c>
      <c r="T943" t="s">
        <v>2037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9"/>
        <v>92.611940298507463</v>
      </c>
      <c r="J944" t="s">
        <v>26</v>
      </c>
      <c r="K944" t="s">
        <v>27</v>
      </c>
      <c r="L944">
        <v>1295935200</v>
      </c>
      <c r="M944" s="9">
        <f t="shared" si="57"/>
        <v>40568.25</v>
      </c>
      <c r="N944">
        <v>1296194400</v>
      </c>
      <c r="O944" s="9">
        <f t="shared" si="58"/>
        <v>40571.25</v>
      </c>
      <c r="P944" t="b">
        <v>0</v>
      </c>
      <c r="Q944" t="b">
        <v>0</v>
      </c>
      <c r="R944" t="s">
        <v>33</v>
      </c>
      <c r="S944" t="s">
        <v>2036</v>
      </c>
      <c r="T944" t="s">
        <v>2037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9"/>
        <v>104.99122807017544</v>
      </c>
      <c r="J945" t="s">
        <v>21</v>
      </c>
      <c r="K945" t="s">
        <v>22</v>
      </c>
      <c r="L945">
        <v>1411534800</v>
      </c>
      <c r="M945" s="9">
        <f t="shared" si="57"/>
        <v>41906.208333333336</v>
      </c>
      <c r="N945">
        <v>1414558800</v>
      </c>
      <c r="O945" s="9">
        <f t="shared" si="58"/>
        <v>41941.208333333336</v>
      </c>
      <c r="P945" t="b">
        <v>0</v>
      </c>
      <c r="Q945" t="b">
        <v>0</v>
      </c>
      <c r="R945" t="s">
        <v>17</v>
      </c>
      <c r="S945" t="s">
        <v>2030</v>
      </c>
      <c r="T945" t="s">
        <v>2031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9"/>
        <v>30.958174904942965</v>
      </c>
      <c r="J946" t="s">
        <v>26</v>
      </c>
      <c r="K946" t="s">
        <v>27</v>
      </c>
      <c r="L946">
        <v>1486706400</v>
      </c>
      <c r="M946" s="9">
        <f t="shared" si="57"/>
        <v>42776.25</v>
      </c>
      <c r="N946">
        <v>1488348000</v>
      </c>
      <c r="O946" s="9">
        <f t="shared" si="58"/>
        <v>42795.25</v>
      </c>
      <c r="P946" t="b">
        <v>0</v>
      </c>
      <c r="Q946" t="b">
        <v>0</v>
      </c>
      <c r="R946" t="s">
        <v>122</v>
      </c>
      <c r="S946" t="s">
        <v>2051</v>
      </c>
      <c r="T946" t="s">
        <v>2052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9"/>
        <v>33.001182732111175</v>
      </c>
      <c r="J947" t="s">
        <v>21</v>
      </c>
      <c r="K947" t="s">
        <v>22</v>
      </c>
      <c r="L947">
        <v>1333602000</v>
      </c>
      <c r="M947" s="9">
        <f t="shared" si="57"/>
        <v>41004.208333333336</v>
      </c>
      <c r="N947">
        <v>1334898000</v>
      </c>
      <c r="O947" s="9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2051</v>
      </c>
      <c r="T947" t="s">
        <v>2052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9"/>
        <v>84.187845303867405</v>
      </c>
      <c r="J948" t="s">
        <v>21</v>
      </c>
      <c r="K948" t="s">
        <v>22</v>
      </c>
      <c r="L948">
        <v>1308200400</v>
      </c>
      <c r="M948" s="9">
        <f t="shared" si="57"/>
        <v>40710.208333333336</v>
      </c>
      <c r="N948">
        <v>1308373200</v>
      </c>
      <c r="O948" s="9">
        <f t="shared" si="58"/>
        <v>40712.208333333336</v>
      </c>
      <c r="P948" t="b">
        <v>0</v>
      </c>
      <c r="Q948" t="b">
        <v>0</v>
      </c>
      <c r="R948" t="s">
        <v>33</v>
      </c>
      <c r="S948" t="s">
        <v>2036</v>
      </c>
      <c r="T948" t="s">
        <v>2037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9"/>
        <v>73.92307692307692</v>
      </c>
      <c r="J949" t="s">
        <v>21</v>
      </c>
      <c r="K949" t="s">
        <v>22</v>
      </c>
      <c r="L949">
        <v>1411707600</v>
      </c>
      <c r="M949" s="9">
        <f t="shared" si="57"/>
        <v>41908.208333333336</v>
      </c>
      <c r="N949">
        <v>1412312400</v>
      </c>
      <c r="O949" s="9">
        <f t="shared" si="58"/>
        <v>41915.208333333336</v>
      </c>
      <c r="P949" t="b">
        <v>0</v>
      </c>
      <c r="Q949" t="b">
        <v>0</v>
      </c>
      <c r="R949" t="s">
        <v>33</v>
      </c>
      <c r="S949" t="s">
        <v>2036</v>
      </c>
      <c r="T949" t="s">
        <v>2037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9"/>
        <v>36.987499999999997</v>
      </c>
      <c r="J950" t="s">
        <v>21</v>
      </c>
      <c r="K950" t="s">
        <v>22</v>
      </c>
      <c r="L950">
        <v>1418364000</v>
      </c>
      <c r="M950" s="9">
        <f t="shared" si="57"/>
        <v>41985.25</v>
      </c>
      <c r="N950">
        <v>1419228000</v>
      </c>
      <c r="O950" s="9">
        <f t="shared" si="58"/>
        <v>41995.25</v>
      </c>
      <c r="P950" t="b">
        <v>1</v>
      </c>
      <c r="Q950" t="b">
        <v>1</v>
      </c>
      <c r="R950" t="s">
        <v>42</v>
      </c>
      <c r="S950" t="s">
        <v>2038</v>
      </c>
      <c r="T950" t="s">
        <v>2039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9"/>
        <v>46.896551724137929</v>
      </c>
      <c r="J951" t="s">
        <v>21</v>
      </c>
      <c r="K951" t="s">
        <v>22</v>
      </c>
      <c r="L951">
        <v>1429333200</v>
      </c>
      <c r="M951" s="9">
        <f t="shared" si="57"/>
        <v>42112.208333333328</v>
      </c>
      <c r="N951">
        <v>1430974800</v>
      </c>
      <c r="O951" s="9">
        <f t="shared" si="58"/>
        <v>42131.208333333328</v>
      </c>
      <c r="P951" t="b">
        <v>0</v>
      </c>
      <c r="Q951" t="b">
        <v>0</v>
      </c>
      <c r="R951" t="s">
        <v>28</v>
      </c>
      <c r="S951" t="s">
        <v>2034</v>
      </c>
      <c r="T951" t="s">
        <v>2035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9"/>
        <v>5</v>
      </c>
      <c r="J952" t="s">
        <v>21</v>
      </c>
      <c r="K952" t="s">
        <v>22</v>
      </c>
      <c r="L952">
        <v>1555390800</v>
      </c>
      <c r="M952" s="9">
        <f t="shared" si="57"/>
        <v>43571.208333333328</v>
      </c>
      <c r="N952">
        <v>1555822800</v>
      </c>
      <c r="O952" s="9">
        <f t="shared" si="58"/>
        <v>43576.208333333328</v>
      </c>
      <c r="P952" t="b">
        <v>0</v>
      </c>
      <c r="Q952" t="b">
        <v>1</v>
      </c>
      <c r="R952" t="s">
        <v>33</v>
      </c>
      <c r="S952" t="s">
        <v>2036</v>
      </c>
      <c r="T952" t="s">
        <v>2037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9"/>
        <v>102.02437459910199</v>
      </c>
      <c r="J953" t="s">
        <v>21</v>
      </c>
      <c r="K953" t="s">
        <v>22</v>
      </c>
      <c r="L953">
        <v>1482732000</v>
      </c>
      <c r="M953" s="9">
        <f t="shared" si="57"/>
        <v>42730.25</v>
      </c>
      <c r="N953">
        <v>1482818400</v>
      </c>
      <c r="O953" s="9">
        <f t="shared" si="58"/>
        <v>42731.25</v>
      </c>
      <c r="P953" t="b">
        <v>0</v>
      </c>
      <c r="Q953" t="b">
        <v>1</v>
      </c>
      <c r="R953" t="s">
        <v>23</v>
      </c>
      <c r="S953" t="s">
        <v>2032</v>
      </c>
      <c r="T953" t="s">
        <v>2033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9"/>
        <v>45.007502206531335</v>
      </c>
      <c r="J954" t="s">
        <v>21</v>
      </c>
      <c r="K954" t="s">
        <v>22</v>
      </c>
      <c r="L954">
        <v>1470718800</v>
      </c>
      <c r="M954" s="9">
        <f t="shared" si="57"/>
        <v>42591.208333333328</v>
      </c>
      <c r="N954">
        <v>1471928400</v>
      </c>
      <c r="O954" s="9">
        <f t="shared" si="58"/>
        <v>42605.208333333328</v>
      </c>
      <c r="P954" t="b">
        <v>0</v>
      </c>
      <c r="Q954" t="b">
        <v>0</v>
      </c>
      <c r="R954" t="s">
        <v>42</v>
      </c>
      <c r="S954" t="s">
        <v>2038</v>
      </c>
      <c r="T954" t="s">
        <v>2039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9"/>
        <v>94.285714285714292</v>
      </c>
      <c r="J955" t="s">
        <v>21</v>
      </c>
      <c r="K955" t="s">
        <v>22</v>
      </c>
      <c r="L955">
        <v>1450591200</v>
      </c>
      <c r="M955" s="9">
        <f t="shared" si="57"/>
        <v>42358.25</v>
      </c>
      <c r="N955">
        <v>1453701600</v>
      </c>
      <c r="O955" s="9">
        <f t="shared" si="58"/>
        <v>42394.25</v>
      </c>
      <c r="P955" t="b">
        <v>0</v>
      </c>
      <c r="Q955" t="b">
        <v>1</v>
      </c>
      <c r="R955" t="s">
        <v>474</v>
      </c>
      <c r="S955" t="s">
        <v>2038</v>
      </c>
      <c r="T955" t="s">
        <v>2060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9"/>
        <v>101.02325581395348</v>
      </c>
      <c r="J956" t="s">
        <v>26</v>
      </c>
      <c r="K956" t="s">
        <v>27</v>
      </c>
      <c r="L956">
        <v>1348290000</v>
      </c>
      <c r="M956" s="9">
        <f t="shared" si="57"/>
        <v>41174.208333333336</v>
      </c>
      <c r="N956">
        <v>1350363600</v>
      </c>
      <c r="O956" s="9">
        <f t="shared" si="58"/>
        <v>41198.208333333336</v>
      </c>
      <c r="P956" t="b">
        <v>0</v>
      </c>
      <c r="Q956" t="b">
        <v>0</v>
      </c>
      <c r="R956" t="s">
        <v>28</v>
      </c>
      <c r="S956" t="s">
        <v>2034</v>
      </c>
      <c r="T956" t="s">
        <v>2035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9"/>
        <v>97.037499999999994</v>
      </c>
      <c r="J957" t="s">
        <v>21</v>
      </c>
      <c r="K957" t="s">
        <v>22</v>
      </c>
      <c r="L957">
        <v>1353823200</v>
      </c>
      <c r="M957" s="9">
        <f t="shared" si="57"/>
        <v>41238.25</v>
      </c>
      <c r="N957">
        <v>1353996000</v>
      </c>
      <c r="O957" s="9">
        <f t="shared" si="58"/>
        <v>41240.25</v>
      </c>
      <c r="P957" t="b">
        <v>0</v>
      </c>
      <c r="Q957" t="b">
        <v>0</v>
      </c>
      <c r="R957" t="s">
        <v>33</v>
      </c>
      <c r="S957" t="s">
        <v>2036</v>
      </c>
      <c r="T957" t="s">
        <v>2037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9"/>
        <v>43.00963855421687</v>
      </c>
      <c r="J958" t="s">
        <v>21</v>
      </c>
      <c r="K958" t="s">
        <v>22</v>
      </c>
      <c r="L958">
        <v>1450764000</v>
      </c>
      <c r="M958" s="9">
        <f t="shared" si="57"/>
        <v>42360.25</v>
      </c>
      <c r="N958">
        <v>1451109600</v>
      </c>
      <c r="O958" s="9">
        <f t="shared" si="58"/>
        <v>42364.25</v>
      </c>
      <c r="P958" t="b">
        <v>0</v>
      </c>
      <c r="Q958" t="b">
        <v>0</v>
      </c>
      <c r="R958" t="s">
        <v>474</v>
      </c>
      <c r="S958" t="s">
        <v>2038</v>
      </c>
      <c r="T958" t="s">
        <v>2060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9"/>
        <v>94.916030534351151</v>
      </c>
      <c r="J959" t="s">
        <v>21</v>
      </c>
      <c r="K959" t="s">
        <v>22</v>
      </c>
      <c r="L959">
        <v>1329372000</v>
      </c>
      <c r="M959" s="9">
        <f t="shared" si="57"/>
        <v>40955.25</v>
      </c>
      <c r="N959">
        <v>1329631200</v>
      </c>
      <c r="O959" s="9">
        <f t="shared" si="58"/>
        <v>40958.25</v>
      </c>
      <c r="P959" t="b">
        <v>0</v>
      </c>
      <c r="Q959" t="b">
        <v>0</v>
      </c>
      <c r="R959" t="s">
        <v>33</v>
      </c>
      <c r="S959" t="s">
        <v>2036</v>
      </c>
      <c r="T959" t="s">
        <v>2037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9"/>
        <v>72.151785714285708</v>
      </c>
      <c r="J960" t="s">
        <v>21</v>
      </c>
      <c r="K960" t="s">
        <v>22</v>
      </c>
      <c r="L960">
        <v>1277096400</v>
      </c>
      <c r="M960" s="9">
        <f t="shared" si="57"/>
        <v>40350.208333333336</v>
      </c>
      <c r="N960">
        <v>1278997200</v>
      </c>
      <c r="O960" s="9">
        <f t="shared" si="58"/>
        <v>40372.208333333336</v>
      </c>
      <c r="P960" t="b">
        <v>0</v>
      </c>
      <c r="Q960" t="b">
        <v>0</v>
      </c>
      <c r="R960" t="s">
        <v>71</v>
      </c>
      <c r="S960" t="s">
        <v>2038</v>
      </c>
      <c r="T960" t="s">
        <v>2046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9"/>
        <v>51.007692307692309</v>
      </c>
      <c r="J961" t="s">
        <v>21</v>
      </c>
      <c r="K961" t="s">
        <v>22</v>
      </c>
      <c r="L961">
        <v>1277701200</v>
      </c>
      <c r="M961" s="9">
        <f t="shared" si="57"/>
        <v>40357.208333333336</v>
      </c>
      <c r="N961">
        <v>1280120400</v>
      </c>
      <c r="O961" s="9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2044</v>
      </c>
      <c r="T961" t="s">
        <v>2056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25" si="60">IFERROR((E962/D962)*100,0)</f>
        <v>85.054545454545448</v>
      </c>
      <c r="G962" t="s">
        <v>14</v>
      </c>
      <c r="H962">
        <v>55</v>
      </c>
      <c r="I962" s="6">
        <f t="shared" si="59"/>
        <v>85.054545454545448</v>
      </c>
      <c r="J962" t="s">
        <v>21</v>
      </c>
      <c r="K962" t="s">
        <v>22</v>
      </c>
      <c r="L962">
        <v>1454911200</v>
      </c>
      <c r="M962" s="9">
        <f t="shared" ref="M962:M1025" si="61">(((L962/60)/60)/24)+DATE(1970,1,1)</f>
        <v>42408.25</v>
      </c>
      <c r="N962">
        <v>1458104400</v>
      </c>
      <c r="O962" s="9">
        <f t="shared" si="58"/>
        <v>42445.208333333328</v>
      </c>
      <c r="P962" t="b">
        <v>0</v>
      </c>
      <c r="Q962" t="b">
        <v>0</v>
      </c>
      <c r="R962" t="s">
        <v>28</v>
      </c>
      <c r="S962" t="s">
        <v>2034</v>
      </c>
      <c r="T962" t="s">
        <v>2035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6">
        <f t="shared" si="59"/>
        <v>43.87096774193548</v>
      </c>
      <c r="J963" t="s">
        <v>21</v>
      </c>
      <c r="K963" t="s">
        <v>22</v>
      </c>
      <c r="L963">
        <v>1297922400</v>
      </c>
      <c r="M963" s="9">
        <f t="shared" si="61"/>
        <v>40591.25</v>
      </c>
      <c r="N963">
        <v>1298268000</v>
      </c>
      <c r="O963" s="9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2044</v>
      </c>
      <c r="T963" t="s">
        <v>2056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9">
        <f t="shared" si="61"/>
        <v>41592.25</v>
      </c>
      <c r="N964">
        <v>1386223200</v>
      </c>
      <c r="O964" s="9">
        <f t="shared" si="62"/>
        <v>41613.25</v>
      </c>
      <c r="P964" t="b">
        <v>0</v>
      </c>
      <c r="Q964" t="b">
        <v>0</v>
      </c>
      <c r="R964" t="s">
        <v>17</v>
      </c>
      <c r="S964" t="s">
        <v>2030</v>
      </c>
      <c r="T964" t="s">
        <v>2031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3"/>
        <v>43.833333333333336</v>
      </c>
      <c r="J965" t="s">
        <v>107</v>
      </c>
      <c r="K965" t="s">
        <v>108</v>
      </c>
      <c r="L965">
        <v>1299304800</v>
      </c>
      <c r="M965" s="9">
        <f t="shared" si="61"/>
        <v>40607.25</v>
      </c>
      <c r="N965">
        <v>1299823200</v>
      </c>
      <c r="O965" s="9">
        <f t="shared" si="62"/>
        <v>40613.25</v>
      </c>
      <c r="P965" t="b">
        <v>0</v>
      </c>
      <c r="Q965" t="b">
        <v>1</v>
      </c>
      <c r="R965" t="s">
        <v>122</v>
      </c>
      <c r="S965" t="s">
        <v>2051</v>
      </c>
      <c r="T965" t="s">
        <v>2052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3"/>
        <v>84.92903225806451</v>
      </c>
      <c r="J966" t="s">
        <v>21</v>
      </c>
      <c r="K966" t="s">
        <v>22</v>
      </c>
      <c r="L966">
        <v>1431320400</v>
      </c>
      <c r="M966" s="9">
        <f t="shared" si="61"/>
        <v>42135.208333333328</v>
      </c>
      <c r="N966">
        <v>1431752400</v>
      </c>
      <c r="O966" s="9">
        <f t="shared" si="62"/>
        <v>42140.208333333328</v>
      </c>
      <c r="P966" t="b">
        <v>0</v>
      </c>
      <c r="Q966" t="b">
        <v>0</v>
      </c>
      <c r="R966" t="s">
        <v>33</v>
      </c>
      <c r="S966" t="s">
        <v>2036</v>
      </c>
      <c r="T966" t="s">
        <v>2037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3"/>
        <v>41.067632850241544</v>
      </c>
      <c r="J967" t="s">
        <v>40</v>
      </c>
      <c r="K967" t="s">
        <v>41</v>
      </c>
      <c r="L967">
        <v>1264399200</v>
      </c>
      <c r="M967" s="9">
        <f t="shared" si="61"/>
        <v>40203.25</v>
      </c>
      <c r="N967">
        <v>1267855200</v>
      </c>
      <c r="O967" s="9">
        <f t="shared" si="62"/>
        <v>40243.25</v>
      </c>
      <c r="P967" t="b">
        <v>0</v>
      </c>
      <c r="Q967" t="b">
        <v>0</v>
      </c>
      <c r="R967" t="s">
        <v>23</v>
      </c>
      <c r="S967" t="s">
        <v>2032</v>
      </c>
      <c r="T967" t="s">
        <v>2033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3"/>
        <v>54.971428571428568</v>
      </c>
      <c r="J968" t="s">
        <v>21</v>
      </c>
      <c r="K968" t="s">
        <v>22</v>
      </c>
      <c r="L968">
        <v>1497502800</v>
      </c>
      <c r="M968" s="9">
        <f t="shared" si="61"/>
        <v>42901.208333333328</v>
      </c>
      <c r="N968">
        <v>1497675600</v>
      </c>
      <c r="O968" s="9">
        <f t="shared" si="62"/>
        <v>42903.208333333328</v>
      </c>
      <c r="P968" t="b">
        <v>0</v>
      </c>
      <c r="Q968" t="b">
        <v>0</v>
      </c>
      <c r="R968" t="s">
        <v>33</v>
      </c>
      <c r="S968" t="s">
        <v>2036</v>
      </c>
      <c r="T968" t="s">
        <v>2037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3"/>
        <v>77.010807374443743</v>
      </c>
      <c r="J969" t="s">
        <v>21</v>
      </c>
      <c r="K969" t="s">
        <v>22</v>
      </c>
      <c r="L969">
        <v>1333688400</v>
      </c>
      <c r="M969" s="9">
        <f t="shared" si="61"/>
        <v>41005.208333333336</v>
      </c>
      <c r="N969">
        <v>1336885200</v>
      </c>
      <c r="O969" s="9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2032</v>
      </c>
      <c r="T969" t="s">
        <v>2059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3"/>
        <v>71.201754385964918</v>
      </c>
      <c r="J970" t="s">
        <v>21</v>
      </c>
      <c r="K970" t="s">
        <v>22</v>
      </c>
      <c r="L970">
        <v>1293861600</v>
      </c>
      <c r="M970" s="9">
        <f t="shared" si="61"/>
        <v>40544.25</v>
      </c>
      <c r="N970">
        <v>1295157600</v>
      </c>
      <c r="O970" s="9">
        <f t="shared" si="62"/>
        <v>40559.25</v>
      </c>
      <c r="P970" t="b">
        <v>0</v>
      </c>
      <c r="Q970" t="b">
        <v>0</v>
      </c>
      <c r="R970" t="s">
        <v>17</v>
      </c>
      <c r="S970" t="s">
        <v>2030</v>
      </c>
      <c r="T970" t="s">
        <v>2031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3"/>
        <v>91.935483870967744</v>
      </c>
      <c r="J971" t="s">
        <v>21</v>
      </c>
      <c r="K971" t="s">
        <v>22</v>
      </c>
      <c r="L971">
        <v>1576994400</v>
      </c>
      <c r="M971" s="9">
        <f t="shared" si="61"/>
        <v>43821.25</v>
      </c>
      <c r="N971">
        <v>1577599200</v>
      </c>
      <c r="O971" s="9">
        <f t="shared" si="62"/>
        <v>43828.25</v>
      </c>
      <c r="P971" t="b">
        <v>0</v>
      </c>
      <c r="Q971" t="b">
        <v>0</v>
      </c>
      <c r="R971" t="s">
        <v>33</v>
      </c>
      <c r="S971" t="s">
        <v>2036</v>
      </c>
      <c r="T971" t="s">
        <v>2037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3"/>
        <v>97.069023569023571</v>
      </c>
      <c r="J972" t="s">
        <v>21</v>
      </c>
      <c r="K972" t="s">
        <v>22</v>
      </c>
      <c r="L972">
        <v>1304917200</v>
      </c>
      <c r="M972" s="9">
        <f t="shared" si="61"/>
        <v>40672.208333333336</v>
      </c>
      <c r="N972">
        <v>1305003600</v>
      </c>
      <c r="O972" s="9">
        <f t="shared" si="62"/>
        <v>40673.208333333336</v>
      </c>
      <c r="P972" t="b">
        <v>0</v>
      </c>
      <c r="Q972" t="b">
        <v>0</v>
      </c>
      <c r="R972" t="s">
        <v>33</v>
      </c>
      <c r="S972" t="s">
        <v>2036</v>
      </c>
      <c r="T972" t="s">
        <v>2037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3"/>
        <v>58.916666666666664</v>
      </c>
      <c r="J973" t="s">
        <v>21</v>
      </c>
      <c r="K973" t="s">
        <v>22</v>
      </c>
      <c r="L973">
        <v>1381208400</v>
      </c>
      <c r="M973" s="9">
        <f t="shared" si="61"/>
        <v>41555.208333333336</v>
      </c>
      <c r="N973">
        <v>1381726800</v>
      </c>
      <c r="O973" s="9">
        <f t="shared" si="62"/>
        <v>41561.208333333336</v>
      </c>
      <c r="P973" t="b">
        <v>0</v>
      </c>
      <c r="Q973" t="b">
        <v>0</v>
      </c>
      <c r="R973" t="s">
        <v>269</v>
      </c>
      <c r="S973" t="s">
        <v>2038</v>
      </c>
      <c r="T973" t="s">
        <v>2057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3"/>
        <v>58.015466983938133</v>
      </c>
      <c r="J974" t="s">
        <v>21</v>
      </c>
      <c r="K974" t="s">
        <v>22</v>
      </c>
      <c r="L974">
        <v>1401685200</v>
      </c>
      <c r="M974" s="9">
        <f t="shared" si="61"/>
        <v>41792.208333333336</v>
      </c>
      <c r="N974">
        <v>1402462800</v>
      </c>
      <c r="O974" s="9">
        <f t="shared" si="62"/>
        <v>41801.208333333336</v>
      </c>
      <c r="P974" t="b">
        <v>0</v>
      </c>
      <c r="Q974" t="b">
        <v>1</v>
      </c>
      <c r="R974" t="s">
        <v>28</v>
      </c>
      <c r="S974" t="s">
        <v>2034</v>
      </c>
      <c r="T974" t="s">
        <v>2035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3"/>
        <v>103.87301587301587</v>
      </c>
      <c r="J975" t="s">
        <v>21</v>
      </c>
      <c r="K975" t="s">
        <v>22</v>
      </c>
      <c r="L975">
        <v>1291960800</v>
      </c>
      <c r="M975" s="9">
        <f t="shared" si="61"/>
        <v>40522.25</v>
      </c>
      <c r="N975">
        <v>1292133600</v>
      </c>
      <c r="O975" s="9">
        <f t="shared" si="62"/>
        <v>40524.25</v>
      </c>
      <c r="P975" t="b">
        <v>0</v>
      </c>
      <c r="Q975" t="b">
        <v>1</v>
      </c>
      <c r="R975" t="s">
        <v>33</v>
      </c>
      <c r="S975" t="s">
        <v>2036</v>
      </c>
      <c r="T975" t="s">
        <v>2037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3"/>
        <v>93.46875</v>
      </c>
      <c r="J976" t="s">
        <v>21</v>
      </c>
      <c r="K976" t="s">
        <v>22</v>
      </c>
      <c r="L976">
        <v>1368853200</v>
      </c>
      <c r="M976" s="9">
        <f t="shared" si="61"/>
        <v>41412.208333333336</v>
      </c>
      <c r="N976">
        <v>1368939600</v>
      </c>
      <c r="O976" s="9">
        <f t="shared" si="62"/>
        <v>41413.208333333336</v>
      </c>
      <c r="P976" t="b">
        <v>0</v>
      </c>
      <c r="Q976" t="b">
        <v>0</v>
      </c>
      <c r="R976" t="s">
        <v>60</v>
      </c>
      <c r="S976" t="s">
        <v>2032</v>
      </c>
      <c r="T976" t="s">
        <v>2042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3"/>
        <v>61.970370370370368</v>
      </c>
      <c r="J977" t="s">
        <v>21</v>
      </c>
      <c r="K977" t="s">
        <v>22</v>
      </c>
      <c r="L977">
        <v>1448776800</v>
      </c>
      <c r="M977" s="9">
        <f t="shared" si="61"/>
        <v>42337.25</v>
      </c>
      <c r="N977">
        <v>1452146400</v>
      </c>
      <c r="O977" s="9">
        <f t="shared" si="62"/>
        <v>42376.25</v>
      </c>
      <c r="P977" t="b">
        <v>0</v>
      </c>
      <c r="Q977" t="b">
        <v>1</v>
      </c>
      <c r="R977" t="s">
        <v>33</v>
      </c>
      <c r="S977" t="s">
        <v>2036</v>
      </c>
      <c r="T977" t="s">
        <v>2037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3"/>
        <v>92.042857142857144</v>
      </c>
      <c r="J978" t="s">
        <v>21</v>
      </c>
      <c r="K978" t="s">
        <v>22</v>
      </c>
      <c r="L978">
        <v>1296194400</v>
      </c>
      <c r="M978" s="9">
        <f t="shared" si="61"/>
        <v>40571.25</v>
      </c>
      <c r="N978">
        <v>1296712800</v>
      </c>
      <c r="O978" s="9">
        <f t="shared" si="62"/>
        <v>40577.25</v>
      </c>
      <c r="P978" t="b">
        <v>0</v>
      </c>
      <c r="Q978" t="b">
        <v>1</v>
      </c>
      <c r="R978" t="s">
        <v>33</v>
      </c>
      <c r="S978" t="s">
        <v>2036</v>
      </c>
      <c r="T978" t="s">
        <v>2037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3"/>
        <v>77.268656716417908</v>
      </c>
      <c r="J979" t="s">
        <v>21</v>
      </c>
      <c r="K979" t="s">
        <v>22</v>
      </c>
      <c r="L979">
        <v>1517983200</v>
      </c>
      <c r="M979" s="9">
        <f t="shared" si="61"/>
        <v>43138.25</v>
      </c>
      <c r="N979">
        <v>1520748000</v>
      </c>
      <c r="O979" s="9">
        <f t="shared" si="62"/>
        <v>43170.25</v>
      </c>
      <c r="P979" t="b">
        <v>0</v>
      </c>
      <c r="Q979" t="b">
        <v>0</v>
      </c>
      <c r="R979" t="s">
        <v>17</v>
      </c>
      <c r="S979" t="s">
        <v>2030</v>
      </c>
      <c r="T979" t="s">
        <v>2031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3"/>
        <v>93.923913043478265</v>
      </c>
      <c r="J980" t="s">
        <v>21</v>
      </c>
      <c r="K980" t="s">
        <v>22</v>
      </c>
      <c r="L980">
        <v>1478930400</v>
      </c>
      <c r="M980" s="9">
        <f t="shared" si="61"/>
        <v>42686.25</v>
      </c>
      <c r="N980">
        <v>1480831200</v>
      </c>
      <c r="O980" s="9">
        <f t="shared" si="62"/>
        <v>42708.25</v>
      </c>
      <c r="P980" t="b">
        <v>0</v>
      </c>
      <c r="Q980" t="b">
        <v>0</v>
      </c>
      <c r="R980" t="s">
        <v>89</v>
      </c>
      <c r="S980" t="s">
        <v>2047</v>
      </c>
      <c r="T980" t="s">
        <v>2048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3"/>
        <v>84.969458128078813</v>
      </c>
      <c r="J981" t="s">
        <v>40</v>
      </c>
      <c r="K981" t="s">
        <v>41</v>
      </c>
      <c r="L981">
        <v>1426395600</v>
      </c>
      <c r="M981" s="9">
        <f t="shared" si="61"/>
        <v>42078.208333333328</v>
      </c>
      <c r="N981">
        <v>1426914000</v>
      </c>
      <c r="O981" s="9">
        <f t="shared" si="62"/>
        <v>42084.208333333328</v>
      </c>
      <c r="P981" t="b">
        <v>0</v>
      </c>
      <c r="Q981" t="b">
        <v>0</v>
      </c>
      <c r="R981" t="s">
        <v>33</v>
      </c>
      <c r="S981" t="s">
        <v>2036</v>
      </c>
      <c r="T981" t="s">
        <v>2037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3"/>
        <v>105.97035040431267</v>
      </c>
      <c r="J982" t="s">
        <v>21</v>
      </c>
      <c r="K982" t="s">
        <v>22</v>
      </c>
      <c r="L982">
        <v>1446181200</v>
      </c>
      <c r="M982" s="9">
        <f t="shared" si="61"/>
        <v>42307.208333333328</v>
      </c>
      <c r="N982">
        <v>1446616800</v>
      </c>
      <c r="O982" s="9">
        <f t="shared" si="62"/>
        <v>42312.25</v>
      </c>
      <c r="P982" t="b">
        <v>1</v>
      </c>
      <c r="Q982" t="b">
        <v>0</v>
      </c>
      <c r="R982" t="s">
        <v>68</v>
      </c>
      <c r="S982" t="s">
        <v>2044</v>
      </c>
      <c r="T982" t="s">
        <v>2045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3"/>
        <v>36.969040247678016</v>
      </c>
      <c r="J983" t="s">
        <v>21</v>
      </c>
      <c r="K983" t="s">
        <v>22</v>
      </c>
      <c r="L983">
        <v>1514181600</v>
      </c>
      <c r="M983" s="9">
        <f t="shared" si="61"/>
        <v>43094.25</v>
      </c>
      <c r="N983">
        <v>1517032800</v>
      </c>
      <c r="O983" s="9">
        <f t="shared" si="62"/>
        <v>43127.25</v>
      </c>
      <c r="P983" t="b">
        <v>0</v>
      </c>
      <c r="Q983" t="b">
        <v>0</v>
      </c>
      <c r="R983" t="s">
        <v>28</v>
      </c>
      <c r="S983" t="s">
        <v>2034</v>
      </c>
      <c r="T983" t="s">
        <v>2035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3"/>
        <v>81.533333333333331</v>
      </c>
      <c r="J984" t="s">
        <v>21</v>
      </c>
      <c r="K984" t="s">
        <v>22</v>
      </c>
      <c r="L984">
        <v>1311051600</v>
      </c>
      <c r="M984" s="9">
        <f t="shared" si="61"/>
        <v>40743.208333333336</v>
      </c>
      <c r="N984">
        <v>1311224400</v>
      </c>
      <c r="O984" s="9">
        <f t="shared" si="62"/>
        <v>40745.208333333336</v>
      </c>
      <c r="P984" t="b">
        <v>0</v>
      </c>
      <c r="Q984" t="b">
        <v>1</v>
      </c>
      <c r="R984" t="s">
        <v>42</v>
      </c>
      <c r="S984" t="s">
        <v>2038</v>
      </c>
      <c r="T984" t="s">
        <v>2039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3"/>
        <v>80.999140154772135</v>
      </c>
      <c r="J985" t="s">
        <v>21</v>
      </c>
      <c r="K985" t="s">
        <v>22</v>
      </c>
      <c r="L985">
        <v>1564894800</v>
      </c>
      <c r="M985" s="9">
        <f t="shared" si="61"/>
        <v>43681.208333333328</v>
      </c>
      <c r="N985">
        <v>1566190800</v>
      </c>
      <c r="O985" s="9">
        <f t="shared" si="62"/>
        <v>43696.208333333328</v>
      </c>
      <c r="P985" t="b">
        <v>0</v>
      </c>
      <c r="Q985" t="b">
        <v>0</v>
      </c>
      <c r="R985" t="s">
        <v>42</v>
      </c>
      <c r="S985" t="s">
        <v>2038</v>
      </c>
      <c r="T985" t="s">
        <v>2039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3"/>
        <v>26.010498687664043</v>
      </c>
      <c r="J986" t="s">
        <v>21</v>
      </c>
      <c r="K986" t="s">
        <v>22</v>
      </c>
      <c r="L986">
        <v>1567918800</v>
      </c>
      <c r="M986" s="9">
        <f t="shared" si="61"/>
        <v>43716.208333333328</v>
      </c>
      <c r="N986">
        <v>1570165200</v>
      </c>
      <c r="O986" s="9">
        <f t="shared" si="62"/>
        <v>43742.208333333328</v>
      </c>
      <c r="P986" t="b">
        <v>0</v>
      </c>
      <c r="Q986" t="b">
        <v>0</v>
      </c>
      <c r="R986" t="s">
        <v>33</v>
      </c>
      <c r="S986" t="s">
        <v>2036</v>
      </c>
      <c r="T986" t="s">
        <v>2037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3"/>
        <v>25.998410896708286</v>
      </c>
      <c r="J987" t="s">
        <v>21</v>
      </c>
      <c r="K987" t="s">
        <v>22</v>
      </c>
      <c r="L987">
        <v>1386309600</v>
      </c>
      <c r="M987" s="9">
        <f t="shared" si="61"/>
        <v>41614.25</v>
      </c>
      <c r="N987">
        <v>1388556000</v>
      </c>
      <c r="O987" s="9">
        <f t="shared" si="62"/>
        <v>41640.25</v>
      </c>
      <c r="P987" t="b">
        <v>0</v>
      </c>
      <c r="Q987" t="b">
        <v>1</v>
      </c>
      <c r="R987" t="s">
        <v>23</v>
      </c>
      <c r="S987" t="s">
        <v>2032</v>
      </c>
      <c r="T987" t="s">
        <v>2033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3"/>
        <v>34.173913043478258</v>
      </c>
      <c r="J988" t="s">
        <v>21</v>
      </c>
      <c r="K988" t="s">
        <v>22</v>
      </c>
      <c r="L988">
        <v>1301979600</v>
      </c>
      <c r="M988" s="9">
        <f t="shared" si="61"/>
        <v>40638.208333333336</v>
      </c>
      <c r="N988">
        <v>1303189200</v>
      </c>
      <c r="O988" s="9">
        <f t="shared" si="62"/>
        <v>40652.208333333336</v>
      </c>
      <c r="P988" t="b">
        <v>0</v>
      </c>
      <c r="Q988" t="b">
        <v>0</v>
      </c>
      <c r="R988" t="s">
        <v>23</v>
      </c>
      <c r="S988" t="s">
        <v>2032</v>
      </c>
      <c r="T988" t="s">
        <v>2033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3"/>
        <v>28.002083333333335</v>
      </c>
      <c r="J989" t="s">
        <v>21</v>
      </c>
      <c r="K989" t="s">
        <v>22</v>
      </c>
      <c r="L989">
        <v>1493269200</v>
      </c>
      <c r="M989" s="9">
        <f t="shared" si="61"/>
        <v>42852.208333333328</v>
      </c>
      <c r="N989">
        <v>1494478800</v>
      </c>
      <c r="O989" s="9">
        <f t="shared" si="62"/>
        <v>42866.208333333328</v>
      </c>
      <c r="P989" t="b">
        <v>0</v>
      </c>
      <c r="Q989" t="b">
        <v>0</v>
      </c>
      <c r="R989" t="s">
        <v>42</v>
      </c>
      <c r="S989" t="s">
        <v>2038</v>
      </c>
      <c r="T989" t="s">
        <v>2039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3"/>
        <v>76.546875</v>
      </c>
      <c r="J990" t="s">
        <v>21</v>
      </c>
      <c r="K990" t="s">
        <v>22</v>
      </c>
      <c r="L990">
        <v>1478930400</v>
      </c>
      <c r="M990" s="9">
        <f t="shared" si="61"/>
        <v>42686.25</v>
      </c>
      <c r="N990">
        <v>1480744800</v>
      </c>
      <c r="O990" s="9">
        <f t="shared" si="62"/>
        <v>42707.25</v>
      </c>
      <c r="P990" t="b">
        <v>0</v>
      </c>
      <c r="Q990" t="b">
        <v>0</v>
      </c>
      <c r="R990" t="s">
        <v>133</v>
      </c>
      <c r="S990" t="s">
        <v>2044</v>
      </c>
      <c r="T990" t="s">
        <v>2053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3"/>
        <v>53.053097345132741</v>
      </c>
      <c r="J991" t="s">
        <v>21</v>
      </c>
      <c r="K991" t="s">
        <v>22</v>
      </c>
      <c r="L991">
        <v>1555390800</v>
      </c>
      <c r="M991" s="9">
        <f t="shared" si="61"/>
        <v>43571.208333333328</v>
      </c>
      <c r="N991">
        <v>1555822800</v>
      </c>
      <c r="O991" s="9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2044</v>
      </c>
      <c r="T991" t="s">
        <v>2056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3"/>
        <v>106.859375</v>
      </c>
      <c r="J992" t="s">
        <v>21</v>
      </c>
      <c r="K992" t="s">
        <v>22</v>
      </c>
      <c r="L992">
        <v>1456984800</v>
      </c>
      <c r="M992" s="9">
        <f t="shared" si="61"/>
        <v>42432.25</v>
      </c>
      <c r="N992">
        <v>1458882000</v>
      </c>
      <c r="O992" s="9">
        <f t="shared" si="62"/>
        <v>42454.208333333328</v>
      </c>
      <c r="P992" t="b">
        <v>0</v>
      </c>
      <c r="Q992" t="b">
        <v>1</v>
      </c>
      <c r="R992" t="s">
        <v>53</v>
      </c>
      <c r="S992" t="s">
        <v>2038</v>
      </c>
      <c r="T992" t="s">
        <v>2041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3"/>
        <v>46.020746887966808</v>
      </c>
      <c r="J993" t="s">
        <v>21</v>
      </c>
      <c r="K993" t="s">
        <v>22</v>
      </c>
      <c r="L993">
        <v>1411621200</v>
      </c>
      <c r="M993" s="9">
        <f t="shared" si="61"/>
        <v>41907.208333333336</v>
      </c>
      <c r="N993">
        <v>1411966800</v>
      </c>
      <c r="O993" s="9">
        <f t="shared" si="62"/>
        <v>41911.208333333336</v>
      </c>
      <c r="P993" t="b">
        <v>0</v>
      </c>
      <c r="Q993" t="b">
        <v>1</v>
      </c>
      <c r="R993" t="s">
        <v>23</v>
      </c>
      <c r="S993" t="s">
        <v>2032</v>
      </c>
      <c r="T993" t="s">
        <v>2033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3"/>
        <v>100.17424242424242</v>
      </c>
      <c r="J994" t="s">
        <v>21</v>
      </c>
      <c r="K994" t="s">
        <v>22</v>
      </c>
      <c r="L994">
        <v>1525669200</v>
      </c>
      <c r="M994" s="9">
        <f t="shared" si="61"/>
        <v>43227.208333333328</v>
      </c>
      <c r="N994">
        <v>1526878800</v>
      </c>
      <c r="O994" s="9">
        <f t="shared" si="62"/>
        <v>43241.208333333328</v>
      </c>
      <c r="P994" t="b">
        <v>0</v>
      </c>
      <c r="Q994" t="b">
        <v>1</v>
      </c>
      <c r="R994" t="s">
        <v>53</v>
      </c>
      <c r="S994" t="s">
        <v>2038</v>
      </c>
      <c r="T994" t="s">
        <v>2041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3"/>
        <v>101.44</v>
      </c>
      <c r="J995" t="s">
        <v>107</v>
      </c>
      <c r="K995" t="s">
        <v>108</v>
      </c>
      <c r="L995">
        <v>1450936800</v>
      </c>
      <c r="M995" s="9">
        <f t="shared" si="61"/>
        <v>42362.25</v>
      </c>
      <c r="N995">
        <v>1452405600</v>
      </c>
      <c r="O995" s="9">
        <f t="shared" si="62"/>
        <v>42379.25</v>
      </c>
      <c r="P995" t="b">
        <v>0</v>
      </c>
      <c r="Q995" t="b">
        <v>1</v>
      </c>
      <c r="R995" t="s">
        <v>122</v>
      </c>
      <c r="S995" t="s">
        <v>2051</v>
      </c>
      <c r="T995" t="s">
        <v>2052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3"/>
        <v>87.972684085510693</v>
      </c>
      <c r="J996" t="s">
        <v>21</v>
      </c>
      <c r="K996" t="s">
        <v>22</v>
      </c>
      <c r="L996">
        <v>1413522000</v>
      </c>
      <c r="M996" s="9">
        <f t="shared" si="61"/>
        <v>41929.208333333336</v>
      </c>
      <c r="N996">
        <v>1414040400</v>
      </c>
      <c r="O996" s="9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2044</v>
      </c>
      <c r="T996" t="s">
        <v>2056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3"/>
        <v>74.995594713656388</v>
      </c>
      <c r="J997" t="s">
        <v>21</v>
      </c>
      <c r="K997" t="s">
        <v>22</v>
      </c>
      <c r="L997">
        <v>1541307600</v>
      </c>
      <c r="M997" s="9">
        <f t="shared" si="61"/>
        <v>43408.208333333328</v>
      </c>
      <c r="N997">
        <v>1543816800</v>
      </c>
      <c r="O997" s="9">
        <f t="shared" si="62"/>
        <v>43437.25</v>
      </c>
      <c r="P997" t="b">
        <v>0</v>
      </c>
      <c r="Q997" t="b">
        <v>1</v>
      </c>
      <c r="R997" t="s">
        <v>17</v>
      </c>
      <c r="S997" t="s">
        <v>2030</v>
      </c>
      <c r="T997" t="s">
        <v>2031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3"/>
        <v>42.982142857142854</v>
      </c>
      <c r="J998" t="s">
        <v>21</v>
      </c>
      <c r="K998" t="s">
        <v>22</v>
      </c>
      <c r="L998">
        <v>1357106400</v>
      </c>
      <c r="M998" s="9">
        <f t="shared" si="61"/>
        <v>41276.25</v>
      </c>
      <c r="N998">
        <v>1359698400</v>
      </c>
      <c r="O998" s="9">
        <f t="shared" si="62"/>
        <v>41306.25</v>
      </c>
      <c r="P998" t="b">
        <v>0</v>
      </c>
      <c r="Q998" t="b">
        <v>0</v>
      </c>
      <c r="R998" t="s">
        <v>33</v>
      </c>
      <c r="S998" t="s">
        <v>2036</v>
      </c>
      <c r="T998" t="s">
        <v>2037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3"/>
        <v>33.115107913669064</v>
      </c>
      <c r="J999" t="s">
        <v>107</v>
      </c>
      <c r="K999" t="s">
        <v>108</v>
      </c>
      <c r="L999">
        <v>1390197600</v>
      </c>
      <c r="M999" s="9">
        <f t="shared" si="61"/>
        <v>41659.25</v>
      </c>
      <c r="N999">
        <v>1390629600</v>
      </c>
      <c r="O999" s="9">
        <f t="shared" si="62"/>
        <v>41664.25</v>
      </c>
      <c r="P999" t="b">
        <v>0</v>
      </c>
      <c r="Q999" t="b">
        <v>0</v>
      </c>
      <c r="R999" t="s">
        <v>33</v>
      </c>
      <c r="S999" t="s">
        <v>2036</v>
      </c>
      <c r="T999" t="s">
        <v>2037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3"/>
        <v>101.13101604278074</v>
      </c>
      <c r="J1000" t="s">
        <v>21</v>
      </c>
      <c r="K1000" t="s">
        <v>22</v>
      </c>
      <c r="L1000">
        <v>1265868000</v>
      </c>
      <c r="M1000" s="9">
        <f t="shared" si="61"/>
        <v>40220.25</v>
      </c>
      <c r="N1000">
        <v>1267077600</v>
      </c>
      <c r="O1000" s="9">
        <f t="shared" si="62"/>
        <v>40234.25</v>
      </c>
      <c r="P1000" t="b">
        <v>0</v>
      </c>
      <c r="Q1000" t="b">
        <v>1</v>
      </c>
      <c r="R1000" t="s">
        <v>60</v>
      </c>
      <c r="S1000" t="s">
        <v>2032</v>
      </c>
      <c r="T1000" t="s">
        <v>2042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3"/>
        <v>55.98841354723708</v>
      </c>
      <c r="J1001" t="s">
        <v>21</v>
      </c>
      <c r="K1001" t="s">
        <v>22</v>
      </c>
      <c r="L1001">
        <v>1467176400</v>
      </c>
      <c r="M1001" s="9">
        <f t="shared" si="61"/>
        <v>42550.208333333328</v>
      </c>
      <c r="N1001">
        <v>1467781200</v>
      </c>
      <c r="O1001" s="9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2030</v>
      </c>
      <c r="T1001" t="s">
        <v>2031</v>
      </c>
    </row>
  </sheetData>
  <conditionalFormatting sqref="F2:F1048576">
    <cfRule type="cellIs" dxfId="19" priority="4" operator="greaterThan">
      <formula>200</formula>
    </cfRule>
    <cfRule type="cellIs" dxfId="18" priority="5" operator="between">
      <formula>100</formula>
      <formula>199</formula>
    </cfRule>
    <cfRule type="cellIs" dxfId="17" priority="6" operator="between">
      <formula>0</formula>
      <formula>99</formula>
    </cfRule>
  </conditionalFormatting>
  <conditionalFormatting sqref="G1:G1048576">
    <cfRule type="containsText" dxfId="16" priority="1" operator="containsText" text="canceled">
      <formula>NOT(ISERROR(SEARCH("canceled",G1)))</formula>
    </cfRule>
    <cfRule type="containsText" dxfId="15" priority="2" operator="containsText" text="cancalled">
      <formula>NOT(ISERROR(SEARCH("cancalled",G1)))</formula>
    </cfRule>
    <cfRule type="containsText" dxfId="14" priority="3" operator="containsText" text="successful">
      <formula>NOT(ISERROR(SEARCH("successful",G1)))</formula>
    </cfRule>
    <cfRule type="containsText" dxfId="13" priority="8" operator="containsText" text="canceled">
      <formula>NOT(ISERROR(SEARCH("canceled",G1)))</formula>
    </cfRule>
    <cfRule type="containsText" dxfId="12" priority="9" operator="containsText" text="cancelled">
      <formula>NOT(ISERROR(SEARCH("cancelled",G1)))</formula>
    </cfRule>
    <cfRule type="containsText" dxfId="11" priority="10" operator="containsText" text="live">
      <formula>NOT(ISERROR(SEARCH("live",G1)))</formula>
    </cfRule>
    <cfRule type="containsText" dxfId="10" priority="11" operator="containsText" text="successful">
      <formula>NOT(ISERROR(SEARCH("successful",G1)))</formula>
    </cfRule>
    <cfRule type="containsText" dxfId="9" priority="12" operator="containsText" text="failed">
      <formula>NOT(ISERROR(SEARCH("failed",G1)))</formula>
    </cfRule>
  </conditionalFormatting>
  <conditionalFormatting sqref="H12">
    <cfRule type="containsText" dxfId="8" priority="14" operator="containsText" text="live">
      <formula>NOT(ISERROR(SEARCH("live",H12)))</formula>
    </cfRule>
  </conditionalFormatting>
  <pageMargins left="0.75" right="0.75" top="1" bottom="1" header="0.5" footer="0.5"/>
  <ignoredErrors>
    <ignoredError sqref="I2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860B-6C00-46A9-8C70-430E985BEA2F}">
  <dimension ref="A3:F16"/>
  <sheetViews>
    <sheetView zoomScale="79" zoomScaleNormal="79" workbookViewId="0">
      <selection activeCell="D13" sqref="D13"/>
    </sheetView>
  </sheetViews>
  <sheetFormatPr defaultRowHeight="15.6" x14ac:dyDescent="0.3"/>
  <cols>
    <col min="1" max="1" width="22.8984375" bestFit="1" customWidth="1"/>
    <col min="2" max="2" width="15.8984375" bestFit="1" customWidth="1"/>
    <col min="3" max="3" width="5.69921875" bestFit="1" customWidth="1"/>
    <col min="4" max="4" width="3.8984375" bestFit="1" customWidth="1"/>
    <col min="5" max="5" width="9.296875" bestFit="1" customWidth="1"/>
    <col min="6" max="6" width="11.09765625" bestFit="1" customWidth="1"/>
  </cols>
  <sheetData>
    <row r="3" spans="1:6" x14ac:dyDescent="0.3">
      <c r="A3" s="7" t="s">
        <v>6</v>
      </c>
      <c r="B3" t="s">
        <v>2067</v>
      </c>
    </row>
    <row r="5" spans="1:6" x14ac:dyDescent="0.3">
      <c r="A5" s="7" t="s">
        <v>2066</v>
      </c>
      <c r="B5" s="7" t="s">
        <v>2065</v>
      </c>
    </row>
    <row r="6" spans="1:6" x14ac:dyDescent="0.3">
      <c r="A6" s="7" t="s">
        <v>2063</v>
      </c>
      <c r="B6" t="s">
        <v>74</v>
      </c>
      <c r="C6" t="s">
        <v>14</v>
      </c>
      <c r="D6" t="s">
        <v>47</v>
      </c>
      <c r="E6" t="s">
        <v>20</v>
      </c>
      <c r="F6" t="s">
        <v>2064</v>
      </c>
    </row>
    <row r="7" spans="1:6" x14ac:dyDescent="0.3">
      <c r="A7" s="8" t="s">
        <v>2038</v>
      </c>
      <c r="B7">
        <v>11</v>
      </c>
      <c r="C7">
        <v>60</v>
      </c>
      <c r="D7">
        <v>5</v>
      </c>
      <c r="E7">
        <v>102</v>
      </c>
      <c r="F7">
        <v>178</v>
      </c>
    </row>
    <row r="8" spans="1:6" x14ac:dyDescent="0.3">
      <c r="A8" s="8" t="s">
        <v>2030</v>
      </c>
      <c r="B8">
        <v>4</v>
      </c>
      <c r="C8">
        <v>20</v>
      </c>
      <c r="E8">
        <v>22</v>
      </c>
      <c r="F8">
        <v>46</v>
      </c>
    </row>
    <row r="9" spans="1:6" x14ac:dyDescent="0.3">
      <c r="A9" s="8" t="s">
        <v>2047</v>
      </c>
      <c r="B9">
        <v>1</v>
      </c>
      <c r="C9">
        <v>23</v>
      </c>
      <c r="D9">
        <v>3</v>
      </c>
      <c r="E9">
        <v>21</v>
      </c>
      <c r="F9">
        <v>48</v>
      </c>
    </row>
    <row r="10" spans="1:6" x14ac:dyDescent="0.3">
      <c r="A10" s="8" t="s">
        <v>2061</v>
      </c>
      <c r="E10">
        <v>4</v>
      </c>
      <c r="F10">
        <v>4</v>
      </c>
    </row>
    <row r="11" spans="1:6" x14ac:dyDescent="0.3">
      <c r="A11" s="8" t="s">
        <v>2032</v>
      </c>
      <c r="B11">
        <v>10</v>
      </c>
      <c r="C11">
        <v>66</v>
      </c>
      <c r="E11">
        <v>99</v>
      </c>
      <c r="F11">
        <v>175</v>
      </c>
    </row>
    <row r="12" spans="1:6" x14ac:dyDescent="0.3">
      <c r="A12" s="8" t="s">
        <v>2051</v>
      </c>
      <c r="B12">
        <v>4</v>
      </c>
      <c r="C12">
        <v>11</v>
      </c>
      <c r="D12">
        <v>1</v>
      </c>
      <c r="E12">
        <v>26</v>
      </c>
      <c r="F12">
        <v>42</v>
      </c>
    </row>
    <row r="13" spans="1:6" x14ac:dyDescent="0.3">
      <c r="A13" s="8" t="s">
        <v>2044</v>
      </c>
      <c r="B13">
        <v>2</v>
      </c>
      <c r="C13">
        <v>24</v>
      </c>
      <c r="D13">
        <v>1</v>
      </c>
      <c r="E13">
        <v>40</v>
      </c>
      <c r="F13">
        <v>67</v>
      </c>
    </row>
    <row r="14" spans="1:6" x14ac:dyDescent="0.3">
      <c r="A14" s="8" t="s">
        <v>2034</v>
      </c>
      <c r="B14">
        <v>2</v>
      </c>
      <c r="C14">
        <v>28</v>
      </c>
      <c r="D14">
        <v>2</v>
      </c>
      <c r="E14">
        <v>64</v>
      </c>
      <c r="F14">
        <v>96</v>
      </c>
    </row>
    <row r="15" spans="1:6" x14ac:dyDescent="0.3">
      <c r="A15" s="8" t="s">
        <v>2036</v>
      </c>
      <c r="B15">
        <v>23</v>
      </c>
      <c r="C15">
        <v>132</v>
      </c>
      <c r="D15">
        <v>2</v>
      </c>
      <c r="E15">
        <v>187</v>
      </c>
      <c r="F15">
        <v>344</v>
      </c>
    </row>
    <row r="16" spans="1:6" x14ac:dyDescent="0.3">
      <c r="A16" s="8" t="s">
        <v>2064</v>
      </c>
      <c r="B16">
        <v>57</v>
      </c>
      <c r="C16">
        <v>364</v>
      </c>
      <c r="D16">
        <v>14</v>
      </c>
      <c r="E16">
        <v>565</v>
      </c>
      <c r="F16">
        <v>1000</v>
      </c>
    </row>
  </sheetData>
  <pageMargins left="0.7" right="0.7" top="0.75" bottom="0.75" header="0.3" footer="0.3"/>
  <pageSetup orientation="landscape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37A5-2AF4-44ED-97F2-3A9574CBF8CB}">
  <dimension ref="A1:F30"/>
  <sheetViews>
    <sheetView topLeftCell="A4" zoomScale="89" zoomScaleNormal="89" workbookViewId="0">
      <selection activeCell="C15" sqref="C1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2067</v>
      </c>
    </row>
    <row r="2" spans="1:6" x14ac:dyDescent="0.3">
      <c r="A2" s="7" t="s">
        <v>2029</v>
      </c>
      <c r="B2" t="s">
        <v>2067</v>
      </c>
    </row>
    <row r="4" spans="1:6" x14ac:dyDescent="0.3">
      <c r="A4" s="7" t="s">
        <v>2068</v>
      </c>
      <c r="B4" s="7" t="s">
        <v>2065</v>
      </c>
    </row>
    <row r="5" spans="1:6" x14ac:dyDescent="0.3">
      <c r="A5" s="7" t="s">
        <v>2063</v>
      </c>
      <c r="B5" t="s">
        <v>74</v>
      </c>
      <c r="C5" t="s">
        <v>14</v>
      </c>
      <c r="D5" t="s">
        <v>47</v>
      </c>
      <c r="E5" t="s">
        <v>20</v>
      </c>
      <c r="F5" t="s">
        <v>2064</v>
      </c>
    </row>
    <row r="6" spans="1:6" x14ac:dyDescent="0.3">
      <c r="A6" s="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2062</v>
      </c>
      <c r="E7">
        <v>4</v>
      </c>
      <c r="F7">
        <v>4</v>
      </c>
    </row>
    <row r="8" spans="1:6" x14ac:dyDescent="0.3">
      <c r="A8" s="8" t="s">
        <v>2039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2041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2040</v>
      </c>
      <c r="C10">
        <v>8</v>
      </c>
      <c r="E10">
        <v>10</v>
      </c>
      <c r="F10">
        <v>18</v>
      </c>
    </row>
    <row r="11" spans="1:6" x14ac:dyDescent="0.3">
      <c r="A11" s="8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2031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2042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2054</v>
      </c>
      <c r="C15">
        <v>3</v>
      </c>
      <c r="E15">
        <v>4</v>
      </c>
      <c r="F15">
        <v>7</v>
      </c>
    </row>
    <row r="16" spans="1:6" x14ac:dyDescent="0.3">
      <c r="A16" s="8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2045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2052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2037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2053</v>
      </c>
      <c r="C20">
        <v>4</v>
      </c>
      <c r="E20">
        <v>4</v>
      </c>
      <c r="F20">
        <v>8</v>
      </c>
    </row>
    <row r="21" spans="1:6" x14ac:dyDescent="0.3">
      <c r="A21" s="8" t="s">
        <v>2033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2060</v>
      </c>
      <c r="C22">
        <v>9</v>
      </c>
      <c r="E22">
        <v>5</v>
      </c>
      <c r="F22">
        <v>14</v>
      </c>
    </row>
    <row r="23" spans="1:6" x14ac:dyDescent="0.3">
      <c r="A23" s="8" t="s">
        <v>2049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2057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2056</v>
      </c>
      <c r="C25">
        <v>7</v>
      </c>
      <c r="E25">
        <v>14</v>
      </c>
      <c r="F25">
        <v>21</v>
      </c>
    </row>
    <row r="26" spans="1:6" x14ac:dyDescent="0.3">
      <c r="A26" s="8" t="s">
        <v>2048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2043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2035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2059</v>
      </c>
      <c r="E29">
        <v>3</v>
      </c>
      <c r="F29">
        <v>3</v>
      </c>
    </row>
    <row r="30" spans="1:6" x14ac:dyDescent="0.3">
      <c r="A30" s="8" t="s">
        <v>2064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7FEE-ED46-4BE4-A2EE-F5BD8107565A}">
  <dimension ref="A2:E19"/>
  <sheetViews>
    <sheetView workbookViewId="0">
      <selection activeCell="A7" sqref="A7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1" bestFit="1" customWidth="1"/>
    <col min="6" max="6" width="6.796875" bestFit="1" customWidth="1"/>
    <col min="7" max="7" width="10.8984375" bestFit="1" customWidth="1"/>
    <col min="8" max="10" width="30.19921875" bestFit="1" customWidth="1"/>
    <col min="11" max="11" width="35.09765625" bestFit="1" customWidth="1"/>
    <col min="12" max="12" width="33.796875" bestFit="1" customWidth="1"/>
  </cols>
  <sheetData>
    <row r="2" spans="1:5" x14ac:dyDescent="0.3">
      <c r="A2" s="7" t="s">
        <v>2029</v>
      </c>
      <c r="B2" t="s">
        <v>2067</v>
      </c>
    </row>
    <row r="3" spans="1:5" x14ac:dyDescent="0.3">
      <c r="A3" s="7" t="s">
        <v>2081</v>
      </c>
      <c r="B3" t="s">
        <v>2067</v>
      </c>
    </row>
    <row r="5" spans="1:5" x14ac:dyDescent="0.3">
      <c r="A5" s="7" t="s">
        <v>2068</v>
      </c>
      <c r="B5" s="7" t="s">
        <v>2065</v>
      </c>
    </row>
    <row r="6" spans="1:5" x14ac:dyDescent="0.3">
      <c r="A6" s="7" t="s">
        <v>2063</v>
      </c>
      <c r="B6" t="s">
        <v>74</v>
      </c>
      <c r="C6" t="s">
        <v>14</v>
      </c>
      <c r="D6" t="s">
        <v>20</v>
      </c>
      <c r="E6" t="s">
        <v>2064</v>
      </c>
    </row>
    <row r="7" spans="1:5" x14ac:dyDescent="0.3">
      <c r="A7" s="8" t="s">
        <v>2069</v>
      </c>
      <c r="B7" s="24">
        <v>6</v>
      </c>
      <c r="C7" s="24">
        <v>36</v>
      </c>
      <c r="D7" s="24">
        <v>49</v>
      </c>
      <c r="E7" s="24">
        <v>91</v>
      </c>
    </row>
    <row r="8" spans="1:5" x14ac:dyDescent="0.3">
      <c r="A8" s="8" t="s">
        <v>2070</v>
      </c>
      <c r="B8" s="24">
        <v>7</v>
      </c>
      <c r="C8" s="24">
        <v>28</v>
      </c>
      <c r="D8" s="24">
        <v>44</v>
      </c>
      <c r="E8" s="24">
        <v>79</v>
      </c>
    </row>
    <row r="9" spans="1:5" x14ac:dyDescent="0.3">
      <c r="A9" s="8" t="s">
        <v>2071</v>
      </c>
      <c r="B9" s="24">
        <v>4</v>
      </c>
      <c r="C9" s="24">
        <v>33</v>
      </c>
      <c r="D9" s="24">
        <v>49</v>
      </c>
      <c r="E9" s="24">
        <v>86</v>
      </c>
    </row>
    <row r="10" spans="1:5" x14ac:dyDescent="0.3">
      <c r="A10" s="8" t="s">
        <v>2072</v>
      </c>
      <c r="B10" s="24">
        <v>1</v>
      </c>
      <c r="C10" s="24">
        <v>30</v>
      </c>
      <c r="D10" s="24">
        <v>46</v>
      </c>
      <c r="E10" s="24">
        <v>77</v>
      </c>
    </row>
    <row r="11" spans="1:5" x14ac:dyDescent="0.3">
      <c r="A11" s="8" t="s">
        <v>2073</v>
      </c>
      <c r="B11" s="24">
        <v>3</v>
      </c>
      <c r="C11" s="24">
        <v>35</v>
      </c>
      <c r="D11" s="24">
        <v>46</v>
      </c>
      <c r="E11" s="24">
        <v>84</v>
      </c>
    </row>
    <row r="12" spans="1:5" x14ac:dyDescent="0.3">
      <c r="A12" s="8" t="s">
        <v>2074</v>
      </c>
      <c r="B12" s="24">
        <v>3</v>
      </c>
      <c r="C12" s="24">
        <v>28</v>
      </c>
      <c r="D12" s="24">
        <v>55</v>
      </c>
      <c r="E12" s="24">
        <v>86</v>
      </c>
    </row>
    <row r="13" spans="1:5" x14ac:dyDescent="0.3">
      <c r="A13" s="8" t="s">
        <v>2075</v>
      </c>
      <c r="B13" s="24">
        <v>4</v>
      </c>
      <c r="C13" s="24">
        <v>31</v>
      </c>
      <c r="D13" s="24">
        <v>58</v>
      </c>
      <c r="E13" s="24">
        <v>93</v>
      </c>
    </row>
    <row r="14" spans="1:5" x14ac:dyDescent="0.3">
      <c r="A14" s="8" t="s">
        <v>2076</v>
      </c>
      <c r="B14" s="24">
        <v>8</v>
      </c>
      <c r="C14" s="24">
        <v>35</v>
      </c>
      <c r="D14" s="24">
        <v>41</v>
      </c>
      <c r="E14" s="24">
        <v>84</v>
      </c>
    </row>
    <row r="15" spans="1:5" x14ac:dyDescent="0.3">
      <c r="A15" s="8" t="s">
        <v>2077</v>
      </c>
      <c r="B15" s="24">
        <v>5</v>
      </c>
      <c r="C15" s="24">
        <v>23</v>
      </c>
      <c r="D15" s="24">
        <v>45</v>
      </c>
      <c r="E15" s="24">
        <v>73</v>
      </c>
    </row>
    <row r="16" spans="1:5" x14ac:dyDescent="0.3">
      <c r="A16" s="8" t="s">
        <v>2078</v>
      </c>
      <c r="B16" s="24">
        <v>6</v>
      </c>
      <c r="C16" s="24">
        <v>26</v>
      </c>
      <c r="D16" s="24">
        <v>45</v>
      </c>
      <c r="E16" s="24">
        <v>77</v>
      </c>
    </row>
    <row r="17" spans="1:5" x14ac:dyDescent="0.3">
      <c r="A17" s="8" t="s">
        <v>2079</v>
      </c>
      <c r="B17" s="24">
        <v>3</v>
      </c>
      <c r="C17" s="24">
        <v>27</v>
      </c>
      <c r="D17" s="24">
        <v>45</v>
      </c>
      <c r="E17" s="24">
        <v>75</v>
      </c>
    </row>
    <row r="18" spans="1:5" x14ac:dyDescent="0.3">
      <c r="A18" s="8" t="s">
        <v>2080</v>
      </c>
      <c r="B18" s="24">
        <v>7</v>
      </c>
      <c r="C18" s="24">
        <v>32</v>
      </c>
      <c r="D18" s="24">
        <v>42</v>
      </c>
      <c r="E18" s="24">
        <v>81</v>
      </c>
    </row>
    <row r="19" spans="1:5" x14ac:dyDescent="0.3">
      <c r="A19" s="8" t="s">
        <v>2064</v>
      </c>
      <c r="B19" s="24">
        <v>57</v>
      </c>
      <c r="C19" s="24">
        <v>364</v>
      </c>
      <c r="D19" s="24">
        <v>565</v>
      </c>
      <c r="E19" s="24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FB9C-7FBD-43EC-9A67-0600A2820446}">
  <dimension ref="A1:I13"/>
  <sheetViews>
    <sheetView zoomScale="82" zoomScaleNormal="82" workbookViewId="0">
      <selection activeCell="C3" sqref="C3"/>
    </sheetView>
  </sheetViews>
  <sheetFormatPr defaultColWidth="20.69921875" defaultRowHeight="15.6" x14ac:dyDescent="0.3"/>
  <cols>
    <col min="7" max="9" width="20.69921875" style="4"/>
  </cols>
  <sheetData>
    <row r="1" spans="1:9" x14ac:dyDescent="0.3">
      <c r="B1" t="s">
        <v>2082</v>
      </c>
      <c r="C1" t="s">
        <v>2083</v>
      </c>
      <c r="D1" t="s">
        <v>2084</v>
      </c>
      <c r="E1" t="s">
        <v>2085</v>
      </c>
      <c r="F1" t="s">
        <v>2086</v>
      </c>
      <c r="G1" s="4" t="s">
        <v>2101</v>
      </c>
      <c r="H1" s="4" t="s">
        <v>2087</v>
      </c>
      <c r="I1" s="4" t="s">
        <v>2088</v>
      </c>
    </row>
    <row r="2" spans="1:9" x14ac:dyDescent="0.3">
      <c r="A2" s="11" t="s">
        <v>2098</v>
      </c>
      <c r="B2">
        <f>COUNTIF('Crowdfunding Goal Analysis'!D:D, A2)</f>
        <v>12</v>
      </c>
      <c r="C2">
        <f>COUNTIFS(Crowdfunding!G:G, "successful", Crowdfunding!D:D, $A2)</f>
        <v>30</v>
      </c>
      <c r="D2">
        <f>COUNTIFS(Crowdfunding!G:G, "failed", Crowdfunding!D:D, $A2)</f>
        <v>20</v>
      </c>
      <c r="E2">
        <f>COUNTIFS(Crowdfunding!G:G, "canceled", Crowdfunding!D:D, $A2)</f>
        <v>1</v>
      </c>
      <c r="F2">
        <f>SUM(C2:E2)</f>
        <v>51</v>
      </c>
      <c r="G2" s="4">
        <f>C2/F2</f>
        <v>0.58823529411764708</v>
      </c>
      <c r="H2" s="4">
        <f>D2/F2</f>
        <v>0.39215686274509803</v>
      </c>
      <c r="I2" s="4">
        <f>E2/F2</f>
        <v>1.9607843137254902E-2</v>
      </c>
    </row>
    <row r="3" spans="1:9" x14ac:dyDescent="0.3">
      <c r="A3" s="11" t="s">
        <v>2099</v>
      </c>
      <c r="B3">
        <f>COUNTIFS(Crowdfunding!$D$2:$D$1001,"&gt;=1000", Crowdfunding!D2:D1001, "&lt;=4999")</f>
        <v>234</v>
      </c>
      <c r="C3">
        <f>COUNTIFS(Crowdfunding!G:G, "successful", Crowdfunding!D:D, "&gt;=1000",Crowdfunding!D:D, "&lt;=4999" )</f>
        <v>191</v>
      </c>
      <c r="D3">
        <f>COUNTIFS(Crowdfunding!G:G, "failed", Crowdfunding!D:D, "&gt;=1000",Crowdfunding!D:D, "&lt;=4999" )</f>
        <v>38</v>
      </c>
      <c r="E3">
        <f>COUNTIFS(Crowdfunding!G:G, "canceled", Crowdfunding!D:D, "&gt;=1000",Crowdfunding!D:D, "&lt;=5000" )</f>
        <v>2</v>
      </c>
      <c r="F3">
        <f t="shared" ref="F3:F13" si="0">SUM(C3:E3)</f>
        <v>231</v>
      </c>
      <c r="G3" s="4">
        <f t="shared" ref="G3:G13" si="1">C3/F3</f>
        <v>0.82683982683982682</v>
      </c>
      <c r="H3" s="4">
        <f t="shared" ref="H3:H13" si="2">D3/F3</f>
        <v>0.16450216450216451</v>
      </c>
      <c r="I3" s="4">
        <f t="shared" ref="I3:I13" si="3">E3/F3</f>
        <v>8.658008658008658E-3</v>
      </c>
    </row>
    <row r="4" spans="1:9" x14ac:dyDescent="0.3">
      <c r="A4" s="11" t="s">
        <v>2089</v>
      </c>
      <c r="B4">
        <f>COUNTIFS(Crowdfunding!$D$2:$D$1001,"&gt;=5000", Crowdfunding!D3:D1002, "&lt;=9999")</f>
        <v>435</v>
      </c>
      <c r="C4">
        <f>COUNTIFS(Crowdfunding!G:G, "successful", Crowdfunding!D:D, "&gt;=5000",Crowdfunding!D:D, "&lt;=9999" )</f>
        <v>164</v>
      </c>
      <c r="D4">
        <f>COUNTIFS(Crowdfunding!G:G, "failed", Crowdfunding!D:D, "&gt;=5000",Crowdfunding!D:D, "&lt;=9999" )</f>
        <v>126</v>
      </c>
      <c r="E4">
        <f>COUNTIFS(Crowdfunding!G:G, "canceled", Crowdfunding!D:D, "&gt;=5000",Crowdfunding!D:D, "&lt;=9999" )</f>
        <v>25</v>
      </c>
      <c r="F4">
        <f t="shared" si="0"/>
        <v>315</v>
      </c>
      <c r="G4" s="4">
        <f t="shared" si="1"/>
        <v>0.52063492063492067</v>
      </c>
      <c r="H4" s="4">
        <f t="shared" si="2"/>
        <v>0.4</v>
      </c>
      <c r="I4" s="4">
        <f t="shared" si="3"/>
        <v>7.9365079365079361E-2</v>
      </c>
    </row>
    <row r="5" spans="1:9" x14ac:dyDescent="0.3">
      <c r="A5" s="11" t="s">
        <v>2090</v>
      </c>
      <c r="B5">
        <f>COUNTIFS(Crowdfunding!$D$2:$D$1001,"&gt;=10000", Crowdfunding!D4:D1003, "&lt;=14999")</f>
        <v>245</v>
      </c>
      <c r="C5">
        <f>COUNTIFS(Crowdfunding!G:G, "successful", Crowdfunding!D:D, "&gt;=10000",Crowdfunding!D:D, "&lt;=14999" )</f>
        <v>4</v>
      </c>
      <c r="D5">
        <f>COUNTIFS(Crowdfunding!G:G, "failed", Crowdfunding!D:D, "&gt;=10000",Crowdfunding!D:D, "&lt;=14999" )</f>
        <v>5</v>
      </c>
      <c r="E5">
        <f>COUNTIFS(Crowdfunding!G:G, "canceled", Crowdfunding!D:D, "&gt;=10000",Crowdfunding!D:D, "&lt;=14999" )</f>
        <v>0</v>
      </c>
      <c r="F5">
        <f t="shared" si="0"/>
        <v>9</v>
      </c>
      <c r="G5" s="4">
        <f t="shared" si="1"/>
        <v>0.44444444444444442</v>
      </c>
      <c r="H5" s="4">
        <f t="shared" si="2"/>
        <v>0.55555555555555558</v>
      </c>
      <c r="I5" s="4">
        <f t="shared" si="3"/>
        <v>0</v>
      </c>
    </row>
    <row r="6" spans="1:9" x14ac:dyDescent="0.3">
      <c r="A6" s="11" t="s">
        <v>2091</v>
      </c>
      <c r="B6">
        <f>COUNTIFS(Crowdfunding!$D$2:$D$1001,"&gt;=15000", Crowdfunding!D5:D1004, "&lt;=19999")</f>
        <v>238</v>
      </c>
      <c r="C6">
        <f>COUNTIFS(Crowdfunding!G:G, "successful", Crowdfunding!D:D, "&gt;=15000",Crowdfunding!D:D, "&lt;=19999" )</f>
        <v>10</v>
      </c>
      <c r="D6">
        <f>COUNTIFS(Crowdfunding!G:G, "failed", Crowdfunding!D:D, "&gt;=15000",Crowdfunding!D:D, "&lt;=19999" )</f>
        <v>0</v>
      </c>
      <c r="E6">
        <f>COUNTIFS(Crowdfunding!G:G, "canceled", Crowdfunding!D:D, "&gt;=15000",Crowdfunding!D:D, "&lt;=19999" )</f>
        <v>0</v>
      </c>
      <c r="F6">
        <f t="shared" si="0"/>
        <v>10</v>
      </c>
      <c r="G6" s="4">
        <f t="shared" si="1"/>
        <v>1</v>
      </c>
      <c r="H6" s="4">
        <f t="shared" si="2"/>
        <v>0</v>
      </c>
      <c r="I6" s="4">
        <f t="shared" si="3"/>
        <v>0</v>
      </c>
    </row>
    <row r="7" spans="1:9" x14ac:dyDescent="0.3">
      <c r="A7" s="11" t="s">
        <v>2092</v>
      </c>
      <c r="B7">
        <f>COUNTIFS(Crowdfunding!$D$2:$D$1001,"&gt;=20000", Crowdfunding!D6:D1005, "&lt;=24999")</f>
        <v>230</v>
      </c>
      <c r="C7">
        <f>COUNTIFS(Crowdfunding!G:G, "successful", Crowdfunding!D:D, "&gt;=20000",Crowdfunding!D:D, "&lt;=24999" )</f>
        <v>7</v>
      </c>
      <c r="D7">
        <f>COUNTIFS(Crowdfunding!G:G, "failed", Crowdfunding!D:D, "&gt;=20000",Crowdfunding!D:D, "&lt;=24999" )</f>
        <v>0</v>
      </c>
      <c r="E7">
        <f>COUNTIFS(Crowdfunding!G:G, "canceled", Crowdfunding!D:D, "&gt;=20000",Crowdfunding!D:D, "&lt;=24999" )</f>
        <v>0</v>
      </c>
      <c r="F7">
        <f t="shared" si="0"/>
        <v>7</v>
      </c>
      <c r="G7" s="4">
        <f t="shared" si="1"/>
        <v>1</v>
      </c>
      <c r="H7" s="4">
        <f t="shared" si="2"/>
        <v>0</v>
      </c>
      <c r="I7" s="4">
        <f t="shared" si="3"/>
        <v>0</v>
      </c>
    </row>
    <row r="8" spans="1:9" x14ac:dyDescent="0.3">
      <c r="A8" s="11" t="s">
        <v>2093</v>
      </c>
      <c r="B8">
        <f>COUNTIFS(Crowdfunding!$D$2:$D$1001,"&gt;=25000", Crowdfunding!D7:D1006, "&lt;=29999")</f>
        <v>214</v>
      </c>
      <c r="C8">
        <f>COUNTIFS(Crowdfunding!G:G, "successful", Crowdfunding!D:D, "&gt;=25000",Crowdfunding!D:D, "&lt;=29999" )</f>
        <v>11</v>
      </c>
      <c r="D8">
        <f>COUNTIFS(Crowdfunding!G:G, "failed", Crowdfunding!D:D, "&gt;=25000",Crowdfunding!D:D, "&lt;=29999" )</f>
        <v>3</v>
      </c>
      <c r="E8">
        <f>COUNTIFS(Crowdfunding!G:G, "canceled", Crowdfunding!D:D, "&gt;=25000",Crowdfunding!D:D, "&lt;=29999" )</f>
        <v>0</v>
      </c>
      <c r="F8">
        <f t="shared" si="0"/>
        <v>14</v>
      </c>
      <c r="G8" s="4">
        <f t="shared" si="1"/>
        <v>0.7857142857142857</v>
      </c>
      <c r="H8" s="4">
        <f t="shared" si="2"/>
        <v>0.21428571428571427</v>
      </c>
      <c r="I8" s="4">
        <f t="shared" si="3"/>
        <v>0</v>
      </c>
    </row>
    <row r="9" spans="1:9" x14ac:dyDescent="0.3">
      <c r="A9" s="11" t="s">
        <v>2094</v>
      </c>
      <c r="B9">
        <f>COUNTIFS(Crowdfunding!$D$2:$D$1001,"&gt;=30000", Crowdfunding!D8:D1007, "&lt;=34999")</f>
        <v>225</v>
      </c>
      <c r="C9">
        <f>COUNTIFS(Crowdfunding!G:G, "successful", Crowdfunding!D:D, "&gt;=30000",Crowdfunding!D:D, "&lt;=34999" )</f>
        <v>7</v>
      </c>
      <c r="D9">
        <f>COUNTIFS(Crowdfunding!G:G, "failed", Crowdfunding!D:D, "&gt;=30000",Crowdfunding!D:D, "&lt;=34999" )</f>
        <v>0</v>
      </c>
      <c r="E9">
        <f>COUNTIFS(Crowdfunding!G:G, "canceled", Crowdfunding!D:D, "&gt;=30000",Crowdfunding!D:D, "&lt;=34999" )</f>
        <v>0</v>
      </c>
      <c r="F9">
        <f t="shared" si="0"/>
        <v>7</v>
      </c>
      <c r="G9" s="4">
        <f t="shared" si="1"/>
        <v>1</v>
      </c>
      <c r="H9" s="4">
        <f t="shared" si="2"/>
        <v>0</v>
      </c>
      <c r="I9" s="4">
        <f t="shared" si="3"/>
        <v>0</v>
      </c>
    </row>
    <row r="10" spans="1:9" x14ac:dyDescent="0.3">
      <c r="A10" s="11" t="s">
        <v>2095</v>
      </c>
      <c r="B10">
        <f>COUNTIFS(Crowdfunding!$D$2:$D$1001,"&gt;=35000", Crowdfunding!D9:D1008, "&lt;=39999")</f>
        <v>226</v>
      </c>
      <c r="C10">
        <f>COUNTIFS(Crowdfunding!G:G, "successful", Crowdfunding!D:D, "&gt;=35000",Crowdfunding!D:D, "&lt;=39999" )</f>
        <v>8</v>
      </c>
      <c r="D10">
        <f>COUNTIFS(Crowdfunding!G:G, "failed", Crowdfunding!D:D, "&gt;=35000",Crowdfunding!D:D, "&lt;=39999" )</f>
        <v>3</v>
      </c>
      <c r="E10">
        <f>COUNTIFS(Crowdfunding!G:G, "canceled", Crowdfunding!D:D, "&gt;=35000",Crowdfunding!D:D, "&lt;=39999" )</f>
        <v>1</v>
      </c>
      <c r="F10">
        <f t="shared" si="0"/>
        <v>12</v>
      </c>
      <c r="G10" s="4">
        <f t="shared" si="1"/>
        <v>0.66666666666666663</v>
      </c>
      <c r="H10" s="4">
        <f t="shared" si="2"/>
        <v>0.25</v>
      </c>
      <c r="I10" s="4">
        <f t="shared" si="3"/>
        <v>8.3333333333333329E-2</v>
      </c>
    </row>
    <row r="11" spans="1:9" x14ac:dyDescent="0.3">
      <c r="A11" s="11" t="s">
        <v>2096</v>
      </c>
      <c r="B11">
        <f>COUNTIFS(Crowdfunding!$D$2:$D$1001,"&gt;=40000", Crowdfunding!D10:D1009, "&lt;=44999")</f>
        <v>224</v>
      </c>
      <c r="C11">
        <f>COUNTIFS(Crowdfunding!G:G, "successful", Crowdfunding!D:D, "&gt;=40000",Crowdfunding!D:D, "&lt;=44999" )</f>
        <v>11</v>
      </c>
      <c r="D11">
        <f>COUNTIFS(Crowdfunding!G:G, "failed", Crowdfunding!D:D, "&gt;=40000",Crowdfunding!D:D, "&lt;=44999" )</f>
        <v>3</v>
      </c>
      <c r="E11">
        <f>COUNTIFS(Crowdfunding!G:G, "canceled", Crowdfunding!D:D, "&gt;=40000",Crowdfunding!D:D, "&lt;=44999" )</f>
        <v>0</v>
      </c>
      <c r="F11">
        <f t="shared" si="0"/>
        <v>14</v>
      </c>
      <c r="G11" s="4">
        <f t="shared" si="1"/>
        <v>0.7857142857142857</v>
      </c>
      <c r="H11" s="4">
        <f t="shared" si="2"/>
        <v>0.21428571428571427</v>
      </c>
      <c r="I11" s="4">
        <f t="shared" si="3"/>
        <v>0</v>
      </c>
    </row>
    <row r="12" spans="1:9" x14ac:dyDescent="0.3">
      <c r="A12" s="11" t="s">
        <v>2097</v>
      </c>
      <c r="B12">
        <f>COUNTIFS(Crowdfunding!$D$2:$D$1001,"&gt;=45000", Crowdfunding!D11:D1010, "&lt;=49999")</f>
        <v>219</v>
      </c>
      <c r="C12">
        <f>COUNTIFS(Crowdfunding!G:G, "successful", Crowdfunding!D:D, "&gt;=45000",Crowdfunding!D:D, "&lt;=49999" )</f>
        <v>8</v>
      </c>
      <c r="D12">
        <f>COUNTIFS(Crowdfunding!G:G, "failed", Crowdfunding!D:D, "&gt;=45000",Crowdfunding!D:D, "&lt;=49999" )</f>
        <v>3</v>
      </c>
      <c r="E12">
        <f>COUNTIFS(Crowdfunding!G:G, "canceled", Crowdfunding!D:D, "&gt;=45000",Crowdfunding!D:D, "&lt;=49999" )</f>
        <v>0</v>
      </c>
      <c r="F12">
        <f t="shared" si="0"/>
        <v>11</v>
      </c>
      <c r="G12" s="4">
        <f t="shared" si="1"/>
        <v>0.72727272727272729</v>
      </c>
      <c r="H12" s="4">
        <f t="shared" si="2"/>
        <v>0.27272727272727271</v>
      </c>
      <c r="I12" s="4">
        <f t="shared" si="3"/>
        <v>0</v>
      </c>
    </row>
    <row r="13" spans="1:9" x14ac:dyDescent="0.3">
      <c r="A13" s="11" t="s">
        <v>2100</v>
      </c>
      <c r="B13">
        <f>COUNTIFS(Crowdfunding!$D$2:$D$1001,"&gt;=1000", Crowdfunding!D12:D1011, "&lt;=50000")</f>
        <v>639</v>
      </c>
      <c r="C13">
        <f>COUNTIFS(Crowdfunding!G:G, "successful", Crowdfunding!D:D, $A13)</f>
        <v>114</v>
      </c>
      <c r="D13">
        <f>COUNTIFS(Crowdfunding!G:G, "failed", Crowdfunding!D:D, $A13)</f>
        <v>163</v>
      </c>
      <c r="E13">
        <f>COUNTIFS(Crowdfunding!G:G, "canceled", Crowdfunding!D:D, $A13)</f>
        <v>28</v>
      </c>
      <c r="F13">
        <f t="shared" si="0"/>
        <v>305</v>
      </c>
      <c r="G13" s="4">
        <f t="shared" si="1"/>
        <v>0.3737704918032787</v>
      </c>
      <c r="H13" s="4">
        <f t="shared" si="2"/>
        <v>0.53442622950819674</v>
      </c>
      <c r="I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2BD5-F99A-4C8B-BC07-462C0CF14CF2}">
  <dimension ref="B2:I568"/>
  <sheetViews>
    <sheetView workbookViewId="0">
      <selection activeCell="M8" sqref="M8"/>
    </sheetView>
  </sheetViews>
  <sheetFormatPr defaultRowHeight="15.6" x14ac:dyDescent="0.3"/>
  <cols>
    <col min="2" max="2" width="10.296875" bestFit="1" customWidth="1"/>
    <col min="3" max="3" width="15.09765625" bestFit="1" customWidth="1"/>
    <col min="4" max="4" width="16.8984375" bestFit="1" customWidth="1"/>
    <col min="5" max="5" width="15.09765625" style="5" customWidth="1"/>
    <col min="7" max="7" width="13.09765625" style="5" bestFit="1" customWidth="1"/>
    <col min="8" max="8" width="16.8984375" bestFit="1" customWidth="1"/>
    <col min="9" max="9" width="9.8984375" bestFit="1" customWidth="1"/>
  </cols>
  <sheetData>
    <row r="2" spans="2:9" x14ac:dyDescent="0.3">
      <c r="B2" t="s">
        <v>4</v>
      </c>
      <c r="C2" t="s">
        <v>5</v>
      </c>
      <c r="F2" t="s">
        <v>4</v>
      </c>
      <c r="G2" s="5" t="s">
        <v>5</v>
      </c>
    </row>
    <row r="3" spans="2:9" x14ac:dyDescent="0.3">
      <c r="B3" s="14" t="s">
        <v>20</v>
      </c>
      <c r="C3" s="12">
        <v>158</v>
      </c>
      <c r="D3" s="16" t="s">
        <v>2103</v>
      </c>
      <c r="E3" s="17">
        <f>AVERAGE(C3:C567)</f>
        <v>851.14690265486729</v>
      </c>
      <c r="F3" s="12" t="s">
        <v>14</v>
      </c>
      <c r="G3" s="22">
        <v>0</v>
      </c>
      <c r="H3" s="16" t="s">
        <v>2103</v>
      </c>
      <c r="I3" s="17">
        <f>AVERAGE(G3:G567)</f>
        <v>2478.7595628415302</v>
      </c>
    </row>
    <row r="4" spans="2:9" x14ac:dyDescent="0.3">
      <c r="B4" s="14" t="s">
        <v>20</v>
      </c>
      <c r="C4" s="12">
        <v>1425</v>
      </c>
      <c r="D4" s="18" t="s">
        <v>2102</v>
      </c>
      <c r="E4" s="19">
        <f>MEDIAN(C3:C567)</f>
        <v>201</v>
      </c>
      <c r="F4" s="12" t="s">
        <v>14</v>
      </c>
      <c r="G4" s="22">
        <v>24</v>
      </c>
      <c r="H4" s="18" t="s">
        <v>2102</v>
      </c>
      <c r="I4" s="19">
        <f>MEDIAN(G3:G567)</f>
        <v>116</v>
      </c>
    </row>
    <row r="5" spans="2:9" x14ac:dyDescent="0.3">
      <c r="B5" s="14" t="s">
        <v>20</v>
      </c>
      <c r="C5" s="12">
        <v>174</v>
      </c>
      <c r="D5" s="18" t="s">
        <v>2104</v>
      </c>
      <c r="E5" s="19">
        <f>MIN(C3:C567)</f>
        <v>16</v>
      </c>
      <c r="F5" s="12" t="s">
        <v>14</v>
      </c>
      <c r="G5" s="22">
        <v>53</v>
      </c>
      <c r="H5" s="18" t="s">
        <v>2104</v>
      </c>
      <c r="I5" s="19">
        <f>MIN(G3:G567)</f>
        <v>0</v>
      </c>
    </row>
    <row r="6" spans="2:9" x14ac:dyDescent="0.3">
      <c r="B6" s="14" t="s">
        <v>20</v>
      </c>
      <c r="C6" s="12">
        <v>227</v>
      </c>
      <c r="D6" s="18" t="s">
        <v>2105</v>
      </c>
      <c r="E6" s="19">
        <f>MAX(C3:C567)</f>
        <v>7295</v>
      </c>
      <c r="F6" s="12" t="s">
        <v>14</v>
      </c>
      <c r="G6" s="22">
        <v>18</v>
      </c>
      <c r="H6" s="18" t="s">
        <v>2105</v>
      </c>
      <c r="I6" s="19">
        <f>MAX(G3:G567)</f>
        <v>480898</v>
      </c>
    </row>
    <row r="7" spans="2:9" x14ac:dyDescent="0.3">
      <c r="B7" s="14" t="s">
        <v>20</v>
      </c>
      <c r="C7" s="12">
        <v>220</v>
      </c>
      <c r="D7" s="18" t="s">
        <v>2106</v>
      </c>
      <c r="E7" s="19">
        <f>_xlfn.VAR.S(C3:C567)</f>
        <v>1606216.5936295739</v>
      </c>
      <c r="F7" s="12" t="s">
        <v>14</v>
      </c>
      <c r="G7" s="22">
        <v>44</v>
      </c>
      <c r="H7" s="18" t="s">
        <v>2106</v>
      </c>
      <c r="I7" s="19">
        <f>_xlfn.VAR.S(G3:G567)</f>
        <v>753187034.18860698</v>
      </c>
    </row>
    <row r="8" spans="2:9" x14ac:dyDescent="0.3">
      <c r="B8" s="14" t="s">
        <v>20</v>
      </c>
      <c r="C8" s="12">
        <v>98</v>
      </c>
      <c r="D8" s="20" t="s">
        <v>2107</v>
      </c>
      <c r="E8" s="21">
        <f>_xlfn.STDEV.S(C3:C567)</f>
        <v>1267.366006183523</v>
      </c>
      <c r="F8" s="12" t="s">
        <v>14</v>
      </c>
      <c r="G8" s="22">
        <v>27</v>
      </c>
      <c r="H8" s="20" t="s">
        <v>2107</v>
      </c>
      <c r="I8" s="21">
        <f>_xlfn.STDEV.S(G3:G567)</f>
        <v>27444.253208797774</v>
      </c>
    </row>
    <row r="9" spans="2:9" x14ac:dyDescent="0.3">
      <c r="B9" s="14" t="s">
        <v>20</v>
      </c>
      <c r="C9" s="12">
        <v>100</v>
      </c>
      <c r="F9" s="12" t="s">
        <v>14</v>
      </c>
      <c r="G9" s="22">
        <v>55</v>
      </c>
      <c r="I9" s="5"/>
    </row>
    <row r="10" spans="2:9" x14ac:dyDescent="0.3">
      <c r="B10" s="14" t="s">
        <v>20</v>
      </c>
      <c r="C10" s="12">
        <v>1249</v>
      </c>
      <c r="F10" s="12" t="s">
        <v>14</v>
      </c>
      <c r="G10" s="22">
        <v>200</v>
      </c>
    </row>
    <row r="11" spans="2:9" x14ac:dyDescent="0.3">
      <c r="B11" s="14" t="s">
        <v>20</v>
      </c>
      <c r="C11" s="12">
        <v>1396</v>
      </c>
      <c r="F11" s="12" t="s">
        <v>14</v>
      </c>
      <c r="G11" s="22">
        <v>452</v>
      </c>
    </row>
    <row r="12" spans="2:9" x14ac:dyDescent="0.3">
      <c r="B12" s="14" t="s">
        <v>20</v>
      </c>
      <c r="C12" s="12">
        <v>890</v>
      </c>
      <c r="F12" s="12" t="s">
        <v>14</v>
      </c>
      <c r="G12" s="22">
        <v>674</v>
      </c>
    </row>
    <row r="13" spans="2:9" x14ac:dyDescent="0.3">
      <c r="B13" s="14" t="s">
        <v>20</v>
      </c>
      <c r="C13" s="12">
        <v>142</v>
      </c>
      <c r="F13" s="12" t="s">
        <v>14</v>
      </c>
      <c r="G13" s="22">
        <v>558</v>
      </c>
    </row>
    <row r="14" spans="2:9" x14ac:dyDescent="0.3">
      <c r="B14" s="14" t="s">
        <v>20</v>
      </c>
      <c r="C14" s="12">
        <v>2673</v>
      </c>
      <c r="F14" s="12" t="s">
        <v>14</v>
      </c>
      <c r="G14" s="22">
        <v>15</v>
      </c>
    </row>
    <row r="15" spans="2:9" x14ac:dyDescent="0.3">
      <c r="B15" s="14" t="s">
        <v>20</v>
      </c>
      <c r="C15" s="12">
        <v>163</v>
      </c>
      <c r="F15" s="12" t="s">
        <v>14</v>
      </c>
      <c r="G15" s="22">
        <v>2307</v>
      </c>
    </row>
    <row r="16" spans="2:9" x14ac:dyDescent="0.3">
      <c r="B16" s="14" t="s">
        <v>20</v>
      </c>
      <c r="C16" s="12">
        <v>2220</v>
      </c>
      <c r="F16" s="12" t="s">
        <v>14</v>
      </c>
      <c r="G16" s="22">
        <v>88</v>
      </c>
    </row>
    <row r="17" spans="2:7" x14ac:dyDescent="0.3">
      <c r="B17" s="14" t="s">
        <v>20</v>
      </c>
      <c r="C17" s="12">
        <v>1606</v>
      </c>
      <c r="F17" s="12" t="s">
        <v>14</v>
      </c>
      <c r="G17" s="22">
        <v>48</v>
      </c>
    </row>
    <row r="18" spans="2:7" x14ac:dyDescent="0.3">
      <c r="B18" s="14" t="s">
        <v>20</v>
      </c>
      <c r="C18" s="12">
        <v>129</v>
      </c>
      <c r="F18" s="12" t="s">
        <v>14</v>
      </c>
      <c r="G18" s="22">
        <v>1</v>
      </c>
    </row>
    <row r="19" spans="2:7" x14ac:dyDescent="0.3">
      <c r="B19" s="14" t="s">
        <v>20</v>
      </c>
      <c r="C19" s="12">
        <v>226</v>
      </c>
      <c r="F19" s="12" t="s">
        <v>14</v>
      </c>
      <c r="G19" s="22">
        <v>1467</v>
      </c>
    </row>
    <row r="20" spans="2:7" x14ac:dyDescent="0.3">
      <c r="B20" s="14" t="s">
        <v>20</v>
      </c>
      <c r="C20" s="12">
        <v>5419</v>
      </c>
      <c r="F20" s="12" t="s">
        <v>14</v>
      </c>
      <c r="G20" s="22">
        <v>75</v>
      </c>
    </row>
    <row r="21" spans="2:7" x14ac:dyDescent="0.3">
      <c r="B21" s="14" t="s">
        <v>20</v>
      </c>
      <c r="C21" s="12">
        <v>165</v>
      </c>
      <c r="F21" s="12" t="s">
        <v>14</v>
      </c>
      <c r="G21" s="22">
        <v>120</v>
      </c>
    </row>
    <row r="22" spans="2:7" x14ac:dyDescent="0.3">
      <c r="B22" s="14" t="s">
        <v>20</v>
      </c>
      <c r="C22" s="12">
        <v>1965</v>
      </c>
      <c r="F22" s="12" t="s">
        <v>14</v>
      </c>
      <c r="G22" s="22">
        <v>2253</v>
      </c>
    </row>
    <row r="23" spans="2:7" x14ac:dyDescent="0.3">
      <c r="B23" s="14" t="s">
        <v>20</v>
      </c>
      <c r="C23" s="12">
        <v>16</v>
      </c>
      <c r="F23" s="12" t="s">
        <v>14</v>
      </c>
      <c r="G23" s="22">
        <v>5</v>
      </c>
    </row>
    <row r="24" spans="2:7" x14ac:dyDescent="0.3">
      <c r="B24" s="14" t="s">
        <v>20</v>
      </c>
      <c r="C24" s="12">
        <v>107</v>
      </c>
      <c r="F24" s="12" t="s">
        <v>14</v>
      </c>
      <c r="G24" s="22">
        <v>38</v>
      </c>
    </row>
    <row r="25" spans="2:7" x14ac:dyDescent="0.3">
      <c r="B25" s="14" t="s">
        <v>20</v>
      </c>
      <c r="C25" s="12">
        <v>134</v>
      </c>
      <c r="F25" s="12" t="s">
        <v>14</v>
      </c>
      <c r="G25" s="22">
        <v>12</v>
      </c>
    </row>
    <row r="26" spans="2:7" x14ac:dyDescent="0.3">
      <c r="B26" s="14" t="s">
        <v>20</v>
      </c>
      <c r="C26" s="12">
        <v>198</v>
      </c>
      <c r="F26" s="12" t="s">
        <v>14</v>
      </c>
      <c r="G26" s="22">
        <v>1684</v>
      </c>
    </row>
    <row r="27" spans="2:7" x14ac:dyDescent="0.3">
      <c r="B27" s="14" t="s">
        <v>20</v>
      </c>
      <c r="C27" s="12">
        <v>111</v>
      </c>
      <c r="F27" s="12" t="s">
        <v>14</v>
      </c>
      <c r="G27" s="22">
        <v>56</v>
      </c>
    </row>
    <row r="28" spans="2:7" x14ac:dyDescent="0.3">
      <c r="B28" s="14" t="s">
        <v>20</v>
      </c>
      <c r="C28" s="12">
        <v>222</v>
      </c>
      <c r="F28" s="12" t="s">
        <v>14</v>
      </c>
      <c r="G28" s="22">
        <v>838</v>
      </c>
    </row>
    <row r="29" spans="2:7" x14ac:dyDescent="0.3">
      <c r="B29" s="14" t="s">
        <v>20</v>
      </c>
      <c r="C29" s="12">
        <v>6212</v>
      </c>
      <c r="F29" s="12" t="s">
        <v>14</v>
      </c>
      <c r="G29" s="22">
        <v>1000</v>
      </c>
    </row>
    <row r="30" spans="2:7" x14ac:dyDescent="0.3">
      <c r="B30" s="14" t="s">
        <v>20</v>
      </c>
      <c r="C30" s="12">
        <v>98</v>
      </c>
      <c r="F30" s="12" t="s">
        <v>14</v>
      </c>
      <c r="G30" s="22">
        <v>1482</v>
      </c>
    </row>
    <row r="31" spans="2:7" x14ac:dyDescent="0.3">
      <c r="B31" s="14" t="s">
        <v>20</v>
      </c>
      <c r="C31" s="12">
        <v>92</v>
      </c>
      <c r="F31" s="12" t="s">
        <v>14</v>
      </c>
      <c r="G31" s="22">
        <v>106</v>
      </c>
    </row>
    <row r="32" spans="2:7" x14ac:dyDescent="0.3">
      <c r="B32" s="14" t="s">
        <v>20</v>
      </c>
      <c r="C32" s="12">
        <v>149</v>
      </c>
      <c r="F32" s="12" t="s">
        <v>14</v>
      </c>
      <c r="G32" s="22">
        <v>679</v>
      </c>
    </row>
    <row r="33" spans="2:7" x14ac:dyDescent="0.3">
      <c r="B33" s="14" t="s">
        <v>20</v>
      </c>
      <c r="C33" s="12">
        <v>2431</v>
      </c>
      <c r="F33" s="12" t="s">
        <v>14</v>
      </c>
      <c r="G33" s="22">
        <v>1220</v>
      </c>
    </row>
    <row r="34" spans="2:7" x14ac:dyDescent="0.3">
      <c r="B34" s="14" t="s">
        <v>20</v>
      </c>
      <c r="C34" s="12">
        <v>303</v>
      </c>
      <c r="F34" s="12" t="s">
        <v>14</v>
      </c>
      <c r="G34" s="22">
        <v>1</v>
      </c>
    </row>
    <row r="35" spans="2:7" x14ac:dyDescent="0.3">
      <c r="B35" s="14" t="s">
        <v>20</v>
      </c>
      <c r="C35" s="12">
        <v>209</v>
      </c>
      <c r="F35" s="12" t="s">
        <v>14</v>
      </c>
      <c r="G35" s="22">
        <v>37</v>
      </c>
    </row>
    <row r="36" spans="2:7" x14ac:dyDescent="0.3">
      <c r="B36" s="14" t="s">
        <v>20</v>
      </c>
      <c r="C36" s="12">
        <v>131</v>
      </c>
      <c r="F36" s="12" t="s">
        <v>14</v>
      </c>
      <c r="G36" s="22">
        <v>60</v>
      </c>
    </row>
    <row r="37" spans="2:7" x14ac:dyDescent="0.3">
      <c r="B37" s="14" t="s">
        <v>20</v>
      </c>
      <c r="C37" s="12">
        <v>164</v>
      </c>
      <c r="F37" s="12" t="s">
        <v>14</v>
      </c>
      <c r="G37" s="22">
        <v>296</v>
      </c>
    </row>
    <row r="38" spans="2:7" x14ac:dyDescent="0.3">
      <c r="B38" s="14" t="s">
        <v>20</v>
      </c>
      <c r="C38" s="12">
        <v>201</v>
      </c>
      <c r="F38" s="12" t="s">
        <v>14</v>
      </c>
      <c r="G38" s="22">
        <v>3304</v>
      </c>
    </row>
    <row r="39" spans="2:7" x14ac:dyDescent="0.3">
      <c r="B39" s="14" t="s">
        <v>20</v>
      </c>
      <c r="C39" s="12">
        <v>211</v>
      </c>
      <c r="F39" s="12" t="s">
        <v>14</v>
      </c>
      <c r="G39" s="22">
        <v>73</v>
      </c>
    </row>
    <row r="40" spans="2:7" x14ac:dyDescent="0.3">
      <c r="B40" s="14" t="s">
        <v>20</v>
      </c>
      <c r="C40" s="12">
        <v>128</v>
      </c>
      <c r="F40" s="12" t="s">
        <v>14</v>
      </c>
      <c r="G40" s="22">
        <v>3387</v>
      </c>
    </row>
    <row r="41" spans="2:7" x14ac:dyDescent="0.3">
      <c r="B41" s="14" t="s">
        <v>20</v>
      </c>
      <c r="C41" s="12">
        <v>1600</v>
      </c>
      <c r="F41" s="12" t="s">
        <v>14</v>
      </c>
      <c r="G41" s="22">
        <v>662</v>
      </c>
    </row>
    <row r="42" spans="2:7" x14ac:dyDescent="0.3">
      <c r="B42" s="14" t="s">
        <v>20</v>
      </c>
      <c r="C42" s="12">
        <v>249</v>
      </c>
      <c r="F42" s="12" t="s">
        <v>14</v>
      </c>
      <c r="G42" s="22">
        <v>774</v>
      </c>
    </row>
    <row r="43" spans="2:7" x14ac:dyDescent="0.3">
      <c r="B43" s="14" t="s">
        <v>20</v>
      </c>
      <c r="C43" s="12">
        <v>236</v>
      </c>
      <c r="F43" s="12" t="s">
        <v>14</v>
      </c>
      <c r="G43" s="22">
        <v>672</v>
      </c>
    </row>
    <row r="44" spans="2:7" x14ac:dyDescent="0.3">
      <c r="B44" s="14" t="s">
        <v>20</v>
      </c>
      <c r="C44" s="12">
        <v>4065</v>
      </c>
      <c r="F44" s="12" t="s">
        <v>14</v>
      </c>
      <c r="G44" s="22">
        <v>940</v>
      </c>
    </row>
    <row r="45" spans="2:7" x14ac:dyDescent="0.3">
      <c r="B45" s="14" t="s">
        <v>20</v>
      </c>
      <c r="C45" s="12">
        <v>246</v>
      </c>
      <c r="F45" s="12" t="s">
        <v>14</v>
      </c>
      <c r="G45" s="22">
        <v>117</v>
      </c>
    </row>
    <row r="46" spans="2:7" x14ac:dyDescent="0.3">
      <c r="B46" s="14" t="s">
        <v>20</v>
      </c>
      <c r="C46" s="12">
        <v>2475</v>
      </c>
      <c r="F46" s="12" t="s">
        <v>14</v>
      </c>
      <c r="G46" s="22">
        <v>115</v>
      </c>
    </row>
    <row r="47" spans="2:7" x14ac:dyDescent="0.3">
      <c r="B47" s="14" t="s">
        <v>20</v>
      </c>
      <c r="C47" s="12">
        <v>76</v>
      </c>
      <c r="F47" s="12" t="s">
        <v>14</v>
      </c>
      <c r="G47" s="22">
        <v>326</v>
      </c>
    </row>
    <row r="48" spans="2:7" x14ac:dyDescent="0.3">
      <c r="B48" s="14" t="s">
        <v>20</v>
      </c>
      <c r="C48" s="12">
        <v>54</v>
      </c>
      <c r="F48" s="12" t="s">
        <v>14</v>
      </c>
      <c r="G48" s="22">
        <v>1</v>
      </c>
    </row>
    <row r="49" spans="2:7" x14ac:dyDescent="0.3">
      <c r="B49" s="14" t="s">
        <v>20</v>
      </c>
      <c r="C49" s="12">
        <v>88</v>
      </c>
      <c r="F49" s="12" t="s">
        <v>14</v>
      </c>
      <c r="G49" s="22">
        <v>1467</v>
      </c>
    </row>
    <row r="50" spans="2:7" x14ac:dyDescent="0.3">
      <c r="B50" s="14" t="s">
        <v>20</v>
      </c>
      <c r="C50" s="12">
        <v>85</v>
      </c>
      <c r="F50" s="12" t="s">
        <v>14</v>
      </c>
      <c r="G50" s="22">
        <v>5681</v>
      </c>
    </row>
    <row r="51" spans="2:7" x14ac:dyDescent="0.3">
      <c r="B51" s="14" t="s">
        <v>20</v>
      </c>
      <c r="C51" s="12">
        <v>170</v>
      </c>
      <c r="F51" s="12" t="s">
        <v>14</v>
      </c>
      <c r="G51" s="22">
        <v>1059</v>
      </c>
    </row>
    <row r="52" spans="2:7" x14ac:dyDescent="0.3">
      <c r="B52" s="14" t="s">
        <v>20</v>
      </c>
      <c r="C52" s="12">
        <v>330</v>
      </c>
      <c r="F52" s="12" t="s">
        <v>14</v>
      </c>
      <c r="G52" s="22">
        <v>1194</v>
      </c>
    </row>
    <row r="53" spans="2:7" x14ac:dyDescent="0.3">
      <c r="B53" s="14" t="s">
        <v>20</v>
      </c>
      <c r="C53" s="12">
        <v>127</v>
      </c>
      <c r="F53" s="12" t="s">
        <v>14</v>
      </c>
      <c r="G53" s="22">
        <v>30</v>
      </c>
    </row>
    <row r="54" spans="2:7" x14ac:dyDescent="0.3">
      <c r="B54" s="14" t="s">
        <v>20</v>
      </c>
      <c r="C54" s="12">
        <v>411</v>
      </c>
      <c r="F54" s="12" t="s">
        <v>14</v>
      </c>
      <c r="G54" s="22">
        <v>75</v>
      </c>
    </row>
    <row r="55" spans="2:7" x14ac:dyDescent="0.3">
      <c r="B55" s="14" t="s">
        <v>20</v>
      </c>
      <c r="C55" s="12">
        <v>180</v>
      </c>
      <c r="F55" s="12" t="s">
        <v>14</v>
      </c>
      <c r="G55" s="22">
        <v>955</v>
      </c>
    </row>
    <row r="56" spans="2:7" x14ac:dyDescent="0.3">
      <c r="B56" s="14" t="s">
        <v>20</v>
      </c>
      <c r="C56" s="12">
        <v>374</v>
      </c>
      <c r="F56" s="12" t="s">
        <v>14</v>
      </c>
      <c r="G56" s="22">
        <v>67</v>
      </c>
    </row>
    <row r="57" spans="2:7" x14ac:dyDescent="0.3">
      <c r="B57" s="14" t="s">
        <v>20</v>
      </c>
      <c r="C57" s="12">
        <v>71</v>
      </c>
      <c r="F57" s="12" t="s">
        <v>14</v>
      </c>
      <c r="G57" s="22">
        <v>5</v>
      </c>
    </row>
    <row r="58" spans="2:7" x14ac:dyDescent="0.3">
      <c r="B58" s="14" t="s">
        <v>20</v>
      </c>
      <c r="C58" s="12">
        <v>203</v>
      </c>
      <c r="F58" s="12" t="s">
        <v>14</v>
      </c>
      <c r="G58" s="22">
        <v>26</v>
      </c>
    </row>
    <row r="59" spans="2:7" x14ac:dyDescent="0.3">
      <c r="B59" s="14" t="s">
        <v>20</v>
      </c>
      <c r="C59" s="12">
        <v>113</v>
      </c>
      <c r="F59" s="12" t="s">
        <v>14</v>
      </c>
      <c r="G59" s="22">
        <v>1130</v>
      </c>
    </row>
    <row r="60" spans="2:7" x14ac:dyDescent="0.3">
      <c r="B60" s="14" t="s">
        <v>20</v>
      </c>
      <c r="C60" s="12">
        <v>96</v>
      </c>
      <c r="F60" s="12" t="s">
        <v>14</v>
      </c>
      <c r="G60" s="22">
        <v>782</v>
      </c>
    </row>
    <row r="61" spans="2:7" x14ac:dyDescent="0.3">
      <c r="B61" s="14" t="s">
        <v>20</v>
      </c>
      <c r="C61" s="12">
        <v>498</v>
      </c>
      <c r="F61" s="12" t="s">
        <v>14</v>
      </c>
      <c r="G61" s="22">
        <v>210</v>
      </c>
    </row>
    <row r="62" spans="2:7" x14ac:dyDescent="0.3">
      <c r="B62" s="14" t="s">
        <v>20</v>
      </c>
      <c r="C62" s="12">
        <v>180</v>
      </c>
      <c r="F62" s="12" t="s">
        <v>14</v>
      </c>
      <c r="G62" s="22">
        <v>136</v>
      </c>
    </row>
    <row r="63" spans="2:7" x14ac:dyDescent="0.3">
      <c r="B63" s="14" t="s">
        <v>20</v>
      </c>
      <c r="C63" s="12">
        <v>27</v>
      </c>
      <c r="F63" s="12" t="s">
        <v>14</v>
      </c>
      <c r="G63" s="22">
        <v>86</v>
      </c>
    </row>
    <row r="64" spans="2:7" x14ac:dyDescent="0.3">
      <c r="B64" s="14" t="s">
        <v>20</v>
      </c>
      <c r="C64" s="12">
        <v>2331</v>
      </c>
      <c r="F64" s="12" t="s">
        <v>14</v>
      </c>
      <c r="G64" s="22">
        <v>19</v>
      </c>
    </row>
    <row r="65" spans="2:7" x14ac:dyDescent="0.3">
      <c r="B65" s="14" t="s">
        <v>20</v>
      </c>
      <c r="C65" s="12">
        <v>113</v>
      </c>
      <c r="F65" s="12" t="s">
        <v>14</v>
      </c>
      <c r="G65" s="22">
        <v>886</v>
      </c>
    </row>
    <row r="66" spans="2:7" x14ac:dyDescent="0.3">
      <c r="B66" s="14" t="s">
        <v>20</v>
      </c>
      <c r="C66" s="12">
        <v>164</v>
      </c>
      <c r="F66" s="12" t="s">
        <v>14</v>
      </c>
      <c r="G66" s="22">
        <v>35</v>
      </c>
    </row>
    <row r="67" spans="2:7" x14ac:dyDescent="0.3">
      <c r="B67" s="14" t="s">
        <v>20</v>
      </c>
      <c r="C67" s="12">
        <v>164</v>
      </c>
      <c r="F67" s="12" t="s">
        <v>14</v>
      </c>
      <c r="G67" s="22">
        <v>24</v>
      </c>
    </row>
    <row r="68" spans="2:7" x14ac:dyDescent="0.3">
      <c r="B68" s="14" t="s">
        <v>20</v>
      </c>
      <c r="C68" s="12">
        <v>336</v>
      </c>
      <c r="F68" s="12" t="s">
        <v>14</v>
      </c>
      <c r="G68" s="22">
        <v>86</v>
      </c>
    </row>
    <row r="69" spans="2:7" x14ac:dyDescent="0.3">
      <c r="B69" s="14" t="s">
        <v>20</v>
      </c>
      <c r="C69" s="12">
        <v>1917</v>
      </c>
      <c r="F69" s="12" t="s">
        <v>14</v>
      </c>
      <c r="G69" s="22">
        <v>243</v>
      </c>
    </row>
    <row r="70" spans="2:7" x14ac:dyDescent="0.3">
      <c r="B70" s="14" t="s">
        <v>20</v>
      </c>
      <c r="C70" s="12">
        <v>95</v>
      </c>
      <c r="F70" s="12" t="s">
        <v>14</v>
      </c>
      <c r="G70" s="22">
        <v>65</v>
      </c>
    </row>
    <row r="71" spans="2:7" x14ac:dyDescent="0.3">
      <c r="B71" s="14" t="s">
        <v>20</v>
      </c>
      <c r="C71" s="12">
        <v>147</v>
      </c>
      <c r="F71" s="12" t="s">
        <v>14</v>
      </c>
      <c r="G71" s="22">
        <v>100</v>
      </c>
    </row>
    <row r="72" spans="2:7" x14ac:dyDescent="0.3">
      <c r="B72" s="14" t="s">
        <v>20</v>
      </c>
      <c r="C72" s="12">
        <v>86</v>
      </c>
      <c r="F72" s="12" t="s">
        <v>14</v>
      </c>
      <c r="G72" s="22">
        <v>168</v>
      </c>
    </row>
    <row r="73" spans="2:7" x14ac:dyDescent="0.3">
      <c r="B73" s="14" t="s">
        <v>20</v>
      </c>
      <c r="C73" s="12">
        <v>83</v>
      </c>
      <c r="F73" s="12" t="s">
        <v>14</v>
      </c>
      <c r="G73" s="22">
        <v>13</v>
      </c>
    </row>
    <row r="74" spans="2:7" x14ac:dyDescent="0.3">
      <c r="B74" s="14" t="s">
        <v>20</v>
      </c>
      <c r="C74" s="12">
        <v>676</v>
      </c>
      <c r="F74" s="12" t="s">
        <v>14</v>
      </c>
      <c r="G74" s="22">
        <v>1</v>
      </c>
    </row>
    <row r="75" spans="2:7" x14ac:dyDescent="0.3">
      <c r="B75" s="14" t="s">
        <v>20</v>
      </c>
      <c r="C75" s="12">
        <v>361</v>
      </c>
      <c r="F75" s="12" t="s">
        <v>14</v>
      </c>
      <c r="G75" s="22">
        <v>40</v>
      </c>
    </row>
    <row r="76" spans="2:7" x14ac:dyDescent="0.3">
      <c r="B76" s="14" t="s">
        <v>20</v>
      </c>
      <c r="C76" s="12">
        <v>131</v>
      </c>
      <c r="F76" s="12" t="s">
        <v>14</v>
      </c>
      <c r="G76" s="22">
        <v>226</v>
      </c>
    </row>
    <row r="77" spans="2:7" x14ac:dyDescent="0.3">
      <c r="B77" s="14" t="s">
        <v>20</v>
      </c>
      <c r="C77" s="12">
        <v>126</v>
      </c>
      <c r="F77" s="12" t="s">
        <v>14</v>
      </c>
      <c r="G77" s="22">
        <v>1625</v>
      </c>
    </row>
    <row r="78" spans="2:7" x14ac:dyDescent="0.3">
      <c r="B78" s="14" t="s">
        <v>20</v>
      </c>
      <c r="C78" s="12">
        <v>275</v>
      </c>
      <c r="F78" s="12" t="s">
        <v>14</v>
      </c>
      <c r="G78" s="22">
        <v>143</v>
      </c>
    </row>
    <row r="79" spans="2:7" x14ac:dyDescent="0.3">
      <c r="B79" s="14" t="s">
        <v>20</v>
      </c>
      <c r="C79" s="12">
        <v>67</v>
      </c>
      <c r="F79" s="12" t="s">
        <v>14</v>
      </c>
      <c r="G79" s="22">
        <v>934</v>
      </c>
    </row>
    <row r="80" spans="2:7" x14ac:dyDescent="0.3">
      <c r="B80" s="14" t="s">
        <v>20</v>
      </c>
      <c r="C80" s="12">
        <v>154</v>
      </c>
      <c r="F80" s="12" t="s">
        <v>14</v>
      </c>
      <c r="G80" s="22">
        <v>17</v>
      </c>
    </row>
    <row r="81" spans="2:7" x14ac:dyDescent="0.3">
      <c r="B81" s="14" t="s">
        <v>20</v>
      </c>
      <c r="C81" s="12">
        <v>1782</v>
      </c>
      <c r="F81" s="12" t="s">
        <v>14</v>
      </c>
      <c r="G81" s="22">
        <v>2179</v>
      </c>
    </row>
    <row r="82" spans="2:7" x14ac:dyDescent="0.3">
      <c r="B82" s="14" t="s">
        <v>20</v>
      </c>
      <c r="C82" s="12">
        <v>903</v>
      </c>
      <c r="F82" s="12" t="s">
        <v>14</v>
      </c>
      <c r="G82" s="22">
        <v>931</v>
      </c>
    </row>
    <row r="83" spans="2:7" x14ac:dyDescent="0.3">
      <c r="B83" s="14" t="s">
        <v>20</v>
      </c>
      <c r="C83" s="12">
        <v>94</v>
      </c>
      <c r="F83" s="12" t="s">
        <v>14</v>
      </c>
      <c r="G83" s="22">
        <v>92</v>
      </c>
    </row>
    <row r="84" spans="2:7" x14ac:dyDescent="0.3">
      <c r="B84" s="14" t="s">
        <v>20</v>
      </c>
      <c r="C84" s="12">
        <v>180</v>
      </c>
      <c r="F84" s="12" t="s">
        <v>14</v>
      </c>
      <c r="G84" s="22">
        <v>57</v>
      </c>
    </row>
    <row r="85" spans="2:7" x14ac:dyDescent="0.3">
      <c r="B85" s="14" t="s">
        <v>20</v>
      </c>
      <c r="C85" s="12">
        <v>533</v>
      </c>
      <c r="F85" s="12" t="s">
        <v>14</v>
      </c>
      <c r="G85" s="22">
        <v>41</v>
      </c>
    </row>
    <row r="86" spans="2:7" x14ac:dyDescent="0.3">
      <c r="B86" s="14" t="s">
        <v>20</v>
      </c>
      <c r="C86" s="12">
        <v>2443</v>
      </c>
      <c r="F86" s="12" t="s">
        <v>14</v>
      </c>
      <c r="G86" s="22">
        <v>1</v>
      </c>
    </row>
    <row r="87" spans="2:7" x14ac:dyDescent="0.3">
      <c r="B87" s="14" t="s">
        <v>20</v>
      </c>
      <c r="C87" s="12">
        <v>89</v>
      </c>
      <c r="F87" s="12" t="s">
        <v>14</v>
      </c>
      <c r="G87" s="22">
        <v>101</v>
      </c>
    </row>
    <row r="88" spans="2:7" x14ac:dyDescent="0.3">
      <c r="B88" s="14" t="s">
        <v>20</v>
      </c>
      <c r="C88" s="12">
        <v>159</v>
      </c>
      <c r="F88" s="12" t="s">
        <v>14</v>
      </c>
      <c r="G88" s="22">
        <v>1335</v>
      </c>
    </row>
    <row r="89" spans="2:7" x14ac:dyDescent="0.3">
      <c r="B89" s="14" t="s">
        <v>20</v>
      </c>
      <c r="C89" s="12">
        <v>50</v>
      </c>
      <c r="F89" s="12" t="s">
        <v>14</v>
      </c>
      <c r="G89" s="22">
        <v>15</v>
      </c>
    </row>
    <row r="90" spans="2:7" x14ac:dyDescent="0.3">
      <c r="B90" s="14" t="s">
        <v>20</v>
      </c>
      <c r="C90" s="12">
        <v>186</v>
      </c>
      <c r="F90" s="12" t="s">
        <v>14</v>
      </c>
      <c r="G90" s="22">
        <v>454</v>
      </c>
    </row>
    <row r="91" spans="2:7" x14ac:dyDescent="0.3">
      <c r="B91" s="14" t="s">
        <v>20</v>
      </c>
      <c r="C91" s="12">
        <v>1071</v>
      </c>
      <c r="F91" s="12" t="s">
        <v>14</v>
      </c>
      <c r="G91" s="22">
        <v>3182</v>
      </c>
    </row>
    <row r="92" spans="2:7" x14ac:dyDescent="0.3">
      <c r="B92" s="14" t="s">
        <v>20</v>
      </c>
      <c r="C92" s="12">
        <v>117</v>
      </c>
      <c r="F92" s="12" t="s">
        <v>14</v>
      </c>
      <c r="G92" s="22">
        <v>15</v>
      </c>
    </row>
    <row r="93" spans="2:7" x14ac:dyDescent="0.3">
      <c r="B93" s="14" t="s">
        <v>20</v>
      </c>
      <c r="C93" s="12">
        <v>70</v>
      </c>
      <c r="F93" s="12" t="s">
        <v>14</v>
      </c>
      <c r="G93" s="22">
        <v>133</v>
      </c>
    </row>
    <row r="94" spans="2:7" x14ac:dyDescent="0.3">
      <c r="B94" s="14" t="s">
        <v>20</v>
      </c>
      <c r="C94" s="12">
        <v>135</v>
      </c>
      <c r="F94" s="12" t="s">
        <v>14</v>
      </c>
      <c r="G94" s="22">
        <v>2062</v>
      </c>
    </row>
    <row r="95" spans="2:7" x14ac:dyDescent="0.3">
      <c r="B95" s="14" t="s">
        <v>20</v>
      </c>
      <c r="C95" s="12">
        <v>768</v>
      </c>
      <c r="F95" s="12" t="s">
        <v>14</v>
      </c>
      <c r="G95" s="22">
        <v>29</v>
      </c>
    </row>
    <row r="96" spans="2:7" x14ac:dyDescent="0.3">
      <c r="B96" s="14" t="s">
        <v>20</v>
      </c>
      <c r="C96" s="12">
        <v>199</v>
      </c>
      <c r="F96" s="12" t="s">
        <v>14</v>
      </c>
      <c r="G96" s="22">
        <v>132</v>
      </c>
    </row>
    <row r="97" spans="2:7" x14ac:dyDescent="0.3">
      <c r="B97" s="14" t="s">
        <v>20</v>
      </c>
      <c r="C97" s="12">
        <v>107</v>
      </c>
      <c r="F97" s="12" t="s">
        <v>14</v>
      </c>
      <c r="G97" s="22">
        <v>137</v>
      </c>
    </row>
    <row r="98" spans="2:7" x14ac:dyDescent="0.3">
      <c r="B98" s="14" t="s">
        <v>20</v>
      </c>
      <c r="C98" s="12">
        <v>195</v>
      </c>
      <c r="F98" s="12" t="s">
        <v>14</v>
      </c>
      <c r="G98" s="22">
        <v>908</v>
      </c>
    </row>
    <row r="99" spans="2:7" x14ac:dyDescent="0.3">
      <c r="B99" s="14" t="s">
        <v>20</v>
      </c>
      <c r="C99" s="12">
        <v>3376</v>
      </c>
      <c r="F99" s="12" t="s">
        <v>14</v>
      </c>
      <c r="G99" s="22">
        <v>10</v>
      </c>
    </row>
    <row r="100" spans="2:7" x14ac:dyDescent="0.3">
      <c r="B100" s="14" t="s">
        <v>20</v>
      </c>
      <c r="C100" s="12">
        <v>41</v>
      </c>
      <c r="F100" s="12" t="s">
        <v>14</v>
      </c>
      <c r="G100" s="22">
        <v>1910</v>
      </c>
    </row>
    <row r="101" spans="2:7" x14ac:dyDescent="0.3">
      <c r="B101" s="14" t="s">
        <v>20</v>
      </c>
      <c r="C101" s="12">
        <v>1821</v>
      </c>
      <c r="F101" s="12" t="s">
        <v>14</v>
      </c>
      <c r="G101" s="22">
        <v>38</v>
      </c>
    </row>
    <row r="102" spans="2:7" x14ac:dyDescent="0.3">
      <c r="B102" s="14" t="s">
        <v>20</v>
      </c>
      <c r="C102" s="12">
        <v>164</v>
      </c>
      <c r="F102" s="12" t="s">
        <v>14</v>
      </c>
      <c r="G102" s="22">
        <v>104</v>
      </c>
    </row>
    <row r="103" spans="2:7" x14ac:dyDescent="0.3">
      <c r="B103" s="14" t="s">
        <v>20</v>
      </c>
      <c r="C103" s="12">
        <v>157</v>
      </c>
      <c r="F103" s="12" t="s">
        <v>14</v>
      </c>
      <c r="G103" s="22">
        <v>49</v>
      </c>
    </row>
    <row r="104" spans="2:7" x14ac:dyDescent="0.3">
      <c r="B104" s="14" t="s">
        <v>20</v>
      </c>
      <c r="C104" s="12">
        <v>246</v>
      </c>
      <c r="F104" s="12" t="s">
        <v>14</v>
      </c>
      <c r="G104" s="22">
        <v>1</v>
      </c>
    </row>
    <row r="105" spans="2:7" x14ac:dyDescent="0.3">
      <c r="B105" s="14" t="s">
        <v>20</v>
      </c>
      <c r="C105" s="12">
        <v>1396</v>
      </c>
      <c r="F105" s="12" t="s">
        <v>14</v>
      </c>
      <c r="G105" s="22">
        <v>245</v>
      </c>
    </row>
    <row r="106" spans="2:7" x14ac:dyDescent="0.3">
      <c r="B106" s="14" t="s">
        <v>20</v>
      </c>
      <c r="C106" s="12">
        <v>2506</v>
      </c>
      <c r="F106" s="12" t="s">
        <v>14</v>
      </c>
      <c r="G106" s="22">
        <v>32</v>
      </c>
    </row>
    <row r="107" spans="2:7" x14ac:dyDescent="0.3">
      <c r="B107" s="14" t="s">
        <v>20</v>
      </c>
      <c r="C107" s="12">
        <v>244</v>
      </c>
      <c r="F107" s="12" t="s">
        <v>14</v>
      </c>
      <c r="G107" s="22">
        <v>7</v>
      </c>
    </row>
    <row r="108" spans="2:7" x14ac:dyDescent="0.3">
      <c r="B108" s="14" t="s">
        <v>20</v>
      </c>
      <c r="C108" s="12">
        <v>146</v>
      </c>
      <c r="F108" s="12" t="s">
        <v>14</v>
      </c>
      <c r="G108" s="22">
        <v>803</v>
      </c>
    </row>
    <row r="109" spans="2:7" x14ac:dyDescent="0.3">
      <c r="B109" s="14" t="s">
        <v>20</v>
      </c>
      <c r="C109" s="12">
        <v>1267</v>
      </c>
      <c r="F109" s="12" t="s">
        <v>14</v>
      </c>
      <c r="G109" s="22">
        <v>16</v>
      </c>
    </row>
    <row r="110" spans="2:7" x14ac:dyDescent="0.3">
      <c r="B110" s="14" t="s">
        <v>20</v>
      </c>
      <c r="C110" s="12">
        <v>1561</v>
      </c>
      <c r="F110" s="12" t="s">
        <v>14</v>
      </c>
      <c r="G110" s="22">
        <v>31</v>
      </c>
    </row>
    <row r="111" spans="2:7" x14ac:dyDescent="0.3">
      <c r="B111" s="14" t="s">
        <v>20</v>
      </c>
      <c r="C111" s="12">
        <v>48</v>
      </c>
      <c r="F111" s="12" t="s">
        <v>14</v>
      </c>
      <c r="G111" s="22">
        <v>108</v>
      </c>
    </row>
    <row r="112" spans="2:7" x14ac:dyDescent="0.3">
      <c r="B112" s="14" t="s">
        <v>20</v>
      </c>
      <c r="C112" s="12">
        <v>2739</v>
      </c>
      <c r="F112" s="12" t="s">
        <v>14</v>
      </c>
      <c r="G112" s="22">
        <v>30</v>
      </c>
    </row>
    <row r="113" spans="2:7" x14ac:dyDescent="0.3">
      <c r="B113" s="14" t="s">
        <v>20</v>
      </c>
      <c r="C113" s="12">
        <v>3537</v>
      </c>
      <c r="F113" s="12" t="s">
        <v>14</v>
      </c>
      <c r="G113" s="22">
        <v>17</v>
      </c>
    </row>
    <row r="114" spans="2:7" x14ac:dyDescent="0.3">
      <c r="B114" s="14" t="s">
        <v>20</v>
      </c>
      <c r="C114" s="12">
        <v>2107</v>
      </c>
      <c r="F114" s="12" t="s">
        <v>14</v>
      </c>
      <c r="G114" s="22">
        <v>80</v>
      </c>
    </row>
    <row r="115" spans="2:7" x14ac:dyDescent="0.3">
      <c r="B115" s="14" t="s">
        <v>20</v>
      </c>
      <c r="C115" s="12">
        <v>3318</v>
      </c>
      <c r="F115" s="12" t="s">
        <v>14</v>
      </c>
      <c r="G115" s="22">
        <v>2468</v>
      </c>
    </row>
    <row r="116" spans="2:7" x14ac:dyDescent="0.3">
      <c r="B116" s="14" t="s">
        <v>20</v>
      </c>
      <c r="C116" s="12">
        <v>340</v>
      </c>
      <c r="F116" s="12" t="s">
        <v>14</v>
      </c>
      <c r="G116" s="22">
        <v>26</v>
      </c>
    </row>
    <row r="117" spans="2:7" x14ac:dyDescent="0.3">
      <c r="B117" s="14" t="s">
        <v>20</v>
      </c>
      <c r="C117" s="12">
        <v>1442</v>
      </c>
      <c r="F117" s="12" t="s">
        <v>14</v>
      </c>
      <c r="G117" s="22">
        <v>73</v>
      </c>
    </row>
    <row r="118" spans="2:7" x14ac:dyDescent="0.3">
      <c r="B118" s="14" t="s">
        <v>20</v>
      </c>
      <c r="C118" s="12">
        <v>126</v>
      </c>
      <c r="F118" s="12" t="s">
        <v>14</v>
      </c>
      <c r="G118" s="22">
        <v>128</v>
      </c>
    </row>
    <row r="119" spans="2:7" x14ac:dyDescent="0.3">
      <c r="B119" s="14" t="s">
        <v>20</v>
      </c>
      <c r="C119" s="12">
        <v>524</v>
      </c>
      <c r="F119" s="12" t="s">
        <v>14</v>
      </c>
      <c r="G119" s="22">
        <v>33</v>
      </c>
    </row>
    <row r="120" spans="2:7" x14ac:dyDescent="0.3">
      <c r="B120" s="14" t="s">
        <v>20</v>
      </c>
      <c r="C120" s="12">
        <v>1989</v>
      </c>
      <c r="F120" s="12" t="s">
        <v>14</v>
      </c>
      <c r="G120" s="22">
        <v>1072</v>
      </c>
    </row>
    <row r="121" spans="2:7" x14ac:dyDescent="0.3">
      <c r="B121" s="14" t="s">
        <v>20</v>
      </c>
      <c r="C121" s="12">
        <v>157</v>
      </c>
      <c r="F121" s="12" t="s">
        <v>14</v>
      </c>
      <c r="G121" s="22">
        <v>393</v>
      </c>
    </row>
    <row r="122" spans="2:7" x14ac:dyDescent="0.3">
      <c r="B122" s="14" t="s">
        <v>20</v>
      </c>
      <c r="C122" s="12">
        <v>4498</v>
      </c>
      <c r="F122" s="12" t="s">
        <v>14</v>
      </c>
      <c r="G122" s="22">
        <v>1257</v>
      </c>
    </row>
    <row r="123" spans="2:7" x14ac:dyDescent="0.3">
      <c r="B123" s="14" t="s">
        <v>20</v>
      </c>
      <c r="C123" s="12">
        <v>80</v>
      </c>
      <c r="F123" s="12" t="s">
        <v>14</v>
      </c>
      <c r="G123" s="22">
        <v>328</v>
      </c>
    </row>
    <row r="124" spans="2:7" x14ac:dyDescent="0.3">
      <c r="B124" s="14" t="s">
        <v>20</v>
      </c>
      <c r="C124" s="12">
        <v>43</v>
      </c>
      <c r="F124" s="12" t="s">
        <v>14</v>
      </c>
      <c r="G124" s="22">
        <v>147</v>
      </c>
    </row>
    <row r="125" spans="2:7" x14ac:dyDescent="0.3">
      <c r="B125" s="14" t="s">
        <v>20</v>
      </c>
      <c r="C125" s="12">
        <v>2053</v>
      </c>
      <c r="F125" s="12" t="s">
        <v>14</v>
      </c>
      <c r="G125" s="22">
        <v>830</v>
      </c>
    </row>
    <row r="126" spans="2:7" x14ac:dyDescent="0.3">
      <c r="B126" s="14" t="s">
        <v>20</v>
      </c>
      <c r="C126" s="12">
        <v>168</v>
      </c>
      <c r="F126" s="12" t="s">
        <v>14</v>
      </c>
      <c r="G126" s="22">
        <v>331</v>
      </c>
    </row>
    <row r="127" spans="2:7" x14ac:dyDescent="0.3">
      <c r="B127" s="14" t="s">
        <v>20</v>
      </c>
      <c r="C127" s="12">
        <v>4289</v>
      </c>
      <c r="F127" s="12" t="s">
        <v>14</v>
      </c>
      <c r="G127" s="22">
        <v>25</v>
      </c>
    </row>
    <row r="128" spans="2:7" x14ac:dyDescent="0.3">
      <c r="B128" s="14" t="s">
        <v>20</v>
      </c>
      <c r="C128" s="12">
        <v>165</v>
      </c>
      <c r="F128" s="12" t="s">
        <v>14</v>
      </c>
      <c r="G128" s="22">
        <v>3483</v>
      </c>
    </row>
    <row r="129" spans="2:7" x14ac:dyDescent="0.3">
      <c r="B129" s="14" t="s">
        <v>20</v>
      </c>
      <c r="C129" s="12">
        <v>1815</v>
      </c>
      <c r="F129" s="12" t="s">
        <v>14</v>
      </c>
      <c r="G129" s="22">
        <v>923</v>
      </c>
    </row>
    <row r="130" spans="2:7" x14ac:dyDescent="0.3">
      <c r="B130" s="14" t="s">
        <v>20</v>
      </c>
      <c r="C130" s="12">
        <v>397</v>
      </c>
      <c r="F130" s="12" t="s">
        <v>14</v>
      </c>
      <c r="G130" s="22">
        <v>1</v>
      </c>
    </row>
    <row r="131" spans="2:7" x14ac:dyDescent="0.3">
      <c r="B131" s="14" t="s">
        <v>20</v>
      </c>
      <c r="C131" s="12">
        <v>1539</v>
      </c>
      <c r="F131" s="12" t="s">
        <v>14</v>
      </c>
      <c r="G131" s="22">
        <v>33</v>
      </c>
    </row>
    <row r="132" spans="2:7" x14ac:dyDescent="0.3">
      <c r="B132" s="14" t="s">
        <v>20</v>
      </c>
      <c r="C132" s="12">
        <v>138</v>
      </c>
      <c r="F132" s="12" t="s">
        <v>14</v>
      </c>
      <c r="G132" s="22">
        <v>40</v>
      </c>
    </row>
    <row r="133" spans="2:7" x14ac:dyDescent="0.3">
      <c r="B133" s="14" t="s">
        <v>20</v>
      </c>
      <c r="C133" s="12">
        <v>3594</v>
      </c>
      <c r="F133" s="12" t="s">
        <v>14</v>
      </c>
      <c r="G133" s="22">
        <v>23</v>
      </c>
    </row>
    <row r="134" spans="2:7" x14ac:dyDescent="0.3">
      <c r="B134" s="14" t="s">
        <v>20</v>
      </c>
      <c r="C134" s="12">
        <v>5880</v>
      </c>
      <c r="F134" s="12" t="s">
        <v>14</v>
      </c>
      <c r="G134" s="22">
        <v>75</v>
      </c>
    </row>
    <row r="135" spans="2:7" x14ac:dyDescent="0.3">
      <c r="B135" s="14" t="s">
        <v>20</v>
      </c>
      <c r="C135" s="12">
        <v>112</v>
      </c>
      <c r="F135" s="12" t="s">
        <v>14</v>
      </c>
      <c r="G135" s="22">
        <v>2176</v>
      </c>
    </row>
    <row r="136" spans="2:7" x14ac:dyDescent="0.3">
      <c r="B136" s="14" t="s">
        <v>20</v>
      </c>
      <c r="C136" s="12">
        <v>943</v>
      </c>
      <c r="F136" s="12" t="s">
        <v>14</v>
      </c>
      <c r="G136" s="22">
        <v>441</v>
      </c>
    </row>
    <row r="137" spans="2:7" x14ac:dyDescent="0.3">
      <c r="B137" s="14" t="s">
        <v>20</v>
      </c>
      <c r="C137" s="12">
        <v>2468</v>
      </c>
      <c r="F137" s="12" t="s">
        <v>14</v>
      </c>
      <c r="G137" s="22">
        <v>25</v>
      </c>
    </row>
    <row r="138" spans="2:7" x14ac:dyDescent="0.3">
      <c r="B138" s="14" t="s">
        <v>20</v>
      </c>
      <c r="C138" s="12">
        <v>2551</v>
      </c>
      <c r="F138" s="12" t="s">
        <v>14</v>
      </c>
      <c r="G138" s="22">
        <v>127</v>
      </c>
    </row>
    <row r="139" spans="2:7" x14ac:dyDescent="0.3">
      <c r="B139" s="14" t="s">
        <v>20</v>
      </c>
      <c r="C139" s="12">
        <v>101</v>
      </c>
      <c r="F139" s="12" t="s">
        <v>14</v>
      </c>
      <c r="G139" s="22">
        <v>355</v>
      </c>
    </row>
    <row r="140" spans="2:7" x14ac:dyDescent="0.3">
      <c r="B140" s="14" t="s">
        <v>20</v>
      </c>
      <c r="C140" s="12">
        <v>92</v>
      </c>
      <c r="F140" s="12" t="s">
        <v>14</v>
      </c>
      <c r="G140" s="22">
        <v>44</v>
      </c>
    </row>
    <row r="141" spans="2:7" x14ac:dyDescent="0.3">
      <c r="B141" s="14" t="s">
        <v>20</v>
      </c>
      <c r="C141" s="12">
        <v>62</v>
      </c>
      <c r="F141" s="12" t="s">
        <v>14</v>
      </c>
      <c r="G141" s="22">
        <v>67</v>
      </c>
    </row>
    <row r="142" spans="2:7" x14ac:dyDescent="0.3">
      <c r="B142" s="14" t="s">
        <v>20</v>
      </c>
      <c r="C142" s="12">
        <v>149</v>
      </c>
      <c r="F142" s="12" t="s">
        <v>14</v>
      </c>
      <c r="G142" s="22">
        <v>1068</v>
      </c>
    </row>
    <row r="143" spans="2:7" x14ac:dyDescent="0.3">
      <c r="B143" s="14" t="s">
        <v>20</v>
      </c>
      <c r="C143" s="12">
        <v>329</v>
      </c>
      <c r="F143" s="12" t="s">
        <v>14</v>
      </c>
      <c r="G143" s="22">
        <v>424</v>
      </c>
    </row>
    <row r="144" spans="2:7" x14ac:dyDescent="0.3">
      <c r="B144" s="14" t="s">
        <v>20</v>
      </c>
      <c r="C144" s="12">
        <v>97</v>
      </c>
      <c r="F144" s="12" t="s">
        <v>14</v>
      </c>
      <c r="G144" s="22">
        <v>151</v>
      </c>
    </row>
    <row r="145" spans="2:7" x14ac:dyDescent="0.3">
      <c r="B145" s="14" t="s">
        <v>20</v>
      </c>
      <c r="C145" s="12">
        <v>1784</v>
      </c>
      <c r="F145" s="12" t="s">
        <v>14</v>
      </c>
      <c r="G145" s="22">
        <v>1608</v>
      </c>
    </row>
    <row r="146" spans="2:7" x14ac:dyDescent="0.3">
      <c r="B146" s="14" t="s">
        <v>20</v>
      </c>
      <c r="C146" s="12">
        <v>1684</v>
      </c>
      <c r="F146" s="12" t="s">
        <v>14</v>
      </c>
      <c r="G146" s="22">
        <v>941</v>
      </c>
    </row>
    <row r="147" spans="2:7" x14ac:dyDescent="0.3">
      <c r="B147" s="14" t="s">
        <v>20</v>
      </c>
      <c r="C147" s="12">
        <v>250</v>
      </c>
      <c r="F147" s="12" t="s">
        <v>14</v>
      </c>
      <c r="G147" s="22">
        <v>1</v>
      </c>
    </row>
    <row r="148" spans="2:7" x14ac:dyDescent="0.3">
      <c r="B148" s="14" t="s">
        <v>20</v>
      </c>
      <c r="C148" s="12">
        <v>238</v>
      </c>
      <c r="F148" s="12" t="s">
        <v>14</v>
      </c>
      <c r="G148" s="22">
        <v>40</v>
      </c>
    </row>
    <row r="149" spans="2:7" x14ac:dyDescent="0.3">
      <c r="B149" s="14" t="s">
        <v>20</v>
      </c>
      <c r="C149" s="12">
        <v>53</v>
      </c>
      <c r="F149" s="12" t="s">
        <v>14</v>
      </c>
      <c r="G149" s="22">
        <v>3015</v>
      </c>
    </row>
    <row r="150" spans="2:7" x14ac:dyDescent="0.3">
      <c r="B150" s="14" t="s">
        <v>20</v>
      </c>
      <c r="C150" s="12">
        <v>214</v>
      </c>
      <c r="F150" s="12" t="s">
        <v>14</v>
      </c>
      <c r="G150" s="22">
        <v>435</v>
      </c>
    </row>
    <row r="151" spans="2:7" x14ac:dyDescent="0.3">
      <c r="B151" s="14" t="s">
        <v>20</v>
      </c>
      <c r="C151" s="12">
        <v>222</v>
      </c>
      <c r="F151" s="12" t="s">
        <v>14</v>
      </c>
      <c r="G151" s="22">
        <v>714</v>
      </c>
    </row>
    <row r="152" spans="2:7" x14ac:dyDescent="0.3">
      <c r="B152" s="14" t="s">
        <v>20</v>
      </c>
      <c r="C152" s="12">
        <v>1884</v>
      </c>
      <c r="F152" s="12" t="s">
        <v>14</v>
      </c>
      <c r="G152" s="22">
        <v>5497</v>
      </c>
    </row>
    <row r="153" spans="2:7" x14ac:dyDescent="0.3">
      <c r="B153" s="14" t="s">
        <v>20</v>
      </c>
      <c r="C153" s="12">
        <v>218</v>
      </c>
      <c r="F153" s="12" t="s">
        <v>14</v>
      </c>
      <c r="G153" s="22">
        <v>418</v>
      </c>
    </row>
    <row r="154" spans="2:7" x14ac:dyDescent="0.3">
      <c r="B154" s="14" t="s">
        <v>20</v>
      </c>
      <c r="C154" s="12">
        <v>6465</v>
      </c>
      <c r="F154" s="12" t="s">
        <v>14</v>
      </c>
      <c r="G154" s="22">
        <v>1439</v>
      </c>
    </row>
    <row r="155" spans="2:7" x14ac:dyDescent="0.3">
      <c r="B155" s="14" t="s">
        <v>20</v>
      </c>
      <c r="C155" s="12">
        <v>59</v>
      </c>
      <c r="F155" s="12" t="s">
        <v>14</v>
      </c>
      <c r="G155" s="22">
        <v>15</v>
      </c>
    </row>
    <row r="156" spans="2:7" x14ac:dyDescent="0.3">
      <c r="B156" s="14" t="s">
        <v>20</v>
      </c>
      <c r="C156" s="12">
        <v>88</v>
      </c>
      <c r="F156" s="12" t="s">
        <v>14</v>
      </c>
      <c r="G156" s="22">
        <v>1999</v>
      </c>
    </row>
    <row r="157" spans="2:7" x14ac:dyDescent="0.3">
      <c r="B157" s="14" t="s">
        <v>20</v>
      </c>
      <c r="C157" s="12">
        <v>1697</v>
      </c>
      <c r="F157" s="12" t="s">
        <v>14</v>
      </c>
      <c r="G157" s="22">
        <v>118</v>
      </c>
    </row>
    <row r="158" spans="2:7" x14ac:dyDescent="0.3">
      <c r="B158" s="14" t="s">
        <v>20</v>
      </c>
      <c r="C158" s="12">
        <v>92</v>
      </c>
      <c r="F158" s="12" t="s">
        <v>14</v>
      </c>
      <c r="G158" s="22">
        <v>162</v>
      </c>
    </row>
    <row r="159" spans="2:7" x14ac:dyDescent="0.3">
      <c r="B159" s="14" t="s">
        <v>20</v>
      </c>
      <c r="C159" s="12">
        <v>186</v>
      </c>
      <c r="F159" s="12" t="s">
        <v>14</v>
      </c>
      <c r="G159" s="22">
        <v>83</v>
      </c>
    </row>
    <row r="160" spans="2:7" x14ac:dyDescent="0.3">
      <c r="B160" s="14" t="s">
        <v>20</v>
      </c>
      <c r="C160" s="12">
        <v>138</v>
      </c>
      <c r="F160" s="12" t="s">
        <v>14</v>
      </c>
      <c r="G160" s="22">
        <v>747</v>
      </c>
    </row>
    <row r="161" spans="2:7" x14ac:dyDescent="0.3">
      <c r="B161" s="14" t="s">
        <v>20</v>
      </c>
      <c r="C161" s="12">
        <v>261</v>
      </c>
      <c r="F161" s="12" t="s">
        <v>14</v>
      </c>
      <c r="G161" s="22">
        <v>84</v>
      </c>
    </row>
    <row r="162" spans="2:7" x14ac:dyDescent="0.3">
      <c r="B162" s="14" t="s">
        <v>20</v>
      </c>
      <c r="C162" s="12">
        <v>107</v>
      </c>
      <c r="F162" s="12" t="s">
        <v>14</v>
      </c>
      <c r="G162" s="22">
        <v>91</v>
      </c>
    </row>
    <row r="163" spans="2:7" x14ac:dyDescent="0.3">
      <c r="B163" s="14" t="s">
        <v>20</v>
      </c>
      <c r="C163" s="12">
        <v>199</v>
      </c>
      <c r="F163" s="12" t="s">
        <v>14</v>
      </c>
      <c r="G163" s="22">
        <v>792</v>
      </c>
    </row>
    <row r="164" spans="2:7" x14ac:dyDescent="0.3">
      <c r="B164" s="14" t="s">
        <v>20</v>
      </c>
      <c r="C164" s="12">
        <v>5512</v>
      </c>
      <c r="F164" s="12" t="s">
        <v>14</v>
      </c>
      <c r="G164" s="22">
        <v>32</v>
      </c>
    </row>
    <row r="165" spans="2:7" x14ac:dyDescent="0.3">
      <c r="B165" s="14" t="s">
        <v>20</v>
      </c>
      <c r="C165" s="12">
        <v>86</v>
      </c>
      <c r="F165" s="12" t="s">
        <v>14</v>
      </c>
      <c r="G165" s="22">
        <v>186</v>
      </c>
    </row>
    <row r="166" spans="2:7" x14ac:dyDescent="0.3">
      <c r="B166" s="14" t="s">
        <v>20</v>
      </c>
      <c r="C166" s="12">
        <v>2768</v>
      </c>
      <c r="F166" s="12" t="s">
        <v>14</v>
      </c>
      <c r="G166" s="22">
        <v>605</v>
      </c>
    </row>
    <row r="167" spans="2:7" x14ac:dyDescent="0.3">
      <c r="B167" s="14" t="s">
        <v>20</v>
      </c>
      <c r="C167" s="12">
        <v>48</v>
      </c>
      <c r="F167" s="12" t="s">
        <v>14</v>
      </c>
      <c r="G167" s="22">
        <v>1</v>
      </c>
    </row>
    <row r="168" spans="2:7" x14ac:dyDescent="0.3">
      <c r="B168" s="14" t="s">
        <v>20</v>
      </c>
      <c r="C168" s="12">
        <v>87</v>
      </c>
      <c r="F168" s="12" t="s">
        <v>14</v>
      </c>
      <c r="G168" s="22">
        <v>31</v>
      </c>
    </row>
    <row r="169" spans="2:7" x14ac:dyDescent="0.3">
      <c r="B169" s="14" t="s">
        <v>20</v>
      </c>
      <c r="C169" s="12">
        <v>1894</v>
      </c>
      <c r="F169" s="12" t="s">
        <v>14</v>
      </c>
      <c r="G169" s="22">
        <v>1181</v>
      </c>
    </row>
    <row r="170" spans="2:7" x14ac:dyDescent="0.3">
      <c r="B170" s="14" t="s">
        <v>20</v>
      </c>
      <c r="C170" s="12">
        <v>282</v>
      </c>
      <c r="F170" s="12" t="s">
        <v>14</v>
      </c>
      <c r="G170" s="22">
        <v>39</v>
      </c>
    </row>
    <row r="171" spans="2:7" x14ac:dyDescent="0.3">
      <c r="B171" s="14" t="s">
        <v>20</v>
      </c>
      <c r="C171" s="12">
        <v>116</v>
      </c>
      <c r="F171" s="12" t="s">
        <v>14</v>
      </c>
      <c r="G171" s="22">
        <v>46</v>
      </c>
    </row>
    <row r="172" spans="2:7" x14ac:dyDescent="0.3">
      <c r="B172" s="14" t="s">
        <v>20</v>
      </c>
      <c r="C172" s="12">
        <v>83</v>
      </c>
      <c r="F172" s="12" t="s">
        <v>14</v>
      </c>
      <c r="G172" s="22">
        <v>105</v>
      </c>
    </row>
    <row r="173" spans="2:7" x14ac:dyDescent="0.3">
      <c r="B173" s="14" t="s">
        <v>20</v>
      </c>
      <c r="C173" s="12">
        <v>91</v>
      </c>
      <c r="F173" s="12" t="s">
        <v>14</v>
      </c>
      <c r="G173" s="22">
        <v>535</v>
      </c>
    </row>
    <row r="174" spans="2:7" x14ac:dyDescent="0.3">
      <c r="B174" s="14" t="s">
        <v>20</v>
      </c>
      <c r="C174" s="12">
        <v>546</v>
      </c>
      <c r="F174" s="12" t="s">
        <v>14</v>
      </c>
      <c r="G174" s="22">
        <v>16</v>
      </c>
    </row>
    <row r="175" spans="2:7" x14ac:dyDescent="0.3">
      <c r="B175" s="14" t="s">
        <v>20</v>
      </c>
      <c r="C175" s="12">
        <v>393</v>
      </c>
      <c r="F175" s="12" t="s">
        <v>14</v>
      </c>
      <c r="G175" s="22">
        <v>575</v>
      </c>
    </row>
    <row r="176" spans="2:7" x14ac:dyDescent="0.3">
      <c r="B176" s="14" t="s">
        <v>20</v>
      </c>
      <c r="C176" s="12">
        <v>133</v>
      </c>
      <c r="F176" s="12" t="s">
        <v>14</v>
      </c>
      <c r="G176" s="22">
        <v>1120</v>
      </c>
    </row>
    <row r="177" spans="2:7" x14ac:dyDescent="0.3">
      <c r="B177" s="14" t="s">
        <v>20</v>
      </c>
      <c r="C177" s="12">
        <v>254</v>
      </c>
      <c r="F177" s="12" t="s">
        <v>14</v>
      </c>
      <c r="G177" s="22">
        <v>113</v>
      </c>
    </row>
    <row r="178" spans="2:7" x14ac:dyDescent="0.3">
      <c r="B178" s="14" t="s">
        <v>20</v>
      </c>
      <c r="C178" s="12">
        <v>176</v>
      </c>
      <c r="F178" s="12" t="s">
        <v>14</v>
      </c>
      <c r="G178" s="22">
        <v>1538</v>
      </c>
    </row>
    <row r="179" spans="2:7" x14ac:dyDescent="0.3">
      <c r="B179" s="14" t="s">
        <v>20</v>
      </c>
      <c r="C179" s="12">
        <v>337</v>
      </c>
      <c r="F179" s="12" t="s">
        <v>14</v>
      </c>
      <c r="G179" s="22">
        <v>9</v>
      </c>
    </row>
    <row r="180" spans="2:7" x14ac:dyDescent="0.3">
      <c r="B180" s="14" t="s">
        <v>20</v>
      </c>
      <c r="C180" s="12">
        <v>107</v>
      </c>
      <c r="F180" s="12" t="s">
        <v>14</v>
      </c>
      <c r="G180" s="22">
        <v>554</v>
      </c>
    </row>
    <row r="181" spans="2:7" x14ac:dyDescent="0.3">
      <c r="B181" s="14" t="s">
        <v>20</v>
      </c>
      <c r="C181" s="12">
        <v>183</v>
      </c>
      <c r="F181" s="12" t="s">
        <v>14</v>
      </c>
      <c r="G181" s="22">
        <v>648</v>
      </c>
    </row>
    <row r="182" spans="2:7" x14ac:dyDescent="0.3">
      <c r="B182" s="14" t="s">
        <v>20</v>
      </c>
      <c r="C182" s="12">
        <v>72</v>
      </c>
      <c r="F182" s="12" t="s">
        <v>14</v>
      </c>
      <c r="G182" s="22">
        <v>21</v>
      </c>
    </row>
    <row r="183" spans="2:7" x14ac:dyDescent="0.3">
      <c r="B183" s="14" t="s">
        <v>20</v>
      </c>
      <c r="C183" s="12">
        <v>295</v>
      </c>
      <c r="F183" s="12" t="s">
        <v>14</v>
      </c>
      <c r="G183" s="22">
        <v>54</v>
      </c>
    </row>
    <row r="184" spans="2:7" x14ac:dyDescent="0.3">
      <c r="B184" s="14" t="s">
        <v>20</v>
      </c>
      <c r="C184" s="12">
        <v>142</v>
      </c>
      <c r="F184" s="12" t="s">
        <v>14</v>
      </c>
      <c r="G184" s="22">
        <v>120</v>
      </c>
    </row>
    <row r="185" spans="2:7" x14ac:dyDescent="0.3">
      <c r="B185" s="14" t="s">
        <v>20</v>
      </c>
      <c r="C185" s="12">
        <v>85</v>
      </c>
      <c r="F185" s="12" t="s">
        <v>14</v>
      </c>
      <c r="G185" s="22">
        <v>579</v>
      </c>
    </row>
    <row r="186" spans="2:7" x14ac:dyDescent="0.3">
      <c r="B186" s="14" t="s">
        <v>20</v>
      </c>
      <c r="C186" s="12">
        <v>659</v>
      </c>
      <c r="F186" s="12" t="s">
        <v>14</v>
      </c>
      <c r="G186" s="22">
        <v>2072</v>
      </c>
    </row>
    <row r="187" spans="2:7" x14ac:dyDescent="0.3">
      <c r="B187" s="14" t="s">
        <v>20</v>
      </c>
      <c r="C187" s="12">
        <v>121</v>
      </c>
      <c r="F187" s="12" t="s">
        <v>14</v>
      </c>
      <c r="G187" s="22">
        <v>0</v>
      </c>
    </row>
    <row r="188" spans="2:7" x14ac:dyDescent="0.3">
      <c r="B188" s="14" t="s">
        <v>20</v>
      </c>
      <c r="C188" s="12">
        <v>3742</v>
      </c>
      <c r="F188" s="12" t="s">
        <v>14</v>
      </c>
      <c r="G188" s="22">
        <v>1796</v>
      </c>
    </row>
    <row r="189" spans="2:7" x14ac:dyDescent="0.3">
      <c r="B189" s="14" t="s">
        <v>20</v>
      </c>
      <c r="C189" s="12">
        <v>223</v>
      </c>
      <c r="F189" s="12" t="s">
        <v>14</v>
      </c>
      <c r="G189" s="22">
        <v>62</v>
      </c>
    </row>
    <row r="190" spans="2:7" x14ac:dyDescent="0.3">
      <c r="B190" s="14" t="s">
        <v>20</v>
      </c>
      <c r="C190" s="12">
        <v>133</v>
      </c>
      <c r="F190" s="12" t="s">
        <v>14</v>
      </c>
      <c r="G190" s="22">
        <v>347</v>
      </c>
    </row>
    <row r="191" spans="2:7" x14ac:dyDescent="0.3">
      <c r="B191" s="14" t="s">
        <v>20</v>
      </c>
      <c r="C191" s="12">
        <v>5168</v>
      </c>
      <c r="F191" s="12" t="s">
        <v>14</v>
      </c>
      <c r="G191" s="22">
        <v>19</v>
      </c>
    </row>
    <row r="192" spans="2:7" x14ac:dyDescent="0.3">
      <c r="B192" s="14" t="s">
        <v>20</v>
      </c>
      <c r="C192" s="12">
        <v>307</v>
      </c>
      <c r="F192" s="12" t="s">
        <v>14</v>
      </c>
      <c r="G192" s="22">
        <v>1258</v>
      </c>
    </row>
    <row r="193" spans="2:7" x14ac:dyDescent="0.3">
      <c r="B193" s="14" t="s">
        <v>20</v>
      </c>
      <c r="C193" s="12">
        <v>2441</v>
      </c>
      <c r="F193" s="12" t="s">
        <v>14</v>
      </c>
      <c r="G193" s="22">
        <v>362</v>
      </c>
    </row>
    <row r="194" spans="2:7" x14ac:dyDescent="0.3">
      <c r="B194" s="14" t="s">
        <v>20</v>
      </c>
      <c r="C194" s="12">
        <v>1385</v>
      </c>
      <c r="F194" s="12" t="s">
        <v>14</v>
      </c>
      <c r="G194" s="22">
        <v>133</v>
      </c>
    </row>
    <row r="195" spans="2:7" x14ac:dyDescent="0.3">
      <c r="B195" s="14" t="s">
        <v>20</v>
      </c>
      <c r="C195" s="12">
        <v>190</v>
      </c>
      <c r="F195" s="12" t="s">
        <v>14</v>
      </c>
      <c r="G195" s="22">
        <v>846</v>
      </c>
    </row>
    <row r="196" spans="2:7" x14ac:dyDescent="0.3">
      <c r="B196" s="14" t="s">
        <v>20</v>
      </c>
      <c r="C196" s="12">
        <v>470</v>
      </c>
      <c r="F196" s="12" t="s">
        <v>14</v>
      </c>
      <c r="G196" s="22">
        <v>10</v>
      </c>
    </row>
    <row r="197" spans="2:7" x14ac:dyDescent="0.3">
      <c r="B197" s="14" t="s">
        <v>20</v>
      </c>
      <c r="C197" s="12">
        <v>253</v>
      </c>
      <c r="F197" s="12" t="s">
        <v>14</v>
      </c>
      <c r="G197" s="22">
        <v>191</v>
      </c>
    </row>
    <row r="198" spans="2:7" x14ac:dyDescent="0.3">
      <c r="B198" s="14" t="s">
        <v>20</v>
      </c>
      <c r="C198" s="12">
        <v>1113</v>
      </c>
      <c r="F198" s="12" t="s">
        <v>14</v>
      </c>
      <c r="G198" s="22">
        <v>1979</v>
      </c>
    </row>
    <row r="199" spans="2:7" x14ac:dyDescent="0.3">
      <c r="B199" s="14" t="s">
        <v>20</v>
      </c>
      <c r="C199" s="12">
        <v>2283</v>
      </c>
      <c r="F199" s="12" t="s">
        <v>14</v>
      </c>
      <c r="G199" s="22">
        <v>63</v>
      </c>
    </row>
    <row r="200" spans="2:7" x14ac:dyDescent="0.3">
      <c r="B200" s="14" t="s">
        <v>20</v>
      </c>
      <c r="C200" s="12">
        <v>1095</v>
      </c>
      <c r="F200" s="12" t="s">
        <v>14</v>
      </c>
      <c r="G200" s="22">
        <v>6080</v>
      </c>
    </row>
    <row r="201" spans="2:7" x14ac:dyDescent="0.3">
      <c r="B201" s="14" t="s">
        <v>20</v>
      </c>
      <c r="C201" s="12">
        <v>1690</v>
      </c>
      <c r="F201" s="12" t="s">
        <v>14</v>
      </c>
      <c r="G201" s="22">
        <v>80</v>
      </c>
    </row>
    <row r="202" spans="2:7" x14ac:dyDescent="0.3">
      <c r="B202" s="14" t="s">
        <v>20</v>
      </c>
      <c r="C202" s="12">
        <v>191</v>
      </c>
      <c r="F202" s="12" t="s">
        <v>14</v>
      </c>
      <c r="G202" s="22">
        <v>9</v>
      </c>
    </row>
    <row r="203" spans="2:7" x14ac:dyDescent="0.3">
      <c r="B203" s="14" t="s">
        <v>20</v>
      </c>
      <c r="C203" s="12">
        <v>2013</v>
      </c>
      <c r="F203" s="12" t="s">
        <v>14</v>
      </c>
      <c r="G203" s="22">
        <v>1784</v>
      </c>
    </row>
    <row r="204" spans="2:7" x14ac:dyDescent="0.3">
      <c r="B204" s="14" t="s">
        <v>20</v>
      </c>
      <c r="C204" s="12">
        <v>1703</v>
      </c>
      <c r="F204" s="12" t="s">
        <v>14</v>
      </c>
      <c r="G204" s="22">
        <v>243</v>
      </c>
    </row>
    <row r="205" spans="2:7" x14ac:dyDescent="0.3">
      <c r="B205" s="14" t="s">
        <v>20</v>
      </c>
      <c r="C205" s="12">
        <v>80</v>
      </c>
      <c r="F205" s="12" t="s">
        <v>14</v>
      </c>
      <c r="G205" s="22">
        <v>1296</v>
      </c>
    </row>
    <row r="206" spans="2:7" x14ac:dyDescent="0.3">
      <c r="B206" s="14" t="s">
        <v>20</v>
      </c>
      <c r="C206" s="12">
        <v>41</v>
      </c>
      <c r="F206" s="12" t="s">
        <v>14</v>
      </c>
      <c r="G206" s="22">
        <v>77</v>
      </c>
    </row>
    <row r="207" spans="2:7" x14ac:dyDescent="0.3">
      <c r="B207" s="14" t="s">
        <v>20</v>
      </c>
      <c r="C207" s="12">
        <v>187</v>
      </c>
      <c r="F207" s="12" t="s">
        <v>14</v>
      </c>
      <c r="G207" s="22">
        <v>395</v>
      </c>
    </row>
    <row r="208" spans="2:7" x14ac:dyDescent="0.3">
      <c r="B208" s="14" t="s">
        <v>20</v>
      </c>
      <c r="C208" s="12">
        <v>2875</v>
      </c>
      <c r="F208" s="12" t="s">
        <v>14</v>
      </c>
      <c r="G208" s="22">
        <v>49</v>
      </c>
    </row>
    <row r="209" spans="2:7" x14ac:dyDescent="0.3">
      <c r="B209" s="14" t="s">
        <v>20</v>
      </c>
      <c r="C209" s="12">
        <v>88</v>
      </c>
      <c r="F209" s="12" t="s">
        <v>14</v>
      </c>
      <c r="G209" s="22">
        <v>180</v>
      </c>
    </row>
    <row r="210" spans="2:7" x14ac:dyDescent="0.3">
      <c r="B210" s="14" t="s">
        <v>20</v>
      </c>
      <c r="C210" s="12">
        <v>191</v>
      </c>
      <c r="F210" s="12" t="s">
        <v>14</v>
      </c>
      <c r="G210" s="22">
        <v>2690</v>
      </c>
    </row>
    <row r="211" spans="2:7" x14ac:dyDescent="0.3">
      <c r="B211" s="14" t="s">
        <v>20</v>
      </c>
      <c r="C211" s="12">
        <v>139</v>
      </c>
      <c r="F211" s="12" t="s">
        <v>14</v>
      </c>
      <c r="G211" s="22">
        <v>2779</v>
      </c>
    </row>
    <row r="212" spans="2:7" x14ac:dyDescent="0.3">
      <c r="B212" s="14" t="s">
        <v>20</v>
      </c>
      <c r="C212" s="12">
        <v>186</v>
      </c>
      <c r="F212" s="12" t="s">
        <v>14</v>
      </c>
      <c r="G212" s="22">
        <v>92</v>
      </c>
    </row>
    <row r="213" spans="2:7" x14ac:dyDescent="0.3">
      <c r="B213" s="14" t="s">
        <v>20</v>
      </c>
      <c r="C213" s="12">
        <v>112</v>
      </c>
      <c r="F213" s="12" t="s">
        <v>14</v>
      </c>
      <c r="G213" s="22">
        <v>1028</v>
      </c>
    </row>
    <row r="214" spans="2:7" x14ac:dyDescent="0.3">
      <c r="B214" s="14" t="s">
        <v>20</v>
      </c>
      <c r="C214" s="12">
        <v>101</v>
      </c>
      <c r="F214" s="12" t="s">
        <v>14</v>
      </c>
      <c r="G214" s="22">
        <v>26</v>
      </c>
    </row>
    <row r="215" spans="2:7" x14ac:dyDescent="0.3">
      <c r="B215" s="14" t="s">
        <v>20</v>
      </c>
      <c r="C215" s="12">
        <v>206</v>
      </c>
      <c r="F215" s="12" t="s">
        <v>14</v>
      </c>
      <c r="G215" s="22">
        <v>1790</v>
      </c>
    </row>
    <row r="216" spans="2:7" x14ac:dyDescent="0.3">
      <c r="B216" s="14" t="s">
        <v>20</v>
      </c>
      <c r="C216" s="12">
        <v>154</v>
      </c>
      <c r="F216" s="12" t="s">
        <v>14</v>
      </c>
      <c r="G216" s="22">
        <v>37</v>
      </c>
    </row>
    <row r="217" spans="2:7" x14ac:dyDescent="0.3">
      <c r="B217" s="14" t="s">
        <v>20</v>
      </c>
      <c r="C217" s="12">
        <v>5966</v>
      </c>
      <c r="F217" s="12" t="s">
        <v>14</v>
      </c>
      <c r="G217" s="22">
        <v>35</v>
      </c>
    </row>
    <row r="218" spans="2:7" x14ac:dyDescent="0.3">
      <c r="B218" s="14" t="s">
        <v>20</v>
      </c>
      <c r="C218" s="12">
        <v>169</v>
      </c>
      <c r="F218" s="12" t="s">
        <v>14</v>
      </c>
      <c r="G218" s="22">
        <v>558</v>
      </c>
    </row>
    <row r="219" spans="2:7" x14ac:dyDescent="0.3">
      <c r="B219" s="14" t="s">
        <v>20</v>
      </c>
      <c r="C219" s="12">
        <v>2106</v>
      </c>
      <c r="F219" s="12" t="s">
        <v>14</v>
      </c>
      <c r="G219" s="22">
        <v>64</v>
      </c>
    </row>
    <row r="220" spans="2:7" x14ac:dyDescent="0.3">
      <c r="B220" s="14" t="s">
        <v>20</v>
      </c>
      <c r="C220" s="12">
        <v>131</v>
      </c>
      <c r="F220" s="12" t="s">
        <v>14</v>
      </c>
      <c r="G220" s="22">
        <v>245</v>
      </c>
    </row>
    <row r="221" spans="2:7" x14ac:dyDescent="0.3">
      <c r="B221" s="14" t="s">
        <v>20</v>
      </c>
      <c r="C221" s="12">
        <v>84</v>
      </c>
      <c r="F221" s="12" t="s">
        <v>14</v>
      </c>
      <c r="G221" s="22">
        <v>71</v>
      </c>
    </row>
    <row r="222" spans="2:7" x14ac:dyDescent="0.3">
      <c r="B222" s="14" t="s">
        <v>20</v>
      </c>
      <c r="C222" s="12">
        <v>155</v>
      </c>
      <c r="F222" s="12" t="s">
        <v>14</v>
      </c>
      <c r="G222" s="22">
        <v>42</v>
      </c>
    </row>
    <row r="223" spans="2:7" x14ac:dyDescent="0.3">
      <c r="B223" s="14" t="s">
        <v>20</v>
      </c>
      <c r="C223" s="12">
        <v>189</v>
      </c>
      <c r="F223" s="12" t="s">
        <v>14</v>
      </c>
      <c r="G223" s="22">
        <v>156</v>
      </c>
    </row>
    <row r="224" spans="2:7" x14ac:dyDescent="0.3">
      <c r="B224" s="14" t="s">
        <v>20</v>
      </c>
      <c r="C224" s="12">
        <v>4799</v>
      </c>
      <c r="F224" s="12" t="s">
        <v>14</v>
      </c>
      <c r="G224" s="22">
        <v>1368</v>
      </c>
    </row>
    <row r="225" spans="2:7" x14ac:dyDescent="0.3">
      <c r="B225" s="14" t="s">
        <v>20</v>
      </c>
      <c r="C225" s="12">
        <v>1137</v>
      </c>
      <c r="F225" s="12" t="s">
        <v>14</v>
      </c>
      <c r="G225" s="22">
        <v>102</v>
      </c>
    </row>
    <row r="226" spans="2:7" x14ac:dyDescent="0.3">
      <c r="B226" s="14" t="s">
        <v>20</v>
      </c>
      <c r="C226" s="12">
        <v>1152</v>
      </c>
      <c r="F226" s="12" t="s">
        <v>14</v>
      </c>
      <c r="G226" s="22">
        <v>86</v>
      </c>
    </row>
    <row r="227" spans="2:7" x14ac:dyDescent="0.3">
      <c r="B227" s="14" t="s">
        <v>20</v>
      </c>
      <c r="C227" s="12">
        <v>50</v>
      </c>
      <c r="F227" s="12" t="s">
        <v>14</v>
      </c>
      <c r="G227" s="22">
        <v>253</v>
      </c>
    </row>
    <row r="228" spans="2:7" x14ac:dyDescent="0.3">
      <c r="B228" s="14" t="s">
        <v>20</v>
      </c>
      <c r="C228" s="12">
        <v>3059</v>
      </c>
      <c r="F228" s="12" t="s">
        <v>14</v>
      </c>
      <c r="G228" s="22">
        <v>157</v>
      </c>
    </row>
    <row r="229" spans="2:7" x14ac:dyDescent="0.3">
      <c r="B229" s="14" t="s">
        <v>20</v>
      </c>
      <c r="C229" s="12">
        <v>34</v>
      </c>
      <c r="F229" s="12" t="s">
        <v>14</v>
      </c>
      <c r="G229" s="22">
        <v>183</v>
      </c>
    </row>
    <row r="230" spans="2:7" x14ac:dyDescent="0.3">
      <c r="B230" s="14" t="s">
        <v>20</v>
      </c>
      <c r="C230" s="12">
        <v>220</v>
      </c>
      <c r="F230" s="12" t="s">
        <v>14</v>
      </c>
      <c r="G230" s="22">
        <v>82</v>
      </c>
    </row>
    <row r="231" spans="2:7" x14ac:dyDescent="0.3">
      <c r="B231" s="14" t="s">
        <v>20</v>
      </c>
      <c r="C231" s="12">
        <v>1604</v>
      </c>
      <c r="F231" s="12" t="s">
        <v>14</v>
      </c>
      <c r="G231" s="22">
        <v>1</v>
      </c>
    </row>
    <row r="232" spans="2:7" x14ac:dyDescent="0.3">
      <c r="B232" s="14" t="s">
        <v>20</v>
      </c>
      <c r="C232" s="12">
        <v>454</v>
      </c>
      <c r="F232" s="12" t="s">
        <v>14</v>
      </c>
      <c r="G232" s="22">
        <v>1198</v>
      </c>
    </row>
    <row r="233" spans="2:7" x14ac:dyDescent="0.3">
      <c r="B233" s="14" t="s">
        <v>20</v>
      </c>
      <c r="C233" s="12">
        <v>123</v>
      </c>
      <c r="F233" s="12" t="s">
        <v>14</v>
      </c>
      <c r="G233" s="22">
        <v>648</v>
      </c>
    </row>
    <row r="234" spans="2:7" x14ac:dyDescent="0.3">
      <c r="B234" s="14" t="s">
        <v>20</v>
      </c>
      <c r="C234" s="12">
        <v>299</v>
      </c>
      <c r="F234" s="12" t="s">
        <v>14</v>
      </c>
      <c r="G234" s="22">
        <v>64</v>
      </c>
    </row>
    <row r="235" spans="2:7" x14ac:dyDescent="0.3">
      <c r="B235" s="14" t="s">
        <v>20</v>
      </c>
      <c r="C235" s="12">
        <v>2237</v>
      </c>
      <c r="F235" s="12" t="s">
        <v>14</v>
      </c>
      <c r="G235" s="22">
        <v>62</v>
      </c>
    </row>
    <row r="236" spans="2:7" x14ac:dyDescent="0.3">
      <c r="B236" s="14" t="s">
        <v>20</v>
      </c>
      <c r="C236" s="12">
        <v>645</v>
      </c>
      <c r="F236" s="12" t="s">
        <v>14</v>
      </c>
      <c r="G236" s="22">
        <v>750</v>
      </c>
    </row>
    <row r="237" spans="2:7" x14ac:dyDescent="0.3">
      <c r="B237" s="14" t="s">
        <v>20</v>
      </c>
      <c r="C237" s="12">
        <v>484</v>
      </c>
      <c r="F237" s="12" t="s">
        <v>14</v>
      </c>
      <c r="G237" s="22">
        <v>105</v>
      </c>
    </row>
    <row r="238" spans="2:7" x14ac:dyDescent="0.3">
      <c r="B238" s="14" t="s">
        <v>20</v>
      </c>
      <c r="C238" s="12">
        <v>154</v>
      </c>
      <c r="F238" s="12" t="s">
        <v>14</v>
      </c>
      <c r="G238" s="22">
        <v>2604</v>
      </c>
    </row>
    <row r="239" spans="2:7" x14ac:dyDescent="0.3">
      <c r="B239" s="14" t="s">
        <v>20</v>
      </c>
      <c r="C239" s="12">
        <v>82</v>
      </c>
      <c r="F239" s="12" t="s">
        <v>14</v>
      </c>
      <c r="G239" s="22">
        <v>65</v>
      </c>
    </row>
    <row r="240" spans="2:7" x14ac:dyDescent="0.3">
      <c r="B240" s="14" t="s">
        <v>20</v>
      </c>
      <c r="C240" s="12">
        <v>134</v>
      </c>
      <c r="F240" s="12" t="s">
        <v>14</v>
      </c>
      <c r="G240" s="22">
        <v>94</v>
      </c>
    </row>
    <row r="241" spans="2:7" x14ac:dyDescent="0.3">
      <c r="B241" s="14" t="s">
        <v>20</v>
      </c>
      <c r="C241" s="12">
        <v>5203</v>
      </c>
      <c r="F241" s="12" t="s">
        <v>14</v>
      </c>
      <c r="G241" s="22">
        <v>257</v>
      </c>
    </row>
    <row r="242" spans="2:7" x14ac:dyDescent="0.3">
      <c r="B242" s="14" t="s">
        <v>20</v>
      </c>
      <c r="C242" s="12">
        <v>94</v>
      </c>
      <c r="F242" s="12" t="s">
        <v>14</v>
      </c>
      <c r="G242" s="22">
        <v>2928</v>
      </c>
    </row>
    <row r="243" spans="2:7" x14ac:dyDescent="0.3">
      <c r="B243" s="14" t="s">
        <v>20</v>
      </c>
      <c r="C243" s="12">
        <v>205</v>
      </c>
      <c r="F243" s="12" t="s">
        <v>14</v>
      </c>
      <c r="G243" s="22">
        <v>4697</v>
      </c>
    </row>
    <row r="244" spans="2:7" x14ac:dyDescent="0.3">
      <c r="B244" s="14" t="s">
        <v>20</v>
      </c>
      <c r="C244" s="12">
        <v>92</v>
      </c>
      <c r="F244" s="12" t="s">
        <v>14</v>
      </c>
      <c r="G244" s="22">
        <v>2915</v>
      </c>
    </row>
    <row r="245" spans="2:7" x14ac:dyDescent="0.3">
      <c r="B245" s="14" t="s">
        <v>20</v>
      </c>
      <c r="C245" s="12">
        <v>219</v>
      </c>
      <c r="F245" s="12" t="s">
        <v>14</v>
      </c>
      <c r="G245" s="22">
        <v>18</v>
      </c>
    </row>
    <row r="246" spans="2:7" x14ac:dyDescent="0.3">
      <c r="B246" s="14" t="s">
        <v>20</v>
      </c>
      <c r="C246" s="12">
        <v>2526</v>
      </c>
      <c r="F246" s="12" t="s">
        <v>14</v>
      </c>
      <c r="G246" s="22">
        <v>602</v>
      </c>
    </row>
    <row r="247" spans="2:7" x14ac:dyDescent="0.3">
      <c r="B247" s="14" t="s">
        <v>20</v>
      </c>
      <c r="C247" s="12">
        <v>94</v>
      </c>
      <c r="F247" s="12" t="s">
        <v>14</v>
      </c>
      <c r="G247" s="22">
        <v>1</v>
      </c>
    </row>
    <row r="248" spans="2:7" x14ac:dyDescent="0.3">
      <c r="B248" s="14" t="s">
        <v>20</v>
      </c>
      <c r="C248" s="12">
        <v>1713</v>
      </c>
      <c r="F248" s="12" t="s">
        <v>14</v>
      </c>
      <c r="G248" s="22">
        <v>3868</v>
      </c>
    </row>
    <row r="249" spans="2:7" x14ac:dyDescent="0.3">
      <c r="B249" s="14" t="s">
        <v>20</v>
      </c>
      <c r="C249" s="12">
        <v>249</v>
      </c>
      <c r="F249" s="12" t="s">
        <v>14</v>
      </c>
      <c r="G249" s="22">
        <v>504</v>
      </c>
    </row>
    <row r="250" spans="2:7" x14ac:dyDescent="0.3">
      <c r="B250" s="14" t="s">
        <v>20</v>
      </c>
      <c r="C250" s="12">
        <v>192</v>
      </c>
      <c r="F250" s="12" t="s">
        <v>14</v>
      </c>
      <c r="G250" s="22">
        <v>14</v>
      </c>
    </row>
    <row r="251" spans="2:7" x14ac:dyDescent="0.3">
      <c r="B251" s="14" t="s">
        <v>20</v>
      </c>
      <c r="C251" s="12">
        <v>247</v>
      </c>
      <c r="F251" s="12" t="s">
        <v>14</v>
      </c>
      <c r="G251" s="22">
        <v>750</v>
      </c>
    </row>
    <row r="252" spans="2:7" x14ac:dyDescent="0.3">
      <c r="B252" s="14" t="s">
        <v>20</v>
      </c>
      <c r="C252" s="12">
        <v>2293</v>
      </c>
      <c r="F252" s="12" t="s">
        <v>14</v>
      </c>
      <c r="G252" s="22">
        <v>77</v>
      </c>
    </row>
    <row r="253" spans="2:7" x14ac:dyDescent="0.3">
      <c r="B253" s="14" t="s">
        <v>20</v>
      </c>
      <c r="C253" s="12">
        <v>3131</v>
      </c>
      <c r="F253" s="12" t="s">
        <v>14</v>
      </c>
      <c r="G253" s="22">
        <v>752</v>
      </c>
    </row>
    <row r="254" spans="2:7" x14ac:dyDescent="0.3">
      <c r="B254" s="14" t="s">
        <v>20</v>
      </c>
      <c r="C254" s="12">
        <v>143</v>
      </c>
      <c r="F254" s="12" t="s">
        <v>14</v>
      </c>
      <c r="G254" s="22">
        <v>131</v>
      </c>
    </row>
    <row r="255" spans="2:7" x14ac:dyDescent="0.3">
      <c r="B255" s="14" t="s">
        <v>20</v>
      </c>
      <c r="C255" s="12">
        <v>296</v>
      </c>
      <c r="F255" s="12" t="s">
        <v>14</v>
      </c>
      <c r="G255" s="22">
        <v>87</v>
      </c>
    </row>
    <row r="256" spans="2:7" x14ac:dyDescent="0.3">
      <c r="B256" s="14" t="s">
        <v>20</v>
      </c>
      <c r="C256" s="12">
        <v>170</v>
      </c>
      <c r="F256" s="12" t="s">
        <v>14</v>
      </c>
      <c r="G256" s="22">
        <v>1063</v>
      </c>
    </row>
    <row r="257" spans="2:7" x14ac:dyDescent="0.3">
      <c r="B257" s="14" t="s">
        <v>20</v>
      </c>
      <c r="C257" s="12">
        <v>86</v>
      </c>
      <c r="F257" s="12" t="s">
        <v>14</v>
      </c>
      <c r="G257" s="22">
        <v>76</v>
      </c>
    </row>
    <row r="258" spans="2:7" x14ac:dyDescent="0.3">
      <c r="B258" s="14" t="s">
        <v>20</v>
      </c>
      <c r="C258" s="12">
        <v>6286</v>
      </c>
      <c r="F258" s="12" t="s">
        <v>14</v>
      </c>
      <c r="G258" s="22">
        <v>4428</v>
      </c>
    </row>
    <row r="259" spans="2:7" x14ac:dyDescent="0.3">
      <c r="B259" s="14" t="s">
        <v>20</v>
      </c>
      <c r="C259" s="12">
        <v>3727</v>
      </c>
      <c r="F259" s="12" t="s">
        <v>14</v>
      </c>
      <c r="G259" s="22">
        <v>58</v>
      </c>
    </row>
    <row r="260" spans="2:7" x14ac:dyDescent="0.3">
      <c r="B260" s="14" t="s">
        <v>20</v>
      </c>
      <c r="C260" s="12">
        <v>1605</v>
      </c>
      <c r="F260" s="12" t="s">
        <v>14</v>
      </c>
      <c r="G260" s="22">
        <v>111</v>
      </c>
    </row>
    <row r="261" spans="2:7" x14ac:dyDescent="0.3">
      <c r="B261" s="14" t="s">
        <v>20</v>
      </c>
      <c r="C261" s="12">
        <v>2120</v>
      </c>
      <c r="F261" s="12" t="s">
        <v>14</v>
      </c>
      <c r="G261" s="22">
        <v>2955</v>
      </c>
    </row>
    <row r="262" spans="2:7" x14ac:dyDescent="0.3">
      <c r="B262" s="14" t="s">
        <v>20</v>
      </c>
      <c r="C262" s="12">
        <v>50</v>
      </c>
      <c r="F262" s="12" t="s">
        <v>14</v>
      </c>
      <c r="G262" s="22">
        <v>1657</v>
      </c>
    </row>
    <row r="263" spans="2:7" x14ac:dyDescent="0.3">
      <c r="B263" s="14" t="s">
        <v>20</v>
      </c>
      <c r="C263" s="12">
        <v>2080</v>
      </c>
      <c r="F263" s="12" t="s">
        <v>14</v>
      </c>
      <c r="G263" s="22">
        <v>926</v>
      </c>
    </row>
    <row r="264" spans="2:7" x14ac:dyDescent="0.3">
      <c r="B264" s="14" t="s">
        <v>20</v>
      </c>
      <c r="C264" s="12">
        <v>2105</v>
      </c>
      <c r="F264" s="12" t="s">
        <v>14</v>
      </c>
      <c r="G264" s="22">
        <v>77</v>
      </c>
    </row>
    <row r="265" spans="2:7" x14ac:dyDescent="0.3">
      <c r="B265" s="14" t="s">
        <v>20</v>
      </c>
      <c r="C265" s="12">
        <v>2436</v>
      </c>
      <c r="F265" s="12" t="s">
        <v>14</v>
      </c>
      <c r="G265" s="22">
        <v>1748</v>
      </c>
    </row>
    <row r="266" spans="2:7" x14ac:dyDescent="0.3">
      <c r="B266" s="14" t="s">
        <v>20</v>
      </c>
      <c r="C266" s="12">
        <v>80</v>
      </c>
      <c r="F266" s="12" t="s">
        <v>14</v>
      </c>
      <c r="G266" s="22">
        <v>79</v>
      </c>
    </row>
    <row r="267" spans="2:7" x14ac:dyDescent="0.3">
      <c r="B267" s="14" t="s">
        <v>20</v>
      </c>
      <c r="C267" s="12">
        <v>42</v>
      </c>
      <c r="F267" s="12" t="s">
        <v>14</v>
      </c>
      <c r="G267" s="22">
        <v>889</v>
      </c>
    </row>
    <row r="268" spans="2:7" x14ac:dyDescent="0.3">
      <c r="B268" s="14" t="s">
        <v>20</v>
      </c>
      <c r="C268" s="12">
        <v>139</v>
      </c>
      <c r="F268" s="12" t="s">
        <v>14</v>
      </c>
      <c r="G268" s="22">
        <v>56</v>
      </c>
    </row>
    <row r="269" spans="2:7" x14ac:dyDescent="0.3">
      <c r="B269" s="14" t="s">
        <v>20</v>
      </c>
      <c r="C269" s="12">
        <v>159</v>
      </c>
      <c r="F269" s="12" t="s">
        <v>14</v>
      </c>
      <c r="G269" s="22">
        <v>1</v>
      </c>
    </row>
    <row r="270" spans="2:7" x14ac:dyDescent="0.3">
      <c r="B270" s="14" t="s">
        <v>20</v>
      </c>
      <c r="C270" s="12">
        <v>381</v>
      </c>
      <c r="F270" s="12" t="s">
        <v>14</v>
      </c>
      <c r="G270" s="22">
        <v>83</v>
      </c>
    </row>
    <row r="271" spans="2:7" x14ac:dyDescent="0.3">
      <c r="B271" s="14" t="s">
        <v>20</v>
      </c>
      <c r="C271" s="12">
        <v>194</v>
      </c>
      <c r="F271" s="12" t="s">
        <v>14</v>
      </c>
      <c r="G271" s="22">
        <v>2025</v>
      </c>
    </row>
    <row r="272" spans="2:7" x14ac:dyDescent="0.3">
      <c r="B272" s="14" t="s">
        <v>20</v>
      </c>
      <c r="C272" s="12">
        <v>106</v>
      </c>
      <c r="F272" s="12" t="s">
        <v>14</v>
      </c>
      <c r="G272" s="22">
        <v>14</v>
      </c>
    </row>
    <row r="273" spans="2:7" x14ac:dyDescent="0.3">
      <c r="B273" s="14" t="s">
        <v>20</v>
      </c>
      <c r="C273" s="12">
        <v>142</v>
      </c>
      <c r="F273" s="12" t="s">
        <v>14</v>
      </c>
      <c r="G273" s="22">
        <v>656</v>
      </c>
    </row>
    <row r="274" spans="2:7" x14ac:dyDescent="0.3">
      <c r="B274" s="14" t="s">
        <v>20</v>
      </c>
      <c r="C274" s="12">
        <v>211</v>
      </c>
      <c r="F274" s="12" t="s">
        <v>14</v>
      </c>
      <c r="G274" s="22">
        <v>1596</v>
      </c>
    </row>
    <row r="275" spans="2:7" x14ac:dyDescent="0.3">
      <c r="B275" s="14" t="s">
        <v>20</v>
      </c>
      <c r="C275" s="12">
        <v>2756</v>
      </c>
      <c r="F275" s="12" t="s">
        <v>14</v>
      </c>
      <c r="G275" s="22">
        <v>10</v>
      </c>
    </row>
    <row r="276" spans="2:7" x14ac:dyDescent="0.3">
      <c r="B276" s="14" t="s">
        <v>20</v>
      </c>
      <c r="C276" s="12">
        <v>173</v>
      </c>
      <c r="F276" s="12" t="s">
        <v>14</v>
      </c>
      <c r="G276" s="22">
        <v>1121</v>
      </c>
    </row>
    <row r="277" spans="2:7" x14ac:dyDescent="0.3">
      <c r="B277" s="14" t="s">
        <v>20</v>
      </c>
      <c r="C277" s="12">
        <v>87</v>
      </c>
      <c r="F277" s="12" t="s">
        <v>14</v>
      </c>
      <c r="G277" s="22">
        <v>15</v>
      </c>
    </row>
    <row r="278" spans="2:7" x14ac:dyDescent="0.3">
      <c r="B278" s="14" t="s">
        <v>20</v>
      </c>
      <c r="C278" s="12">
        <v>1572</v>
      </c>
      <c r="F278" s="12" t="s">
        <v>14</v>
      </c>
      <c r="G278" s="22">
        <v>191</v>
      </c>
    </row>
    <row r="279" spans="2:7" x14ac:dyDescent="0.3">
      <c r="B279" s="14" t="s">
        <v>20</v>
      </c>
      <c r="C279" s="12">
        <v>2346</v>
      </c>
      <c r="F279" s="12" t="s">
        <v>14</v>
      </c>
      <c r="G279" s="22">
        <v>16</v>
      </c>
    </row>
    <row r="280" spans="2:7" x14ac:dyDescent="0.3">
      <c r="B280" s="14" t="s">
        <v>20</v>
      </c>
      <c r="C280" s="12">
        <v>115</v>
      </c>
      <c r="F280" s="12" t="s">
        <v>14</v>
      </c>
      <c r="G280" s="22">
        <v>17</v>
      </c>
    </row>
    <row r="281" spans="2:7" x14ac:dyDescent="0.3">
      <c r="B281" s="14" t="s">
        <v>20</v>
      </c>
      <c r="C281" s="12">
        <v>85</v>
      </c>
      <c r="F281" s="12" t="s">
        <v>14</v>
      </c>
      <c r="G281" s="22">
        <v>34</v>
      </c>
    </row>
    <row r="282" spans="2:7" x14ac:dyDescent="0.3">
      <c r="B282" s="14" t="s">
        <v>20</v>
      </c>
      <c r="C282" s="12">
        <v>144</v>
      </c>
      <c r="F282" s="12" t="s">
        <v>14</v>
      </c>
      <c r="G282" s="22">
        <v>1</v>
      </c>
    </row>
    <row r="283" spans="2:7" x14ac:dyDescent="0.3">
      <c r="B283" s="14" t="s">
        <v>20</v>
      </c>
      <c r="C283" s="12">
        <v>2443</v>
      </c>
      <c r="F283" s="12" t="s">
        <v>14</v>
      </c>
      <c r="G283" s="22">
        <v>1274</v>
      </c>
    </row>
    <row r="284" spans="2:7" x14ac:dyDescent="0.3">
      <c r="B284" s="14" t="s">
        <v>20</v>
      </c>
      <c r="C284" s="12">
        <v>64</v>
      </c>
      <c r="F284" s="12" t="s">
        <v>14</v>
      </c>
      <c r="G284" s="22">
        <v>210</v>
      </c>
    </row>
    <row r="285" spans="2:7" x14ac:dyDescent="0.3">
      <c r="B285" s="14" t="s">
        <v>20</v>
      </c>
      <c r="C285" s="12">
        <v>268</v>
      </c>
      <c r="F285" s="12" t="s">
        <v>14</v>
      </c>
      <c r="G285" s="22">
        <v>248</v>
      </c>
    </row>
    <row r="286" spans="2:7" x14ac:dyDescent="0.3">
      <c r="B286" s="14" t="s">
        <v>20</v>
      </c>
      <c r="C286" s="12">
        <v>195</v>
      </c>
      <c r="F286" s="12" t="s">
        <v>14</v>
      </c>
      <c r="G286" s="22">
        <v>513</v>
      </c>
    </row>
    <row r="287" spans="2:7" x14ac:dyDescent="0.3">
      <c r="B287" s="14" t="s">
        <v>20</v>
      </c>
      <c r="C287" s="12">
        <v>186</v>
      </c>
      <c r="F287" s="12" t="s">
        <v>14</v>
      </c>
      <c r="G287" s="22">
        <v>3410</v>
      </c>
    </row>
    <row r="288" spans="2:7" x14ac:dyDescent="0.3">
      <c r="B288" s="14" t="s">
        <v>20</v>
      </c>
      <c r="C288" s="12">
        <v>460</v>
      </c>
      <c r="F288" s="12" t="s">
        <v>14</v>
      </c>
      <c r="G288" s="22">
        <v>10</v>
      </c>
    </row>
    <row r="289" spans="2:7" x14ac:dyDescent="0.3">
      <c r="B289" s="14" t="s">
        <v>20</v>
      </c>
      <c r="C289" s="12">
        <v>2528</v>
      </c>
      <c r="F289" s="12" t="s">
        <v>14</v>
      </c>
      <c r="G289" s="22">
        <v>2201</v>
      </c>
    </row>
    <row r="290" spans="2:7" x14ac:dyDescent="0.3">
      <c r="B290" s="14" t="s">
        <v>20</v>
      </c>
      <c r="C290" s="12">
        <v>3657</v>
      </c>
      <c r="F290" s="12" t="s">
        <v>14</v>
      </c>
      <c r="G290" s="22">
        <v>676</v>
      </c>
    </row>
    <row r="291" spans="2:7" x14ac:dyDescent="0.3">
      <c r="B291" s="14" t="s">
        <v>20</v>
      </c>
      <c r="C291" s="12">
        <v>131</v>
      </c>
      <c r="F291" s="12" t="s">
        <v>14</v>
      </c>
      <c r="G291" s="22">
        <v>831</v>
      </c>
    </row>
    <row r="292" spans="2:7" x14ac:dyDescent="0.3">
      <c r="B292" s="14" t="s">
        <v>20</v>
      </c>
      <c r="C292" s="12">
        <v>239</v>
      </c>
      <c r="F292" s="12" t="s">
        <v>14</v>
      </c>
      <c r="G292" s="22">
        <v>859</v>
      </c>
    </row>
    <row r="293" spans="2:7" x14ac:dyDescent="0.3">
      <c r="B293" s="14" t="s">
        <v>20</v>
      </c>
      <c r="C293" s="12">
        <v>78</v>
      </c>
      <c r="F293" s="12" t="s">
        <v>14</v>
      </c>
      <c r="G293" s="22">
        <v>45</v>
      </c>
    </row>
    <row r="294" spans="2:7" x14ac:dyDescent="0.3">
      <c r="B294" s="14" t="s">
        <v>20</v>
      </c>
      <c r="C294" s="12">
        <v>1773</v>
      </c>
      <c r="F294" s="12" t="s">
        <v>14</v>
      </c>
      <c r="G294" s="22">
        <v>6</v>
      </c>
    </row>
    <row r="295" spans="2:7" x14ac:dyDescent="0.3">
      <c r="B295" s="14" t="s">
        <v>20</v>
      </c>
      <c r="C295" s="12">
        <v>32</v>
      </c>
      <c r="F295" s="12" t="s">
        <v>14</v>
      </c>
      <c r="G295" s="22">
        <v>7</v>
      </c>
    </row>
    <row r="296" spans="2:7" x14ac:dyDescent="0.3">
      <c r="B296" s="14" t="s">
        <v>20</v>
      </c>
      <c r="C296" s="12">
        <v>369</v>
      </c>
      <c r="F296" s="12" t="s">
        <v>14</v>
      </c>
      <c r="G296" s="22">
        <v>31</v>
      </c>
    </row>
    <row r="297" spans="2:7" x14ac:dyDescent="0.3">
      <c r="B297" s="14" t="s">
        <v>20</v>
      </c>
      <c r="C297" s="12">
        <v>89</v>
      </c>
      <c r="F297" s="12" t="s">
        <v>14</v>
      </c>
      <c r="G297" s="22">
        <v>78</v>
      </c>
    </row>
    <row r="298" spans="2:7" x14ac:dyDescent="0.3">
      <c r="B298" s="14" t="s">
        <v>20</v>
      </c>
      <c r="C298" s="12">
        <v>147</v>
      </c>
      <c r="F298" s="12" t="s">
        <v>14</v>
      </c>
      <c r="G298" s="22">
        <v>1225</v>
      </c>
    </row>
    <row r="299" spans="2:7" x14ac:dyDescent="0.3">
      <c r="B299" s="14" t="s">
        <v>20</v>
      </c>
      <c r="C299" s="12">
        <v>126</v>
      </c>
      <c r="F299" s="12" t="s">
        <v>14</v>
      </c>
      <c r="G299" s="22">
        <v>1</v>
      </c>
    </row>
    <row r="300" spans="2:7" x14ac:dyDescent="0.3">
      <c r="B300" s="14" t="s">
        <v>20</v>
      </c>
      <c r="C300" s="12">
        <v>2218</v>
      </c>
      <c r="F300" s="12" t="s">
        <v>14</v>
      </c>
      <c r="G300" s="22">
        <v>67</v>
      </c>
    </row>
    <row r="301" spans="2:7" x14ac:dyDescent="0.3">
      <c r="B301" s="14" t="s">
        <v>20</v>
      </c>
      <c r="C301" s="12">
        <v>202</v>
      </c>
      <c r="F301" s="12" t="s">
        <v>14</v>
      </c>
      <c r="G301" s="22">
        <v>19</v>
      </c>
    </row>
    <row r="302" spans="2:7" x14ac:dyDescent="0.3">
      <c r="B302" s="14" t="s">
        <v>20</v>
      </c>
      <c r="C302" s="12">
        <v>140</v>
      </c>
      <c r="F302" s="12" t="s">
        <v>14</v>
      </c>
      <c r="G302" s="22">
        <v>2108</v>
      </c>
    </row>
    <row r="303" spans="2:7" x14ac:dyDescent="0.3">
      <c r="B303" s="14" t="s">
        <v>20</v>
      </c>
      <c r="C303" s="12">
        <v>1052</v>
      </c>
      <c r="F303" s="12" t="s">
        <v>14</v>
      </c>
      <c r="G303" s="22">
        <v>679</v>
      </c>
    </row>
    <row r="304" spans="2:7" x14ac:dyDescent="0.3">
      <c r="B304" s="14" t="s">
        <v>20</v>
      </c>
      <c r="C304" s="12">
        <v>247</v>
      </c>
      <c r="F304" s="12" t="s">
        <v>14</v>
      </c>
      <c r="G304" s="22">
        <v>36</v>
      </c>
    </row>
    <row r="305" spans="2:7" x14ac:dyDescent="0.3">
      <c r="B305" s="14" t="s">
        <v>20</v>
      </c>
      <c r="C305" s="12">
        <v>84</v>
      </c>
      <c r="F305" s="12" t="s">
        <v>14</v>
      </c>
      <c r="G305" s="22">
        <v>47</v>
      </c>
    </row>
    <row r="306" spans="2:7" x14ac:dyDescent="0.3">
      <c r="B306" s="14" t="s">
        <v>20</v>
      </c>
      <c r="C306" s="12">
        <v>88</v>
      </c>
      <c r="F306" s="12" t="s">
        <v>14</v>
      </c>
      <c r="G306" s="22">
        <v>70</v>
      </c>
    </row>
    <row r="307" spans="2:7" x14ac:dyDescent="0.3">
      <c r="B307" s="14" t="s">
        <v>20</v>
      </c>
      <c r="C307" s="12">
        <v>156</v>
      </c>
      <c r="F307" s="12" t="s">
        <v>14</v>
      </c>
      <c r="G307" s="22">
        <v>154</v>
      </c>
    </row>
    <row r="308" spans="2:7" x14ac:dyDescent="0.3">
      <c r="B308" s="14" t="s">
        <v>20</v>
      </c>
      <c r="C308" s="12">
        <v>2985</v>
      </c>
      <c r="F308" s="12" t="s">
        <v>14</v>
      </c>
      <c r="G308" s="22">
        <v>22</v>
      </c>
    </row>
    <row r="309" spans="2:7" x14ac:dyDescent="0.3">
      <c r="B309" s="14" t="s">
        <v>20</v>
      </c>
      <c r="C309" s="12">
        <v>762</v>
      </c>
      <c r="F309" s="12" t="s">
        <v>14</v>
      </c>
      <c r="G309" s="22">
        <v>1758</v>
      </c>
    </row>
    <row r="310" spans="2:7" x14ac:dyDescent="0.3">
      <c r="B310" s="14" t="s">
        <v>20</v>
      </c>
      <c r="C310" s="12">
        <v>554</v>
      </c>
      <c r="F310" s="12" t="s">
        <v>14</v>
      </c>
      <c r="G310" s="22">
        <v>94</v>
      </c>
    </row>
    <row r="311" spans="2:7" x14ac:dyDescent="0.3">
      <c r="B311" s="14" t="s">
        <v>20</v>
      </c>
      <c r="C311" s="12">
        <v>135</v>
      </c>
      <c r="F311" s="12" t="s">
        <v>14</v>
      </c>
      <c r="G311" s="22">
        <v>33</v>
      </c>
    </row>
    <row r="312" spans="2:7" x14ac:dyDescent="0.3">
      <c r="B312" s="14" t="s">
        <v>20</v>
      </c>
      <c r="C312" s="12">
        <v>122</v>
      </c>
      <c r="F312" s="12" t="s">
        <v>14</v>
      </c>
      <c r="G312" s="22">
        <v>1</v>
      </c>
    </row>
    <row r="313" spans="2:7" x14ac:dyDescent="0.3">
      <c r="B313" s="14" t="s">
        <v>20</v>
      </c>
      <c r="C313" s="12">
        <v>221</v>
      </c>
      <c r="F313" s="12" t="s">
        <v>14</v>
      </c>
      <c r="G313" s="22">
        <v>31</v>
      </c>
    </row>
    <row r="314" spans="2:7" x14ac:dyDescent="0.3">
      <c r="B314" s="14" t="s">
        <v>20</v>
      </c>
      <c r="C314" s="12">
        <v>126</v>
      </c>
      <c r="F314" s="12" t="s">
        <v>14</v>
      </c>
      <c r="G314" s="22">
        <v>35</v>
      </c>
    </row>
    <row r="315" spans="2:7" x14ac:dyDescent="0.3">
      <c r="B315" s="14" t="s">
        <v>20</v>
      </c>
      <c r="C315" s="12">
        <v>1022</v>
      </c>
      <c r="F315" s="12" t="s">
        <v>14</v>
      </c>
      <c r="G315" s="22">
        <v>63</v>
      </c>
    </row>
    <row r="316" spans="2:7" x14ac:dyDescent="0.3">
      <c r="B316" s="14" t="s">
        <v>20</v>
      </c>
      <c r="C316" s="12">
        <v>3177</v>
      </c>
      <c r="F316" s="12" t="s">
        <v>14</v>
      </c>
      <c r="G316" s="22">
        <v>526</v>
      </c>
    </row>
    <row r="317" spans="2:7" x14ac:dyDescent="0.3">
      <c r="B317" s="14" t="s">
        <v>20</v>
      </c>
      <c r="C317" s="12">
        <v>198</v>
      </c>
      <c r="F317" s="12" t="s">
        <v>14</v>
      </c>
      <c r="G317" s="22">
        <v>121</v>
      </c>
    </row>
    <row r="318" spans="2:7" x14ac:dyDescent="0.3">
      <c r="B318" s="14" t="s">
        <v>20</v>
      </c>
      <c r="C318" s="12">
        <v>85</v>
      </c>
      <c r="F318" s="12" t="s">
        <v>14</v>
      </c>
      <c r="G318" s="22">
        <v>67</v>
      </c>
    </row>
    <row r="319" spans="2:7" x14ac:dyDescent="0.3">
      <c r="B319" s="14" t="s">
        <v>20</v>
      </c>
      <c r="C319" s="12">
        <v>3596</v>
      </c>
      <c r="F319" s="12" t="s">
        <v>14</v>
      </c>
      <c r="G319" s="22">
        <v>57</v>
      </c>
    </row>
    <row r="320" spans="2:7" x14ac:dyDescent="0.3">
      <c r="B320" s="14" t="s">
        <v>20</v>
      </c>
      <c r="C320" s="12">
        <v>244</v>
      </c>
      <c r="F320" s="12" t="s">
        <v>14</v>
      </c>
      <c r="G320" s="22">
        <v>1229</v>
      </c>
    </row>
    <row r="321" spans="2:7" x14ac:dyDescent="0.3">
      <c r="B321" s="14" t="s">
        <v>20</v>
      </c>
      <c r="C321" s="12">
        <v>5180</v>
      </c>
      <c r="F321" s="12" t="s">
        <v>14</v>
      </c>
      <c r="G321" s="22">
        <v>12</v>
      </c>
    </row>
    <row r="322" spans="2:7" x14ac:dyDescent="0.3">
      <c r="B322" s="14" t="s">
        <v>20</v>
      </c>
      <c r="C322" s="12">
        <v>589</v>
      </c>
      <c r="F322" s="12" t="s">
        <v>14</v>
      </c>
      <c r="G322" s="22">
        <v>452</v>
      </c>
    </row>
    <row r="323" spans="2:7" x14ac:dyDescent="0.3">
      <c r="B323" s="14" t="s">
        <v>20</v>
      </c>
      <c r="C323" s="12">
        <v>2725</v>
      </c>
      <c r="F323" s="12" t="s">
        <v>14</v>
      </c>
      <c r="G323" s="22">
        <v>1886</v>
      </c>
    </row>
    <row r="324" spans="2:7" x14ac:dyDescent="0.3">
      <c r="B324" s="14" t="s">
        <v>20</v>
      </c>
      <c r="C324" s="12">
        <v>300</v>
      </c>
      <c r="F324" s="12" t="s">
        <v>14</v>
      </c>
      <c r="G324" s="22">
        <v>1825</v>
      </c>
    </row>
    <row r="325" spans="2:7" x14ac:dyDescent="0.3">
      <c r="B325" s="14" t="s">
        <v>20</v>
      </c>
      <c r="C325" s="12">
        <v>144</v>
      </c>
      <c r="F325" s="12" t="s">
        <v>14</v>
      </c>
      <c r="G325" s="22">
        <v>31</v>
      </c>
    </row>
    <row r="326" spans="2:7" x14ac:dyDescent="0.3">
      <c r="B326" s="14" t="s">
        <v>20</v>
      </c>
      <c r="C326" s="12">
        <v>87</v>
      </c>
      <c r="F326" s="12" t="s">
        <v>14</v>
      </c>
      <c r="G326" s="22">
        <v>107</v>
      </c>
    </row>
    <row r="327" spans="2:7" x14ac:dyDescent="0.3">
      <c r="B327" s="14" t="s">
        <v>20</v>
      </c>
      <c r="C327" s="12">
        <v>3116</v>
      </c>
      <c r="F327" s="12" t="s">
        <v>14</v>
      </c>
      <c r="G327" s="22">
        <v>27</v>
      </c>
    </row>
    <row r="328" spans="2:7" x14ac:dyDescent="0.3">
      <c r="B328" s="14" t="s">
        <v>20</v>
      </c>
      <c r="C328" s="12">
        <v>909</v>
      </c>
      <c r="F328" s="12" t="s">
        <v>14</v>
      </c>
      <c r="G328" s="22">
        <v>1221</v>
      </c>
    </row>
    <row r="329" spans="2:7" x14ac:dyDescent="0.3">
      <c r="B329" s="14" t="s">
        <v>20</v>
      </c>
      <c r="C329" s="12">
        <v>1613</v>
      </c>
      <c r="F329" s="12" t="s">
        <v>14</v>
      </c>
      <c r="G329" s="22">
        <v>1</v>
      </c>
    </row>
    <row r="330" spans="2:7" x14ac:dyDescent="0.3">
      <c r="B330" s="14" t="s">
        <v>20</v>
      </c>
      <c r="C330" s="12">
        <v>136</v>
      </c>
      <c r="F330" s="12" t="s">
        <v>14</v>
      </c>
      <c r="G330" s="22">
        <v>16</v>
      </c>
    </row>
    <row r="331" spans="2:7" x14ac:dyDescent="0.3">
      <c r="B331" s="14" t="s">
        <v>20</v>
      </c>
      <c r="C331" s="12">
        <v>130</v>
      </c>
      <c r="F331" s="12" t="s">
        <v>14</v>
      </c>
      <c r="G331" s="22">
        <v>41</v>
      </c>
    </row>
    <row r="332" spans="2:7" x14ac:dyDescent="0.3">
      <c r="B332" s="14" t="s">
        <v>20</v>
      </c>
      <c r="C332" s="12">
        <v>102</v>
      </c>
      <c r="F332" s="12" t="s">
        <v>14</v>
      </c>
      <c r="G332" s="22">
        <v>523</v>
      </c>
    </row>
    <row r="333" spans="2:7" x14ac:dyDescent="0.3">
      <c r="B333" s="14" t="s">
        <v>20</v>
      </c>
      <c r="C333" s="12">
        <v>4006</v>
      </c>
      <c r="F333" s="12" t="s">
        <v>14</v>
      </c>
      <c r="G333" s="22">
        <v>141</v>
      </c>
    </row>
    <row r="334" spans="2:7" x14ac:dyDescent="0.3">
      <c r="B334" s="14" t="s">
        <v>20</v>
      </c>
      <c r="C334" s="12">
        <v>1629</v>
      </c>
      <c r="F334" s="12" t="s">
        <v>14</v>
      </c>
      <c r="G334" s="22">
        <v>52</v>
      </c>
    </row>
    <row r="335" spans="2:7" x14ac:dyDescent="0.3">
      <c r="B335" s="14" t="s">
        <v>20</v>
      </c>
      <c r="C335" s="12">
        <v>2188</v>
      </c>
      <c r="F335" s="12" t="s">
        <v>14</v>
      </c>
      <c r="G335" s="22">
        <v>225</v>
      </c>
    </row>
    <row r="336" spans="2:7" x14ac:dyDescent="0.3">
      <c r="B336" s="14" t="s">
        <v>20</v>
      </c>
      <c r="C336" s="12">
        <v>2409</v>
      </c>
      <c r="F336" s="12" t="s">
        <v>14</v>
      </c>
      <c r="G336" s="22">
        <v>38</v>
      </c>
    </row>
    <row r="337" spans="2:7" x14ac:dyDescent="0.3">
      <c r="B337" s="14" t="s">
        <v>20</v>
      </c>
      <c r="C337" s="12">
        <v>194</v>
      </c>
      <c r="F337" s="12" t="s">
        <v>14</v>
      </c>
      <c r="G337" s="22">
        <v>15</v>
      </c>
    </row>
    <row r="338" spans="2:7" x14ac:dyDescent="0.3">
      <c r="B338" s="14" t="s">
        <v>20</v>
      </c>
      <c r="C338" s="12">
        <v>1140</v>
      </c>
      <c r="F338" s="12" t="s">
        <v>14</v>
      </c>
      <c r="G338" s="22">
        <v>37</v>
      </c>
    </row>
    <row r="339" spans="2:7" x14ac:dyDescent="0.3">
      <c r="B339" s="14" t="s">
        <v>20</v>
      </c>
      <c r="C339" s="12">
        <v>102</v>
      </c>
      <c r="F339" s="12" t="s">
        <v>14</v>
      </c>
      <c r="G339" s="22">
        <v>112</v>
      </c>
    </row>
    <row r="340" spans="2:7" x14ac:dyDescent="0.3">
      <c r="B340" s="14" t="s">
        <v>20</v>
      </c>
      <c r="C340" s="12">
        <v>2857</v>
      </c>
      <c r="F340" s="12" t="s">
        <v>14</v>
      </c>
      <c r="G340" s="22">
        <v>21</v>
      </c>
    </row>
    <row r="341" spans="2:7" x14ac:dyDescent="0.3">
      <c r="B341" s="14" t="s">
        <v>20</v>
      </c>
      <c r="C341" s="12">
        <v>107</v>
      </c>
      <c r="F341" s="12" t="s">
        <v>14</v>
      </c>
      <c r="G341" s="22">
        <v>67</v>
      </c>
    </row>
    <row r="342" spans="2:7" x14ac:dyDescent="0.3">
      <c r="B342" s="14" t="s">
        <v>20</v>
      </c>
      <c r="C342" s="12">
        <v>160</v>
      </c>
      <c r="F342" s="12" t="s">
        <v>14</v>
      </c>
      <c r="G342" s="22">
        <v>78</v>
      </c>
    </row>
    <row r="343" spans="2:7" x14ac:dyDescent="0.3">
      <c r="B343" s="14" t="s">
        <v>20</v>
      </c>
      <c r="C343" s="12">
        <v>2230</v>
      </c>
      <c r="F343" s="12" t="s">
        <v>14</v>
      </c>
      <c r="G343" s="22">
        <v>67</v>
      </c>
    </row>
    <row r="344" spans="2:7" x14ac:dyDescent="0.3">
      <c r="B344" s="14" t="s">
        <v>20</v>
      </c>
      <c r="C344" s="12">
        <v>316</v>
      </c>
      <c r="F344" s="12" t="s">
        <v>14</v>
      </c>
      <c r="G344" s="22">
        <v>263</v>
      </c>
    </row>
    <row r="345" spans="2:7" x14ac:dyDescent="0.3">
      <c r="B345" s="14" t="s">
        <v>20</v>
      </c>
      <c r="C345" s="12">
        <v>117</v>
      </c>
      <c r="F345" s="12" t="s">
        <v>14</v>
      </c>
      <c r="G345" s="22">
        <v>1691</v>
      </c>
    </row>
    <row r="346" spans="2:7" x14ac:dyDescent="0.3">
      <c r="B346" s="14" t="s">
        <v>20</v>
      </c>
      <c r="C346" s="12">
        <v>6406</v>
      </c>
      <c r="F346" s="12" t="s">
        <v>14</v>
      </c>
      <c r="G346" s="22">
        <v>181</v>
      </c>
    </row>
    <row r="347" spans="2:7" x14ac:dyDescent="0.3">
      <c r="B347" s="14" t="s">
        <v>20</v>
      </c>
      <c r="C347" s="12">
        <v>192</v>
      </c>
      <c r="F347" s="12" t="s">
        <v>14</v>
      </c>
      <c r="G347" s="22">
        <v>13</v>
      </c>
    </row>
    <row r="348" spans="2:7" x14ac:dyDescent="0.3">
      <c r="B348" s="14" t="s">
        <v>20</v>
      </c>
      <c r="C348" s="12">
        <v>26</v>
      </c>
      <c r="F348" s="12" t="s">
        <v>14</v>
      </c>
      <c r="G348" s="22">
        <v>1</v>
      </c>
    </row>
    <row r="349" spans="2:7" x14ac:dyDescent="0.3">
      <c r="B349" s="14" t="s">
        <v>20</v>
      </c>
      <c r="C349" s="12">
        <v>723</v>
      </c>
      <c r="F349" s="12" t="s">
        <v>14</v>
      </c>
      <c r="G349" s="22">
        <v>21</v>
      </c>
    </row>
    <row r="350" spans="2:7" x14ac:dyDescent="0.3">
      <c r="B350" s="14" t="s">
        <v>20</v>
      </c>
      <c r="C350" s="12">
        <v>170</v>
      </c>
      <c r="F350" s="12" t="s">
        <v>14</v>
      </c>
      <c r="G350" s="22">
        <v>830</v>
      </c>
    </row>
    <row r="351" spans="2:7" x14ac:dyDescent="0.3">
      <c r="B351" s="14" t="s">
        <v>20</v>
      </c>
      <c r="C351" s="12">
        <v>238</v>
      </c>
      <c r="F351" s="12" t="s">
        <v>14</v>
      </c>
      <c r="G351" s="22">
        <v>130</v>
      </c>
    </row>
    <row r="352" spans="2:7" x14ac:dyDescent="0.3">
      <c r="B352" s="14" t="s">
        <v>20</v>
      </c>
      <c r="C352" s="12">
        <v>55</v>
      </c>
      <c r="F352" s="12" t="s">
        <v>14</v>
      </c>
      <c r="G352" s="22">
        <v>55</v>
      </c>
    </row>
    <row r="353" spans="2:7" x14ac:dyDescent="0.3">
      <c r="B353" s="14" t="s">
        <v>20</v>
      </c>
      <c r="C353" s="12">
        <v>128</v>
      </c>
      <c r="F353" s="12" t="s">
        <v>14</v>
      </c>
      <c r="G353" s="22">
        <v>114</v>
      </c>
    </row>
    <row r="354" spans="2:7" x14ac:dyDescent="0.3">
      <c r="B354" s="14" t="s">
        <v>20</v>
      </c>
      <c r="C354" s="12">
        <v>2144</v>
      </c>
      <c r="F354" s="12" t="s">
        <v>14</v>
      </c>
      <c r="G354" s="22">
        <v>594</v>
      </c>
    </row>
    <row r="355" spans="2:7" x14ac:dyDescent="0.3">
      <c r="B355" s="14" t="s">
        <v>20</v>
      </c>
      <c r="C355" s="12">
        <v>2693</v>
      </c>
      <c r="F355" s="12" t="s">
        <v>14</v>
      </c>
      <c r="G355" s="22">
        <v>24</v>
      </c>
    </row>
    <row r="356" spans="2:7" x14ac:dyDescent="0.3">
      <c r="B356" s="14" t="s">
        <v>20</v>
      </c>
      <c r="C356" s="12">
        <v>432</v>
      </c>
      <c r="F356" s="12" t="s">
        <v>14</v>
      </c>
      <c r="G356" s="22">
        <v>252</v>
      </c>
    </row>
    <row r="357" spans="2:7" x14ac:dyDescent="0.3">
      <c r="B357" s="14" t="s">
        <v>20</v>
      </c>
      <c r="C357" s="12">
        <v>189</v>
      </c>
      <c r="F357" s="12" t="s">
        <v>14</v>
      </c>
      <c r="G357" s="22">
        <v>67</v>
      </c>
    </row>
    <row r="358" spans="2:7" x14ac:dyDescent="0.3">
      <c r="B358" s="14" t="s">
        <v>20</v>
      </c>
      <c r="C358" s="12">
        <v>154</v>
      </c>
      <c r="F358" s="12" t="s">
        <v>14</v>
      </c>
      <c r="G358" s="22">
        <v>742</v>
      </c>
    </row>
    <row r="359" spans="2:7" x14ac:dyDescent="0.3">
      <c r="B359" s="14" t="s">
        <v>20</v>
      </c>
      <c r="C359" s="12">
        <v>96</v>
      </c>
      <c r="F359" s="12" t="s">
        <v>14</v>
      </c>
      <c r="G359" s="22">
        <v>75</v>
      </c>
    </row>
    <row r="360" spans="2:7" x14ac:dyDescent="0.3">
      <c r="B360" s="14" t="s">
        <v>20</v>
      </c>
      <c r="C360" s="12">
        <v>3063</v>
      </c>
      <c r="F360" s="12" t="s">
        <v>14</v>
      </c>
      <c r="G360" s="22">
        <v>4405</v>
      </c>
    </row>
    <row r="361" spans="2:7" x14ac:dyDescent="0.3">
      <c r="B361" s="14" t="s">
        <v>20</v>
      </c>
      <c r="C361" s="12">
        <v>2266</v>
      </c>
      <c r="F361" s="12" t="s">
        <v>14</v>
      </c>
      <c r="G361" s="22">
        <v>92</v>
      </c>
    </row>
    <row r="362" spans="2:7" x14ac:dyDescent="0.3">
      <c r="B362" s="14" t="s">
        <v>20</v>
      </c>
      <c r="C362" s="12">
        <v>194</v>
      </c>
      <c r="F362" s="12" t="s">
        <v>14</v>
      </c>
      <c r="G362" s="22">
        <v>64</v>
      </c>
    </row>
    <row r="363" spans="2:7" x14ac:dyDescent="0.3">
      <c r="B363" s="14" t="s">
        <v>20</v>
      </c>
      <c r="C363" s="12">
        <v>129</v>
      </c>
      <c r="F363" s="12" t="s">
        <v>14</v>
      </c>
      <c r="G363" s="22">
        <v>64</v>
      </c>
    </row>
    <row r="364" spans="2:7" x14ac:dyDescent="0.3">
      <c r="B364" s="14" t="s">
        <v>20</v>
      </c>
      <c r="C364" s="12">
        <v>375</v>
      </c>
      <c r="F364" s="12" t="s">
        <v>14</v>
      </c>
      <c r="G364" s="22">
        <v>842</v>
      </c>
    </row>
    <row r="365" spans="2:7" x14ac:dyDescent="0.3">
      <c r="B365" s="14" t="s">
        <v>20</v>
      </c>
      <c r="C365" s="12">
        <v>409</v>
      </c>
      <c r="F365" s="12" t="s">
        <v>14</v>
      </c>
      <c r="G365" s="22">
        <v>112</v>
      </c>
    </row>
    <row r="366" spans="2:7" x14ac:dyDescent="0.3">
      <c r="B366" s="14" t="s">
        <v>20</v>
      </c>
      <c r="C366" s="12">
        <v>234</v>
      </c>
      <c r="F366" s="13" t="s">
        <v>14</v>
      </c>
      <c r="G366" s="23">
        <v>374</v>
      </c>
    </row>
    <row r="367" spans="2:7" x14ac:dyDescent="0.3">
      <c r="B367" s="14" t="s">
        <v>20</v>
      </c>
      <c r="C367" s="12">
        <v>3016</v>
      </c>
      <c r="F367">
        <f>COUNTA(F3:F366)</f>
        <v>364</v>
      </c>
      <c r="G367" s="5">
        <f>SUM(G3:G366)</f>
        <v>213164</v>
      </c>
    </row>
    <row r="368" spans="2:7" x14ac:dyDescent="0.3">
      <c r="B368" s="14" t="s">
        <v>20</v>
      </c>
      <c r="C368" s="12">
        <v>264</v>
      </c>
    </row>
    <row r="369" spans="2:7" x14ac:dyDescent="0.3">
      <c r="B369" s="14" t="s">
        <v>20</v>
      </c>
      <c r="C369" s="12">
        <v>272</v>
      </c>
      <c r="G369" s="5">
        <v>480898</v>
      </c>
    </row>
    <row r="370" spans="2:7" x14ac:dyDescent="0.3">
      <c r="B370" s="14" t="s">
        <v>20</v>
      </c>
      <c r="C370" s="12">
        <v>419</v>
      </c>
    </row>
    <row r="371" spans="2:7" x14ac:dyDescent="0.3">
      <c r="B371" s="14" t="s">
        <v>20</v>
      </c>
      <c r="C371" s="12">
        <v>1621</v>
      </c>
    </row>
    <row r="372" spans="2:7" x14ac:dyDescent="0.3">
      <c r="B372" s="14" t="s">
        <v>20</v>
      </c>
      <c r="C372" s="12">
        <v>1101</v>
      </c>
    </row>
    <row r="373" spans="2:7" x14ac:dyDescent="0.3">
      <c r="B373" s="14" t="s">
        <v>20</v>
      </c>
      <c r="C373" s="12">
        <v>1073</v>
      </c>
    </row>
    <row r="374" spans="2:7" x14ac:dyDescent="0.3">
      <c r="B374" s="14" t="s">
        <v>20</v>
      </c>
      <c r="C374" s="12">
        <v>331</v>
      </c>
    </row>
    <row r="375" spans="2:7" x14ac:dyDescent="0.3">
      <c r="B375" s="14" t="s">
        <v>20</v>
      </c>
      <c r="C375" s="12">
        <v>1170</v>
      </c>
    </row>
    <row r="376" spans="2:7" x14ac:dyDescent="0.3">
      <c r="B376" s="14" t="s">
        <v>20</v>
      </c>
      <c r="C376" s="12">
        <v>363</v>
      </c>
    </row>
    <row r="377" spans="2:7" x14ac:dyDescent="0.3">
      <c r="B377" s="14" t="s">
        <v>20</v>
      </c>
      <c r="C377" s="12">
        <v>103</v>
      </c>
    </row>
    <row r="378" spans="2:7" x14ac:dyDescent="0.3">
      <c r="B378" s="14" t="s">
        <v>20</v>
      </c>
      <c r="C378" s="12">
        <v>147</v>
      </c>
    </row>
    <row r="379" spans="2:7" x14ac:dyDescent="0.3">
      <c r="B379" s="14" t="s">
        <v>20</v>
      </c>
      <c r="C379" s="12">
        <v>110</v>
      </c>
    </row>
    <row r="380" spans="2:7" x14ac:dyDescent="0.3">
      <c r="B380" s="14" t="s">
        <v>20</v>
      </c>
      <c r="C380" s="12">
        <v>134</v>
      </c>
    </row>
    <row r="381" spans="2:7" x14ac:dyDescent="0.3">
      <c r="B381" s="14" t="s">
        <v>20</v>
      </c>
      <c r="C381" s="12">
        <v>269</v>
      </c>
    </row>
    <row r="382" spans="2:7" x14ac:dyDescent="0.3">
      <c r="B382" s="14" t="s">
        <v>20</v>
      </c>
      <c r="C382" s="12">
        <v>175</v>
      </c>
    </row>
    <row r="383" spans="2:7" x14ac:dyDescent="0.3">
      <c r="B383" s="14" t="s">
        <v>20</v>
      </c>
      <c r="C383" s="12">
        <v>69</v>
      </c>
    </row>
    <row r="384" spans="2:7" x14ac:dyDescent="0.3">
      <c r="B384" s="14" t="s">
        <v>20</v>
      </c>
      <c r="C384" s="12">
        <v>190</v>
      </c>
    </row>
    <row r="385" spans="2:3" x14ac:dyDescent="0.3">
      <c r="B385" s="14" t="s">
        <v>20</v>
      </c>
      <c r="C385" s="12">
        <v>237</v>
      </c>
    </row>
    <row r="386" spans="2:3" x14ac:dyDescent="0.3">
      <c r="B386" s="14" t="s">
        <v>20</v>
      </c>
      <c r="C386" s="12">
        <v>196</v>
      </c>
    </row>
    <row r="387" spans="2:3" x14ac:dyDescent="0.3">
      <c r="B387" s="14" t="s">
        <v>20</v>
      </c>
      <c r="C387" s="12">
        <v>7295</v>
      </c>
    </row>
    <row r="388" spans="2:3" x14ac:dyDescent="0.3">
      <c r="B388" s="14" t="s">
        <v>20</v>
      </c>
      <c r="C388" s="12">
        <v>2893</v>
      </c>
    </row>
    <row r="389" spans="2:3" x14ac:dyDescent="0.3">
      <c r="B389" s="14" t="s">
        <v>20</v>
      </c>
      <c r="C389" s="12">
        <v>820</v>
      </c>
    </row>
    <row r="390" spans="2:3" x14ac:dyDescent="0.3">
      <c r="B390" s="14" t="s">
        <v>20</v>
      </c>
      <c r="C390" s="12">
        <v>2038</v>
      </c>
    </row>
    <row r="391" spans="2:3" x14ac:dyDescent="0.3">
      <c r="B391" s="14" t="s">
        <v>20</v>
      </c>
      <c r="C391" s="12">
        <v>116</v>
      </c>
    </row>
    <row r="392" spans="2:3" x14ac:dyDescent="0.3">
      <c r="B392" s="14" t="s">
        <v>20</v>
      </c>
      <c r="C392" s="12">
        <v>1345</v>
      </c>
    </row>
    <row r="393" spans="2:3" x14ac:dyDescent="0.3">
      <c r="B393" s="14" t="s">
        <v>20</v>
      </c>
      <c r="C393" s="12">
        <v>168</v>
      </c>
    </row>
    <row r="394" spans="2:3" x14ac:dyDescent="0.3">
      <c r="B394" s="14" t="s">
        <v>20</v>
      </c>
      <c r="C394" s="12">
        <v>137</v>
      </c>
    </row>
    <row r="395" spans="2:3" x14ac:dyDescent="0.3">
      <c r="B395" s="14" t="s">
        <v>20</v>
      </c>
      <c r="C395" s="12">
        <v>186</v>
      </c>
    </row>
    <row r="396" spans="2:3" x14ac:dyDescent="0.3">
      <c r="B396" s="14" t="s">
        <v>20</v>
      </c>
      <c r="C396" s="12">
        <v>125</v>
      </c>
    </row>
    <row r="397" spans="2:3" x14ac:dyDescent="0.3">
      <c r="B397" s="14" t="s">
        <v>20</v>
      </c>
      <c r="C397" s="12">
        <v>202</v>
      </c>
    </row>
    <row r="398" spans="2:3" x14ac:dyDescent="0.3">
      <c r="B398" s="14" t="s">
        <v>20</v>
      </c>
      <c r="C398" s="12">
        <v>103</v>
      </c>
    </row>
    <row r="399" spans="2:3" x14ac:dyDescent="0.3">
      <c r="B399" s="14" t="s">
        <v>20</v>
      </c>
      <c r="C399" s="12">
        <v>1785</v>
      </c>
    </row>
    <row r="400" spans="2:3" x14ac:dyDescent="0.3">
      <c r="B400" s="14" t="s">
        <v>20</v>
      </c>
      <c r="C400" s="12">
        <v>157</v>
      </c>
    </row>
    <row r="401" spans="2:3" x14ac:dyDescent="0.3">
      <c r="B401" s="14" t="s">
        <v>20</v>
      </c>
      <c r="C401" s="12">
        <v>555</v>
      </c>
    </row>
    <row r="402" spans="2:3" x14ac:dyDescent="0.3">
      <c r="B402" s="14" t="s">
        <v>20</v>
      </c>
      <c r="C402" s="12">
        <v>297</v>
      </c>
    </row>
    <row r="403" spans="2:3" x14ac:dyDescent="0.3">
      <c r="B403" s="14" t="s">
        <v>20</v>
      </c>
      <c r="C403" s="12">
        <v>123</v>
      </c>
    </row>
    <row r="404" spans="2:3" x14ac:dyDescent="0.3">
      <c r="B404" s="14" t="s">
        <v>20</v>
      </c>
      <c r="C404" s="12">
        <v>3036</v>
      </c>
    </row>
    <row r="405" spans="2:3" x14ac:dyDescent="0.3">
      <c r="B405" s="14" t="s">
        <v>20</v>
      </c>
      <c r="C405" s="12">
        <v>144</v>
      </c>
    </row>
    <row r="406" spans="2:3" x14ac:dyDescent="0.3">
      <c r="B406" s="14" t="s">
        <v>20</v>
      </c>
      <c r="C406" s="12">
        <v>121</v>
      </c>
    </row>
    <row r="407" spans="2:3" x14ac:dyDescent="0.3">
      <c r="B407" s="14" t="s">
        <v>20</v>
      </c>
      <c r="C407" s="12">
        <v>181</v>
      </c>
    </row>
    <row r="408" spans="2:3" x14ac:dyDescent="0.3">
      <c r="B408" s="14" t="s">
        <v>20</v>
      </c>
      <c r="C408" s="12">
        <v>122</v>
      </c>
    </row>
    <row r="409" spans="2:3" x14ac:dyDescent="0.3">
      <c r="B409" s="14" t="s">
        <v>20</v>
      </c>
      <c r="C409" s="12">
        <v>1071</v>
      </c>
    </row>
    <row r="410" spans="2:3" x14ac:dyDescent="0.3">
      <c r="B410" s="14" t="s">
        <v>20</v>
      </c>
      <c r="C410" s="12">
        <v>980</v>
      </c>
    </row>
    <row r="411" spans="2:3" x14ac:dyDescent="0.3">
      <c r="B411" s="14" t="s">
        <v>20</v>
      </c>
      <c r="C411" s="12">
        <v>536</v>
      </c>
    </row>
    <row r="412" spans="2:3" x14ac:dyDescent="0.3">
      <c r="B412" s="14" t="s">
        <v>20</v>
      </c>
      <c r="C412" s="12">
        <v>1991</v>
      </c>
    </row>
    <row r="413" spans="2:3" x14ac:dyDescent="0.3">
      <c r="B413" s="14" t="s">
        <v>20</v>
      </c>
      <c r="C413" s="12">
        <v>180</v>
      </c>
    </row>
    <row r="414" spans="2:3" x14ac:dyDescent="0.3">
      <c r="B414" s="14" t="s">
        <v>20</v>
      </c>
      <c r="C414" s="12">
        <v>130</v>
      </c>
    </row>
    <row r="415" spans="2:3" x14ac:dyDescent="0.3">
      <c r="B415" s="14" t="s">
        <v>20</v>
      </c>
      <c r="C415" s="12">
        <v>122</v>
      </c>
    </row>
    <row r="416" spans="2:3" x14ac:dyDescent="0.3">
      <c r="B416" s="14" t="s">
        <v>20</v>
      </c>
      <c r="C416" s="12">
        <v>140</v>
      </c>
    </row>
    <row r="417" spans="2:3" x14ac:dyDescent="0.3">
      <c r="B417" s="14" t="s">
        <v>20</v>
      </c>
      <c r="C417" s="12">
        <v>3388</v>
      </c>
    </row>
    <row r="418" spans="2:3" x14ac:dyDescent="0.3">
      <c r="B418" s="14" t="s">
        <v>20</v>
      </c>
      <c r="C418" s="12">
        <v>280</v>
      </c>
    </row>
    <row r="419" spans="2:3" x14ac:dyDescent="0.3">
      <c r="B419" s="14" t="s">
        <v>20</v>
      </c>
      <c r="C419" s="12">
        <v>366</v>
      </c>
    </row>
    <row r="420" spans="2:3" x14ac:dyDescent="0.3">
      <c r="B420" s="14" t="s">
        <v>20</v>
      </c>
      <c r="C420" s="12">
        <v>270</v>
      </c>
    </row>
    <row r="421" spans="2:3" x14ac:dyDescent="0.3">
      <c r="B421" s="14" t="s">
        <v>20</v>
      </c>
      <c r="C421" s="12">
        <v>137</v>
      </c>
    </row>
    <row r="422" spans="2:3" x14ac:dyDescent="0.3">
      <c r="B422" s="14" t="s">
        <v>20</v>
      </c>
      <c r="C422" s="12">
        <v>3205</v>
      </c>
    </row>
    <row r="423" spans="2:3" x14ac:dyDescent="0.3">
      <c r="B423" s="14" t="s">
        <v>20</v>
      </c>
      <c r="C423" s="12">
        <v>288</v>
      </c>
    </row>
    <row r="424" spans="2:3" x14ac:dyDescent="0.3">
      <c r="B424" s="14" t="s">
        <v>20</v>
      </c>
      <c r="C424" s="12">
        <v>148</v>
      </c>
    </row>
    <row r="425" spans="2:3" x14ac:dyDescent="0.3">
      <c r="B425" s="14" t="s">
        <v>20</v>
      </c>
      <c r="C425" s="12">
        <v>114</v>
      </c>
    </row>
    <row r="426" spans="2:3" x14ac:dyDescent="0.3">
      <c r="B426" s="14" t="s">
        <v>20</v>
      </c>
      <c r="C426" s="12">
        <v>1518</v>
      </c>
    </row>
    <row r="427" spans="2:3" x14ac:dyDescent="0.3">
      <c r="B427" s="14" t="s">
        <v>20</v>
      </c>
      <c r="C427" s="12">
        <v>166</v>
      </c>
    </row>
    <row r="428" spans="2:3" x14ac:dyDescent="0.3">
      <c r="B428" s="14" t="s">
        <v>20</v>
      </c>
      <c r="C428" s="12">
        <v>100</v>
      </c>
    </row>
    <row r="429" spans="2:3" x14ac:dyDescent="0.3">
      <c r="B429" s="14" t="s">
        <v>20</v>
      </c>
      <c r="C429" s="12">
        <v>235</v>
      </c>
    </row>
    <row r="430" spans="2:3" x14ac:dyDescent="0.3">
      <c r="B430" s="14" t="s">
        <v>20</v>
      </c>
      <c r="C430" s="12">
        <v>148</v>
      </c>
    </row>
    <row r="431" spans="2:3" x14ac:dyDescent="0.3">
      <c r="B431" s="14" t="s">
        <v>20</v>
      </c>
      <c r="C431" s="12">
        <v>198</v>
      </c>
    </row>
    <row r="432" spans="2:3" x14ac:dyDescent="0.3">
      <c r="B432" s="14" t="s">
        <v>20</v>
      </c>
      <c r="C432" s="12">
        <v>150</v>
      </c>
    </row>
    <row r="433" spans="2:3" x14ac:dyDescent="0.3">
      <c r="B433" s="14" t="s">
        <v>20</v>
      </c>
      <c r="C433" s="12">
        <v>216</v>
      </c>
    </row>
    <row r="434" spans="2:3" x14ac:dyDescent="0.3">
      <c r="B434" s="14" t="s">
        <v>20</v>
      </c>
      <c r="C434" s="12">
        <v>5139</v>
      </c>
    </row>
    <row r="435" spans="2:3" x14ac:dyDescent="0.3">
      <c r="B435" s="14" t="s">
        <v>20</v>
      </c>
      <c r="C435" s="12">
        <v>2353</v>
      </c>
    </row>
    <row r="436" spans="2:3" x14ac:dyDescent="0.3">
      <c r="B436" s="14" t="s">
        <v>20</v>
      </c>
      <c r="C436" s="12">
        <v>78</v>
      </c>
    </row>
    <row r="437" spans="2:3" x14ac:dyDescent="0.3">
      <c r="B437" s="14" t="s">
        <v>20</v>
      </c>
      <c r="C437" s="12">
        <v>174</v>
      </c>
    </row>
    <row r="438" spans="2:3" x14ac:dyDescent="0.3">
      <c r="B438" s="14" t="s">
        <v>20</v>
      </c>
      <c r="C438" s="12">
        <v>164</v>
      </c>
    </row>
    <row r="439" spans="2:3" x14ac:dyDescent="0.3">
      <c r="B439" s="14" t="s">
        <v>20</v>
      </c>
      <c r="C439" s="12">
        <v>161</v>
      </c>
    </row>
    <row r="440" spans="2:3" x14ac:dyDescent="0.3">
      <c r="B440" s="14" t="s">
        <v>20</v>
      </c>
      <c r="C440" s="12">
        <v>138</v>
      </c>
    </row>
    <row r="441" spans="2:3" x14ac:dyDescent="0.3">
      <c r="B441" s="14" t="s">
        <v>20</v>
      </c>
      <c r="C441" s="12">
        <v>3308</v>
      </c>
    </row>
    <row r="442" spans="2:3" x14ac:dyDescent="0.3">
      <c r="B442" s="14" t="s">
        <v>20</v>
      </c>
      <c r="C442" s="12">
        <v>127</v>
      </c>
    </row>
    <row r="443" spans="2:3" x14ac:dyDescent="0.3">
      <c r="B443" s="14" t="s">
        <v>20</v>
      </c>
      <c r="C443" s="12">
        <v>207</v>
      </c>
    </row>
    <row r="444" spans="2:3" x14ac:dyDescent="0.3">
      <c r="B444" s="14" t="s">
        <v>20</v>
      </c>
      <c r="C444" s="12">
        <v>181</v>
      </c>
    </row>
    <row r="445" spans="2:3" x14ac:dyDescent="0.3">
      <c r="B445" s="14" t="s">
        <v>20</v>
      </c>
      <c r="C445" s="12">
        <v>110</v>
      </c>
    </row>
    <row r="446" spans="2:3" x14ac:dyDescent="0.3">
      <c r="B446" s="14" t="s">
        <v>20</v>
      </c>
      <c r="C446" s="12">
        <v>185</v>
      </c>
    </row>
    <row r="447" spans="2:3" x14ac:dyDescent="0.3">
      <c r="B447" s="14" t="s">
        <v>20</v>
      </c>
      <c r="C447" s="12">
        <v>121</v>
      </c>
    </row>
    <row r="448" spans="2:3" x14ac:dyDescent="0.3">
      <c r="B448" s="14" t="s">
        <v>20</v>
      </c>
      <c r="C448" s="12">
        <v>106</v>
      </c>
    </row>
    <row r="449" spans="2:3" x14ac:dyDescent="0.3">
      <c r="B449" s="14" t="s">
        <v>20</v>
      </c>
      <c r="C449" s="12">
        <v>142</v>
      </c>
    </row>
    <row r="450" spans="2:3" x14ac:dyDescent="0.3">
      <c r="B450" s="14" t="s">
        <v>20</v>
      </c>
      <c r="C450" s="12">
        <v>233</v>
      </c>
    </row>
    <row r="451" spans="2:3" x14ac:dyDescent="0.3">
      <c r="B451" s="14" t="s">
        <v>20</v>
      </c>
      <c r="C451" s="12">
        <v>218</v>
      </c>
    </row>
    <row r="452" spans="2:3" x14ac:dyDescent="0.3">
      <c r="B452" s="14" t="s">
        <v>20</v>
      </c>
      <c r="C452" s="12">
        <v>76</v>
      </c>
    </row>
    <row r="453" spans="2:3" x14ac:dyDescent="0.3">
      <c r="B453" s="14" t="s">
        <v>20</v>
      </c>
      <c r="C453" s="12">
        <v>43</v>
      </c>
    </row>
    <row r="454" spans="2:3" x14ac:dyDescent="0.3">
      <c r="B454" s="14" t="s">
        <v>20</v>
      </c>
      <c r="C454" s="12">
        <v>221</v>
      </c>
    </row>
    <row r="455" spans="2:3" x14ac:dyDescent="0.3">
      <c r="B455" s="14" t="s">
        <v>20</v>
      </c>
      <c r="C455" s="12">
        <v>2805</v>
      </c>
    </row>
    <row r="456" spans="2:3" x14ac:dyDescent="0.3">
      <c r="B456" s="14" t="s">
        <v>20</v>
      </c>
      <c r="C456" s="12">
        <v>68</v>
      </c>
    </row>
    <row r="457" spans="2:3" x14ac:dyDescent="0.3">
      <c r="B457" s="14" t="s">
        <v>20</v>
      </c>
      <c r="C457" s="12">
        <v>183</v>
      </c>
    </row>
    <row r="458" spans="2:3" x14ac:dyDescent="0.3">
      <c r="B458" s="14" t="s">
        <v>20</v>
      </c>
      <c r="C458" s="12">
        <v>133</v>
      </c>
    </row>
    <row r="459" spans="2:3" x14ac:dyDescent="0.3">
      <c r="B459" s="14" t="s">
        <v>20</v>
      </c>
      <c r="C459" s="12">
        <v>2489</v>
      </c>
    </row>
    <row r="460" spans="2:3" x14ac:dyDescent="0.3">
      <c r="B460" s="14" t="s">
        <v>20</v>
      </c>
      <c r="C460" s="12">
        <v>69</v>
      </c>
    </row>
    <row r="461" spans="2:3" x14ac:dyDescent="0.3">
      <c r="B461" s="14" t="s">
        <v>20</v>
      </c>
      <c r="C461" s="12">
        <v>279</v>
      </c>
    </row>
    <row r="462" spans="2:3" x14ac:dyDescent="0.3">
      <c r="B462" s="14" t="s">
        <v>20</v>
      </c>
      <c r="C462" s="12">
        <v>210</v>
      </c>
    </row>
    <row r="463" spans="2:3" x14ac:dyDescent="0.3">
      <c r="B463" s="14" t="s">
        <v>20</v>
      </c>
      <c r="C463" s="12">
        <v>2100</v>
      </c>
    </row>
    <row r="464" spans="2:3" x14ac:dyDescent="0.3">
      <c r="B464" s="14" t="s">
        <v>20</v>
      </c>
      <c r="C464" s="12">
        <v>252</v>
      </c>
    </row>
    <row r="465" spans="2:3" x14ac:dyDescent="0.3">
      <c r="B465" s="14" t="s">
        <v>20</v>
      </c>
      <c r="C465" s="12">
        <v>1280</v>
      </c>
    </row>
    <row r="466" spans="2:3" x14ac:dyDescent="0.3">
      <c r="B466" s="14" t="s">
        <v>20</v>
      </c>
      <c r="C466" s="12">
        <v>157</v>
      </c>
    </row>
    <row r="467" spans="2:3" x14ac:dyDescent="0.3">
      <c r="B467" s="14" t="s">
        <v>20</v>
      </c>
      <c r="C467" s="12">
        <v>194</v>
      </c>
    </row>
    <row r="468" spans="2:3" x14ac:dyDescent="0.3">
      <c r="B468" s="14" t="s">
        <v>20</v>
      </c>
      <c r="C468" s="12">
        <v>82</v>
      </c>
    </row>
    <row r="469" spans="2:3" x14ac:dyDescent="0.3">
      <c r="B469" s="14" t="s">
        <v>20</v>
      </c>
      <c r="C469" s="12">
        <v>4233</v>
      </c>
    </row>
    <row r="470" spans="2:3" x14ac:dyDescent="0.3">
      <c r="B470" s="14" t="s">
        <v>20</v>
      </c>
      <c r="C470" s="12">
        <v>1297</v>
      </c>
    </row>
    <row r="471" spans="2:3" x14ac:dyDescent="0.3">
      <c r="B471" s="14" t="s">
        <v>20</v>
      </c>
      <c r="C471" s="12">
        <v>165</v>
      </c>
    </row>
    <row r="472" spans="2:3" x14ac:dyDescent="0.3">
      <c r="B472" s="14" t="s">
        <v>20</v>
      </c>
      <c r="C472" s="12">
        <v>119</v>
      </c>
    </row>
    <row r="473" spans="2:3" x14ac:dyDescent="0.3">
      <c r="B473" s="14" t="s">
        <v>20</v>
      </c>
      <c r="C473" s="12">
        <v>1797</v>
      </c>
    </row>
    <row r="474" spans="2:3" x14ac:dyDescent="0.3">
      <c r="B474" s="14" t="s">
        <v>20</v>
      </c>
      <c r="C474" s="12">
        <v>261</v>
      </c>
    </row>
    <row r="475" spans="2:3" x14ac:dyDescent="0.3">
      <c r="B475" s="14" t="s">
        <v>20</v>
      </c>
      <c r="C475" s="12">
        <v>157</v>
      </c>
    </row>
    <row r="476" spans="2:3" x14ac:dyDescent="0.3">
      <c r="B476" s="14" t="s">
        <v>20</v>
      </c>
      <c r="C476" s="12">
        <v>3533</v>
      </c>
    </row>
    <row r="477" spans="2:3" x14ac:dyDescent="0.3">
      <c r="B477" s="14" t="s">
        <v>20</v>
      </c>
      <c r="C477" s="12">
        <v>155</v>
      </c>
    </row>
    <row r="478" spans="2:3" x14ac:dyDescent="0.3">
      <c r="B478" s="14" t="s">
        <v>20</v>
      </c>
      <c r="C478" s="12">
        <v>132</v>
      </c>
    </row>
    <row r="479" spans="2:3" x14ac:dyDescent="0.3">
      <c r="B479" s="14" t="s">
        <v>20</v>
      </c>
      <c r="C479" s="12">
        <v>1354</v>
      </c>
    </row>
    <row r="480" spans="2:3" x14ac:dyDescent="0.3">
      <c r="B480" s="14" t="s">
        <v>20</v>
      </c>
      <c r="C480" s="12">
        <v>48</v>
      </c>
    </row>
    <row r="481" spans="2:3" x14ac:dyDescent="0.3">
      <c r="B481" s="14" t="s">
        <v>20</v>
      </c>
      <c r="C481" s="12">
        <v>110</v>
      </c>
    </row>
    <row r="482" spans="2:3" x14ac:dyDescent="0.3">
      <c r="B482" s="14" t="s">
        <v>20</v>
      </c>
      <c r="C482" s="12">
        <v>172</v>
      </c>
    </row>
    <row r="483" spans="2:3" x14ac:dyDescent="0.3">
      <c r="B483" s="14" t="s">
        <v>20</v>
      </c>
      <c r="C483" s="12">
        <v>307</v>
      </c>
    </row>
    <row r="484" spans="2:3" x14ac:dyDescent="0.3">
      <c r="B484" s="14" t="s">
        <v>20</v>
      </c>
      <c r="C484" s="12">
        <v>160</v>
      </c>
    </row>
    <row r="485" spans="2:3" x14ac:dyDescent="0.3">
      <c r="B485" s="14" t="s">
        <v>20</v>
      </c>
      <c r="C485" s="12">
        <v>1467</v>
      </c>
    </row>
    <row r="486" spans="2:3" x14ac:dyDescent="0.3">
      <c r="B486" s="14" t="s">
        <v>20</v>
      </c>
      <c r="C486" s="12">
        <v>2662</v>
      </c>
    </row>
    <row r="487" spans="2:3" x14ac:dyDescent="0.3">
      <c r="B487" s="14" t="s">
        <v>20</v>
      </c>
      <c r="C487" s="12">
        <v>452</v>
      </c>
    </row>
    <row r="488" spans="2:3" x14ac:dyDescent="0.3">
      <c r="B488" s="14" t="s">
        <v>20</v>
      </c>
      <c r="C488" s="12">
        <v>158</v>
      </c>
    </row>
    <row r="489" spans="2:3" x14ac:dyDescent="0.3">
      <c r="B489" s="14" t="s">
        <v>20</v>
      </c>
      <c r="C489" s="12">
        <v>225</v>
      </c>
    </row>
    <row r="490" spans="2:3" x14ac:dyDescent="0.3">
      <c r="B490" s="14" t="s">
        <v>20</v>
      </c>
      <c r="C490" s="12">
        <v>65</v>
      </c>
    </row>
    <row r="491" spans="2:3" x14ac:dyDescent="0.3">
      <c r="B491" s="14" t="s">
        <v>20</v>
      </c>
      <c r="C491" s="12">
        <v>163</v>
      </c>
    </row>
    <row r="492" spans="2:3" x14ac:dyDescent="0.3">
      <c r="B492" s="14" t="s">
        <v>20</v>
      </c>
      <c r="C492" s="12">
        <v>85</v>
      </c>
    </row>
    <row r="493" spans="2:3" x14ac:dyDescent="0.3">
      <c r="B493" s="14" t="s">
        <v>20</v>
      </c>
      <c r="C493" s="12">
        <v>217</v>
      </c>
    </row>
    <row r="494" spans="2:3" x14ac:dyDescent="0.3">
      <c r="B494" s="14" t="s">
        <v>20</v>
      </c>
      <c r="C494" s="12">
        <v>150</v>
      </c>
    </row>
    <row r="495" spans="2:3" x14ac:dyDescent="0.3">
      <c r="B495" s="14" t="s">
        <v>20</v>
      </c>
      <c r="C495" s="12">
        <v>3272</v>
      </c>
    </row>
    <row r="496" spans="2:3" x14ac:dyDescent="0.3">
      <c r="B496" s="14" t="s">
        <v>20</v>
      </c>
      <c r="C496" s="12">
        <v>300</v>
      </c>
    </row>
    <row r="497" spans="2:3" x14ac:dyDescent="0.3">
      <c r="B497" s="14" t="s">
        <v>20</v>
      </c>
      <c r="C497" s="12">
        <v>126</v>
      </c>
    </row>
    <row r="498" spans="2:3" x14ac:dyDescent="0.3">
      <c r="B498" s="14" t="s">
        <v>20</v>
      </c>
      <c r="C498" s="12">
        <v>2320</v>
      </c>
    </row>
    <row r="499" spans="2:3" x14ac:dyDescent="0.3">
      <c r="B499" s="14" t="s">
        <v>20</v>
      </c>
      <c r="C499" s="12">
        <v>81</v>
      </c>
    </row>
    <row r="500" spans="2:3" x14ac:dyDescent="0.3">
      <c r="B500" s="14" t="s">
        <v>20</v>
      </c>
      <c r="C500" s="12">
        <v>1887</v>
      </c>
    </row>
    <row r="501" spans="2:3" x14ac:dyDescent="0.3">
      <c r="B501" s="14" t="s">
        <v>20</v>
      </c>
      <c r="C501" s="12">
        <v>4358</v>
      </c>
    </row>
    <row r="502" spans="2:3" x14ac:dyDescent="0.3">
      <c r="B502" s="14" t="s">
        <v>20</v>
      </c>
      <c r="C502" s="12">
        <v>53</v>
      </c>
    </row>
    <row r="503" spans="2:3" x14ac:dyDescent="0.3">
      <c r="B503" s="14" t="s">
        <v>20</v>
      </c>
      <c r="C503" s="12">
        <v>2414</v>
      </c>
    </row>
    <row r="504" spans="2:3" x14ac:dyDescent="0.3">
      <c r="B504" s="14" t="s">
        <v>20</v>
      </c>
      <c r="C504" s="12">
        <v>80</v>
      </c>
    </row>
    <row r="505" spans="2:3" x14ac:dyDescent="0.3">
      <c r="B505" s="14" t="s">
        <v>20</v>
      </c>
      <c r="C505" s="12">
        <v>193</v>
      </c>
    </row>
    <row r="506" spans="2:3" x14ac:dyDescent="0.3">
      <c r="B506" s="14" t="s">
        <v>20</v>
      </c>
      <c r="C506" s="12">
        <v>52</v>
      </c>
    </row>
    <row r="507" spans="2:3" x14ac:dyDescent="0.3">
      <c r="B507" s="14" t="s">
        <v>20</v>
      </c>
      <c r="C507" s="12">
        <v>290</v>
      </c>
    </row>
    <row r="508" spans="2:3" x14ac:dyDescent="0.3">
      <c r="B508" s="14" t="s">
        <v>20</v>
      </c>
      <c r="C508" s="12">
        <v>122</v>
      </c>
    </row>
    <row r="509" spans="2:3" x14ac:dyDescent="0.3">
      <c r="B509" s="14" t="s">
        <v>20</v>
      </c>
      <c r="C509" s="12">
        <v>1470</v>
      </c>
    </row>
    <row r="510" spans="2:3" x14ac:dyDescent="0.3">
      <c r="B510" s="14" t="s">
        <v>20</v>
      </c>
      <c r="C510" s="12">
        <v>165</v>
      </c>
    </row>
    <row r="511" spans="2:3" x14ac:dyDescent="0.3">
      <c r="B511" s="14" t="s">
        <v>20</v>
      </c>
      <c r="C511" s="12">
        <v>182</v>
      </c>
    </row>
    <row r="512" spans="2:3" x14ac:dyDescent="0.3">
      <c r="B512" s="14" t="s">
        <v>20</v>
      </c>
      <c r="C512" s="12">
        <v>199</v>
      </c>
    </row>
    <row r="513" spans="2:3" x14ac:dyDescent="0.3">
      <c r="B513" s="14" t="s">
        <v>20</v>
      </c>
      <c r="C513" s="12">
        <v>56</v>
      </c>
    </row>
    <row r="514" spans="2:3" x14ac:dyDescent="0.3">
      <c r="B514" s="14" t="s">
        <v>20</v>
      </c>
      <c r="C514" s="12">
        <v>1460</v>
      </c>
    </row>
    <row r="515" spans="2:3" x14ac:dyDescent="0.3">
      <c r="B515" s="14" t="s">
        <v>20</v>
      </c>
      <c r="C515" s="12">
        <v>123</v>
      </c>
    </row>
    <row r="516" spans="2:3" x14ac:dyDescent="0.3">
      <c r="B516" s="14" t="s">
        <v>20</v>
      </c>
      <c r="C516" s="12">
        <v>159</v>
      </c>
    </row>
    <row r="517" spans="2:3" x14ac:dyDescent="0.3">
      <c r="B517" s="14" t="s">
        <v>20</v>
      </c>
      <c r="C517" s="12">
        <v>110</v>
      </c>
    </row>
    <row r="518" spans="2:3" x14ac:dyDescent="0.3">
      <c r="B518" s="14" t="s">
        <v>20</v>
      </c>
      <c r="C518" s="12">
        <v>236</v>
      </c>
    </row>
    <row r="519" spans="2:3" x14ac:dyDescent="0.3">
      <c r="B519" s="14" t="s">
        <v>20</v>
      </c>
      <c r="C519" s="12">
        <v>191</v>
      </c>
    </row>
    <row r="520" spans="2:3" x14ac:dyDescent="0.3">
      <c r="B520" s="14" t="s">
        <v>20</v>
      </c>
      <c r="C520" s="12">
        <v>3934</v>
      </c>
    </row>
    <row r="521" spans="2:3" x14ac:dyDescent="0.3">
      <c r="B521" s="14" t="s">
        <v>20</v>
      </c>
      <c r="C521" s="12">
        <v>80</v>
      </c>
    </row>
    <row r="522" spans="2:3" x14ac:dyDescent="0.3">
      <c r="B522" s="14" t="s">
        <v>20</v>
      </c>
      <c r="C522" s="12">
        <v>462</v>
      </c>
    </row>
    <row r="523" spans="2:3" x14ac:dyDescent="0.3">
      <c r="B523" s="14" t="s">
        <v>20</v>
      </c>
      <c r="C523" s="12">
        <v>179</v>
      </c>
    </row>
    <row r="524" spans="2:3" x14ac:dyDescent="0.3">
      <c r="B524" s="14" t="s">
        <v>20</v>
      </c>
      <c r="C524" s="12">
        <v>1866</v>
      </c>
    </row>
    <row r="525" spans="2:3" x14ac:dyDescent="0.3">
      <c r="B525" s="14" t="s">
        <v>20</v>
      </c>
      <c r="C525" s="12">
        <v>156</v>
      </c>
    </row>
    <row r="526" spans="2:3" x14ac:dyDescent="0.3">
      <c r="B526" s="14" t="s">
        <v>20</v>
      </c>
      <c r="C526" s="12">
        <v>255</v>
      </c>
    </row>
    <row r="527" spans="2:3" x14ac:dyDescent="0.3">
      <c r="B527" s="14" t="s">
        <v>20</v>
      </c>
      <c r="C527" s="12">
        <v>2261</v>
      </c>
    </row>
    <row r="528" spans="2:3" x14ac:dyDescent="0.3">
      <c r="B528" s="14" t="s">
        <v>20</v>
      </c>
      <c r="C528" s="12">
        <v>40</v>
      </c>
    </row>
    <row r="529" spans="2:3" x14ac:dyDescent="0.3">
      <c r="B529" s="14" t="s">
        <v>20</v>
      </c>
      <c r="C529" s="12">
        <v>2289</v>
      </c>
    </row>
    <row r="530" spans="2:3" x14ac:dyDescent="0.3">
      <c r="B530" s="14" t="s">
        <v>20</v>
      </c>
      <c r="C530" s="12">
        <v>65</v>
      </c>
    </row>
    <row r="531" spans="2:3" x14ac:dyDescent="0.3">
      <c r="B531" s="14" t="s">
        <v>20</v>
      </c>
      <c r="C531" s="12">
        <v>3777</v>
      </c>
    </row>
    <row r="532" spans="2:3" x14ac:dyDescent="0.3">
      <c r="B532" s="14" t="s">
        <v>20</v>
      </c>
      <c r="C532" s="12">
        <v>184</v>
      </c>
    </row>
    <row r="533" spans="2:3" x14ac:dyDescent="0.3">
      <c r="B533" s="14" t="s">
        <v>20</v>
      </c>
      <c r="C533" s="12">
        <v>85</v>
      </c>
    </row>
    <row r="534" spans="2:3" x14ac:dyDescent="0.3">
      <c r="B534" s="14" t="s">
        <v>20</v>
      </c>
      <c r="C534" s="12">
        <v>144</v>
      </c>
    </row>
    <row r="535" spans="2:3" x14ac:dyDescent="0.3">
      <c r="B535" s="14" t="s">
        <v>20</v>
      </c>
      <c r="C535" s="12">
        <v>1902</v>
      </c>
    </row>
    <row r="536" spans="2:3" x14ac:dyDescent="0.3">
      <c r="B536" s="14" t="s">
        <v>20</v>
      </c>
      <c r="C536" s="12">
        <v>105</v>
      </c>
    </row>
    <row r="537" spans="2:3" x14ac:dyDescent="0.3">
      <c r="B537" s="14" t="s">
        <v>20</v>
      </c>
      <c r="C537" s="12">
        <v>132</v>
      </c>
    </row>
    <row r="538" spans="2:3" x14ac:dyDescent="0.3">
      <c r="B538" s="14" t="s">
        <v>20</v>
      </c>
      <c r="C538" s="12">
        <v>96</v>
      </c>
    </row>
    <row r="539" spans="2:3" x14ac:dyDescent="0.3">
      <c r="B539" s="14" t="s">
        <v>20</v>
      </c>
      <c r="C539" s="12">
        <v>114</v>
      </c>
    </row>
    <row r="540" spans="2:3" x14ac:dyDescent="0.3">
      <c r="B540" s="14" t="s">
        <v>20</v>
      </c>
      <c r="C540" s="12">
        <v>203</v>
      </c>
    </row>
    <row r="541" spans="2:3" x14ac:dyDescent="0.3">
      <c r="B541" s="14" t="s">
        <v>20</v>
      </c>
      <c r="C541" s="12">
        <v>1559</v>
      </c>
    </row>
    <row r="542" spans="2:3" x14ac:dyDescent="0.3">
      <c r="B542" s="14" t="s">
        <v>20</v>
      </c>
      <c r="C542" s="12">
        <v>1548</v>
      </c>
    </row>
    <row r="543" spans="2:3" x14ac:dyDescent="0.3">
      <c r="B543" s="14" t="s">
        <v>20</v>
      </c>
      <c r="C543" s="12">
        <v>80</v>
      </c>
    </row>
    <row r="544" spans="2:3" x14ac:dyDescent="0.3">
      <c r="B544" s="14" t="s">
        <v>20</v>
      </c>
      <c r="C544" s="12">
        <v>131</v>
      </c>
    </row>
    <row r="545" spans="2:3" x14ac:dyDescent="0.3">
      <c r="B545" s="14" t="s">
        <v>20</v>
      </c>
      <c r="C545" s="12">
        <v>112</v>
      </c>
    </row>
    <row r="546" spans="2:3" x14ac:dyDescent="0.3">
      <c r="B546" s="14" t="s">
        <v>20</v>
      </c>
      <c r="C546" s="12">
        <v>155</v>
      </c>
    </row>
    <row r="547" spans="2:3" x14ac:dyDescent="0.3">
      <c r="B547" s="14" t="s">
        <v>20</v>
      </c>
      <c r="C547" s="12">
        <v>266</v>
      </c>
    </row>
    <row r="548" spans="2:3" x14ac:dyDescent="0.3">
      <c r="B548" s="14" t="s">
        <v>20</v>
      </c>
      <c r="C548" s="12">
        <v>155</v>
      </c>
    </row>
    <row r="549" spans="2:3" x14ac:dyDescent="0.3">
      <c r="B549" s="14" t="s">
        <v>20</v>
      </c>
      <c r="C549" s="12">
        <v>207</v>
      </c>
    </row>
    <row r="550" spans="2:3" x14ac:dyDescent="0.3">
      <c r="B550" s="14" t="s">
        <v>20</v>
      </c>
      <c r="C550" s="12">
        <v>245</v>
      </c>
    </row>
    <row r="551" spans="2:3" x14ac:dyDescent="0.3">
      <c r="B551" s="14" t="s">
        <v>20</v>
      </c>
      <c r="C551" s="12">
        <v>1573</v>
      </c>
    </row>
    <row r="552" spans="2:3" x14ac:dyDescent="0.3">
      <c r="B552" s="14" t="s">
        <v>20</v>
      </c>
      <c r="C552" s="12">
        <v>114</v>
      </c>
    </row>
    <row r="553" spans="2:3" x14ac:dyDescent="0.3">
      <c r="B553" s="14" t="s">
        <v>20</v>
      </c>
      <c r="C553" s="12">
        <v>93</v>
      </c>
    </row>
    <row r="554" spans="2:3" x14ac:dyDescent="0.3">
      <c r="B554" s="14" t="s">
        <v>20</v>
      </c>
      <c r="C554" s="12">
        <v>1681</v>
      </c>
    </row>
    <row r="555" spans="2:3" x14ac:dyDescent="0.3">
      <c r="B555" s="14" t="s">
        <v>20</v>
      </c>
      <c r="C555" s="12">
        <v>32</v>
      </c>
    </row>
    <row r="556" spans="2:3" x14ac:dyDescent="0.3">
      <c r="B556" s="14" t="s">
        <v>20</v>
      </c>
      <c r="C556" s="12">
        <v>135</v>
      </c>
    </row>
    <row r="557" spans="2:3" x14ac:dyDescent="0.3">
      <c r="B557" s="14" t="s">
        <v>20</v>
      </c>
      <c r="C557" s="12">
        <v>140</v>
      </c>
    </row>
    <row r="558" spans="2:3" x14ac:dyDescent="0.3">
      <c r="B558" s="14" t="s">
        <v>20</v>
      </c>
      <c r="C558" s="12">
        <v>92</v>
      </c>
    </row>
    <row r="559" spans="2:3" x14ac:dyDescent="0.3">
      <c r="B559" s="14" t="s">
        <v>20</v>
      </c>
      <c r="C559" s="12">
        <v>1015</v>
      </c>
    </row>
    <row r="560" spans="2:3" x14ac:dyDescent="0.3">
      <c r="B560" s="14" t="s">
        <v>20</v>
      </c>
      <c r="C560" s="12">
        <v>323</v>
      </c>
    </row>
    <row r="561" spans="2:3" x14ac:dyDescent="0.3">
      <c r="B561" s="14" t="s">
        <v>20</v>
      </c>
      <c r="C561" s="12">
        <v>2326</v>
      </c>
    </row>
    <row r="562" spans="2:3" x14ac:dyDescent="0.3">
      <c r="B562" s="14" t="s">
        <v>20</v>
      </c>
      <c r="C562" s="12">
        <v>381</v>
      </c>
    </row>
    <row r="563" spans="2:3" x14ac:dyDescent="0.3">
      <c r="B563" s="14" t="s">
        <v>20</v>
      </c>
      <c r="C563" s="12">
        <v>480</v>
      </c>
    </row>
    <row r="564" spans="2:3" x14ac:dyDescent="0.3">
      <c r="B564" s="14" t="s">
        <v>20</v>
      </c>
      <c r="C564" s="12">
        <v>226</v>
      </c>
    </row>
    <row r="565" spans="2:3" x14ac:dyDescent="0.3">
      <c r="B565" s="14" t="s">
        <v>20</v>
      </c>
      <c r="C565" s="12">
        <v>241</v>
      </c>
    </row>
    <row r="566" spans="2:3" x14ac:dyDescent="0.3">
      <c r="B566" s="14" t="s">
        <v>20</v>
      </c>
      <c r="C566" s="12">
        <v>132</v>
      </c>
    </row>
    <row r="567" spans="2:3" x14ac:dyDescent="0.3">
      <c r="B567" s="15" t="s">
        <v>20</v>
      </c>
      <c r="C567" s="13">
        <v>2043</v>
      </c>
    </row>
    <row r="568" spans="2:3" x14ac:dyDescent="0.3">
      <c r="B568">
        <f>COUNTA(B3:B567)</f>
        <v>565</v>
      </c>
      <c r="C568">
        <f>SUM(C3:C567)</f>
        <v>480898</v>
      </c>
    </row>
  </sheetData>
  <conditionalFormatting sqref="F3:F366">
    <cfRule type="containsText" dxfId="7" priority="1" operator="containsText" text="canceled">
      <formula>NOT(ISERROR(SEARCH("canceled",F3)))</formula>
    </cfRule>
    <cfRule type="containsText" dxfId="6" priority="2" operator="containsText" text="cancelled">
      <formula>NOT(ISERROR(SEARCH("cancelled",F3)))</formula>
    </cfRule>
    <cfRule type="containsText" dxfId="5" priority="3" operator="containsText" text="live">
      <formula>NOT(ISERROR(SEARCH("live",F3)))</formula>
    </cfRule>
    <cfRule type="containsText" dxfId="4" priority="4" operator="containsText" text="successful">
      <formula>NOT(ISERROR(SEARCH("successful",F3)))</formula>
    </cfRule>
    <cfRule type="containsText" dxfId="3" priority="5" operator="containsText" text="failed">
      <formula>NOT(ISERROR(SEARCH("failed",F3)))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4FE99-E3EA-47A8-A56E-3B9B933B6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Outcomes</vt:lpstr>
      <vt:lpstr>Crowdfunding Goal Analysis</vt:lpstr>
      <vt:lpstr>Statistical Analysis -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Cynthia Martin</cp:lastModifiedBy>
  <cp:lastPrinted>2024-03-23T12:47:54Z</cp:lastPrinted>
  <dcterms:created xsi:type="dcterms:W3CDTF">2021-09-29T18:52:28Z</dcterms:created>
  <dcterms:modified xsi:type="dcterms:W3CDTF">2024-03-30T13:53:35Z</dcterms:modified>
</cp:coreProperties>
</file>