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ias\Documents\"/>
    </mc:Choice>
  </mc:AlternateContent>
  <bookViews>
    <workbookView xWindow="0" yWindow="0" windowWidth="8880" windowHeight="516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" l="1"/>
  <c r="AB2" i="1"/>
  <c r="AD2" i="1"/>
  <c r="AC2" i="1"/>
  <c r="Y3" i="1"/>
  <c r="Y2" i="1"/>
  <c r="N23" i="1"/>
  <c r="V9" i="1"/>
  <c r="V7" i="1"/>
  <c r="V3" i="1"/>
  <c r="V4" i="1"/>
  <c r="V5" i="1"/>
  <c r="V6" i="1"/>
  <c r="V2" i="1"/>
  <c r="U9" i="1"/>
  <c r="U3" i="1"/>
  <c r="U4" i="1"/>
  <c r="U5" i="1"/>
  <c r="U6" i="1"/>
  <c r="U7" i="1"/>
  <c r="U2" i="1"/>
  <c r="T9" i="1"/>
  <c r="T7" i="1"/>
  <c r="S7" i="1"/>
  <c r="R7" i="1"/>
  <c r="T3" i="1"/>
  <c r="T4" i="1"/>
  <c r="T5" i="1"/>
  <c r="T6" i="1"/>
  <c r="T2" i="1"/>
  <c r="S6" i="1"/>
  <c r="R6" i="1"/>
  <c r="S5" i="1"/>
  <c r="R5" i="1"/>
  <c r="S4" i="1"/>
  <c r="R4" i="1"/>
  <c r="S3" i="1"/>
  <c r="R3" i="1"/>
  <c r="S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L4" i="1"/>
  <c r="L8" i="1"/>
  <c r="L12" i="1"/>
  <c r="L16" i="1"/>
  <c r="L20" i="1"/>
  <c r="E13" i="1"/>
  <c r="L5" i="1" s="1"/>
  <c r="B13" i="1"/>
  <c r="L19" i="1" l="1"/>
  <c r="L11" i="1"/>
  <c r="L7" i="1"/>
  <c r="L3" i="1"/>
  <c r="L2" i="1"/>
  <c r="L18" i="1"/>
  <c r="L14" i="1"/>
  <c r="L10" i="1"/>
  <c r="L6" i="1"/>
  <c r="L15" i="1"/>
  <c r="L21" i="1"/>
  <c r="L17" i="1"/>
  <c r="L13" i="1"/>
  <c r="L9" i="1"/>
</calcChain>
</file>

<file path=xl/sharedStrings.xml><?xml version="1.0" encoding="utf-8"?>
<sst xmlns="http://schemas.openxmlformats.org/spreadsheetml/2006/main" count="34" uniqueCount="30">
  <si>
    <t>Resistans [ohm]</t>
  </si>
  <si>
    <t>Primär spole</t>
  </si>
  <si>
    <t>Resistans [kohm]</t>
  </si>
  <si>
    <t>Medel</t>
  </si>
  <si>
    <t>Sekundär spole</t>
  </si>
  <si>
    <t>Mätning över primär spole</t>
  </si>
  <si>
    <t>Frekvens [Hz]</t>
  </si>
  <si>
    <t>Spänning [V]</t>
  </si>
  <si>
    <t>Ström [mA]</t>
  </si>
  <si>
    <t>Beräknad omega*L</t>
  </si>
  <si>
    <t>Beräkna omega</t>
  </si>
  <si>
    <t>Tidskonstanten [s]</t>
  </si>
  <si>
    <t>Beräknad L [H]</t>
  </si>
  <si>
    <t>Spänning över sekundär</t>
  </si>
  <si>
    <t>Spänning sekundär topp till top [V]</t>
  </si>
  <si>
    <t>Spänning primär top till topp [V]</t>
  </si>
  <si>
    <t>Us/Up</t>
  </si>
  <si>
    <t>Sekundär induktans [L]</t>
  </si>
  <si>
    <t>Ömsesidig induktans [L]</t>
  </si>
  <si>
    <t>Förväntade tidskonstanter</t>
  </si>
  <si>
    <t>Sekundärspole</t>
  </si>
  <si>
    <t>Tidskonstant [s]</t>
  </si>
  <si>
    <t>Ström genom primär [A]</t>
  </si>
  <si>
    <t>Spänning över primär [V]</t>
  </si>
  <si>
    <t>Spikar sekundär negativ [V]</t>
  </si>
  <si>
    <t>Spikar sekundär positiv [V]</t>
  </si>
  <si>
    <t>Försök</t>
  </si>
  <si>
    <t>Delta t [ms]</t>
  </si>
  <si>
    <t>Beräknad spik [V]</t>
  </si>
  <si>
    <t>Mellan 0,06 och 0,28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</si>
</sst>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Omega</a:t>
            </a:r>
            <a:r>
              <a:rPr lang="sv-SE" baseline="0"/>
              <a:t> L över omega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Blad1!$K$2:$K$21</c:f>
              <c:numCache>
                <c:formatCode>General</c:formatCode>
                <c:ptCount val="20"/>
                <c:pt idx="0">
                  <c:v>628.31853071795865</c:v>
                </c:pt>
                <c:pt idx="1">
                  <c:v>1256.6370614359173</c:v>
                </c:pt>
                <c:pt idx="2">
                  <c:v>1884.9555921538758</c:v>
                </c:pt>
                <c:pt idx="3">
                  <c:v>2513.2741228718346</c:v>
                </c:pt>
                <c:pt idx="4">
                  <c:v>3141.5926535897929</c:v>
                </c:pt>
                <c:pt idx="5">
                  <c:v>3769.9111843077517</c:v>
                </c:pt>
                <c:pt idx="6">
                  <c:v>4398.22971502571</c:v>
                </c:pt>
                <c:pt idx="7">
                  <c:v>5026.5482457436692</c:v>
                </c:pt>
                <c:pt idx="8">
                  <c:v>5654.8667764616275</c:v>
                </c:pt>
                <c:pt idx="9">
                  <c:v>6283.1853071795858</c:v>
                </c:pt>
                <c:pt idx="10">
                  <c:v>6911.5038378975451</c:v>
                </c:pt>
                <c:pt idx="11">
                  <c:v>7539.8223686155034</c:v>
                </c:pt>
                <c:pt idx="12">
                  <c:v>8168.1408993334617</c:v>
                </c:pt>
                <c:pt idx="13">
                  <c:v>8796.45943005142</c:v>
                </c:pt>
                <c:pt idx="14">
                  <c:v>9424.7779607693792</c:v>
                </c:pt>
                <c:pt idx="15">
                  <c:v>10053.096491487338</c:v>
                </c:pt>
                <c:pt idx="16">
                  <c:v>10681.415022205296</c:v>
                </c:pt>
                <c:pt idx="17">
                  <c:v>11309.733552923255</c:v>
                </c:pt>
                <c:pt idx="18">
                  <c:v>11938.052083641214</c:v>
                </c:pt>
                <c:pt idx="19">
                  <c:v>12566.370614359172</c:v>
                </c:pt>
              </c:numCache>
            </c:numRef>
          </c:xVal>
          <c:yVal>
            <c:numRef>
              <c:f>Blad1!$L$2:$L$21</c:f>
              <c:numCache>
                <c:formatCode>General</c:formatCode>
                <c:ptCount val="20"/>
                <c:pt idx="0">
                  <c:v>5.4737650736611494</c:v>
                </c:pt>
                <c:pt idx="1">
                  <c:v>11.458372697779756</c:v>
                </c:pt>
                <c:pt idx="2">
                  <c:v>16.920162528770224</c:v>
                </c:pt>
                <c:pt idx="3">
                  <c:v>24.598346206830879</c:v>
                </c:pt>
                <c:pt idx="4">
                  <c:v>28.742301701464687</c:v>
                </c:pt>
                <c:pt idx="5">
                  <c:v>31.797698150105713</c:v>
                </c:pt>
                <c:pt idx="6">
                  <c:v>36.066970769070601</c:v>
                </c:pt>
                <c:pt idx="7">
                  <c:v>42.951193828061342</c:v>
                </c:pt>
                <c:pt idx="8">
                  <c:v>47.661132541695345</c:v>
                </c:pt>
                <c:pt idx="9">
                  <c:v>53.716973534240054</c:v>
                </c:pt>
                <c:pt idx="10">
                  <c:v>58.985052912422404</c:v>
                </c:pt>
                <c:pt idx="11">
                  <c:v>65.144148075973959</c:v>
                </c:pt>
                <c:pt idx="12">
                  <c:v>71.492887611522264</c:v>
                </c:pt>
                <c:pt idx="13">
                  <c:v>77.680502269091662</c:v>
                </c:pt>
                <c:pt idx="14">
                  <c:v>87.053190591142354</c:v>
                </c:pt>
                <c:pt idx="15">
                  <c:v>91.977095374299381</c:v>
                </c:pt>
                <c:pt idx="16">
                  <c:v>99.567448255295787</c:v>
                </c:pt>
                <c:pt idx="17">
                  <c:v>111.30165318297855</c:v>
                </c:pt>
                <c:pt idx="18">
                  <c:v>117.58055000380526</c:v>
                </c:pt>
                <c:pt idx="19">
                  <c:v>126.13037985663598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06944"/>
        <c:axId val="313201848"/>
      </c:scatterChart>
      <c:valAx>
        <c:axId val="313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3201848"/>
        <c:crosses val="autoZero"/>
        <c:crossBetween val="midCat"/>
      </c:valAx>
      <c:valAx>
        <c:axId val="3132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3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1616075</xdr:colOff>
      <xdr:row>0</xdr:row>
      <xdr:rowOff>171450</xdr:rowOff>
    </xdr:from>
    <xdr:to>
      <xdr:col>12</xdr:col>
      <xdr:colOff>85725</xdr:colOff>
      <xdr:row>15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topLeftCell="AA1" workbookViewId="0">
      <selection activeCell="AG7" sqref="AG7"/>
    </sheetView>
  </sheetViews>
  <sheetFormatPr defaultRowHeight="14.5" x14ac:dyDescent="0.35"/>
  <cols>
    <col min="1" max="1" width="13.6328125" bestFit="1" customWidth="1"/>
    <col min="2" max="2" width="14.1796875" bestFit="1" customWidth="1"/>
    <col min="4" max="4" width="13.6328125" bestFit="1" customWidth="1"/>
    <col min="5" max="5" width="14.1796875" bestFit="1" customWidth="1"/>
    <col min="7" max="7" width="23.1796875" bestFit="1" customWidth="1"/>
    <col min="8" max="8" width="12" bestFit="1" customWidth="1"/>
    <col min="9" max="9" width="10.36328125" bestFit="1" customWidth="1"/>
    <col min="10" max="10" width="11.26953125" bestFit="1" customWidth="1"/>
    <col min="11" max="11" width="13.81640625" bestFit="1" customWidth="1"/>
    <col min="12" max="12" width="16.7265625" bestFit="1" customWidth="1"/>
    <col min="13" max="13" width="13.08984375" bestFit="1" customWidth="1"/>
    <col min="14" max="14" width="16.1796875" bestFit="1" customWidth="1"/>
    <col min="16" max="16" width="21.08984375" bestFit="1" customWidth="1"/>
    <col min="17" max="17" width="12" bestFit="1" customWidth="1"/>
    <col min="18" max="18" width="30" bestFit="1" customWidth="1"/>
    <col min="19" max="19" width="27.81640625" bestFit="1" customWidth="1"/>
    <col min="21" max="21" width="20" bestFit="1" customWidth="1"/>
    <col min="22" max="22" width="20.7265625" bestFit="1" customWidth="1"/>
    <col min="24" max="24" width="23" bestFit="1" customWidth="1"/>
    <col min="25" max="25" width="14.08984375" bestFit="1" customWidth="1"/>
    <col min="27" max="27" width="21.81640625" bestFit="1" customWidth="1"/>
    <col min="28" max="28" width="21.26953125" bestFit="1" customWidth="1"/>
    <col min="29" max="30" width="23.54296875" bestFit="1" customWidth="1"/>
    <col min="31" max="31" width="23.54296875" customWidth="1"/>
    <col min="32" max="32" width="6.36328125" bestFit="1" customWidth="1"/>
    <col min="33" max="33" width="21.7265625" bestFit="1" customWidth="1"/>
    <col min="35" max="35" width="15.36328125" bestFit="1" customWidth="1"/>
  </cols>
  <sheetData>
    <row r="1" spans="1:35" x14ac:dyDescent="0.35">
      <c r="A1" t="s">
        <v>4</v>
      </c>
      <c r="B1" t="s">
        <v>2</v>
      </c>
      <c r="D1" t="s">
        <v>1</v>
      </c>
      <c r="E1" t="s">
        <v>0</v>
      </c>
      <c r="G1" t="s">
        <v>5</v>
      </c>
      <c r="H1" t="s">
        <v>6</v>
      </c>
      <c r="I1" t="s">
        <v>8</v>
      </c>
      <c r="J1" t="s">
        <v>7</v>
      </c>
      <c r="K1" t="s">
        <v>10</v>
      </c>
      <c r="L1" t="s">
        <v>9</v>
      </c>
      <c r="M1" t="s">
        <v>12</v>
      </c>
      <c r="N1" t="s">
        <v>11</v>
      </c>
      <c r="P1" t="s">
        <v>13</v>
      </c>
      <c r="Q1" t="s">
        <v>6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X1" t="s">
        <v>19</v>
      </c>
      <c r="Y1" t="s">
        <v>21</v>
      </c>
      <c r="AA1" t="s">
        <v>23</v>
      </c>
      <c r="AB1" t="s">
        <v>22</v>
      </c>
      <c r="AC1" t="s">
        <v>25</v>
      </c>
      <c r="AD1" t="s">
        <v>24</v>
      </c>
      <c r="AF1" t="s">
        <v>26</v>
      </c>
      <c r="AG1" t="s">
        <v>27</v>
      </c>
      <c r="AI1" t="s">
        <v>28</v>
      </c>
    </row>
    <row r="2" spans="1:35" x14ac:dyDescent="0.35">
      <c r="A2">
        <v>1</v>
      </c>
      <c r="B2">
        <v>8.18</v>
      </c>
      <c r="D2">
        <v>1</v>
      </c>
      <c r="E2">
        <v>3.1</v>
      </c>
      <c r="G2">
        <v>1</v>
      </c>
      <c r="H2">
        <v>100</v>
      </c>
      <c r="I2">
        <v>5.25</v>
      </c>
      <c r="J2">
        <v>3.3000000000000002E-2</v>
      </c>
      <c r="K2">
        <f>H2*2*PI()</f>
        <v>628.31853071795865</v>
      </c>
      <c r="L2">
        <f>((J2^2/(I2*10^-3)^2)-E$13^2)^(1/2)</f>
        <v>5.4737650736611494</v>
      </c>
      <c r="M2">
        <f>L2/K2</f>
        <v>8.7117676879694458E-3</v>
      </c>
      <c r="N2">
        <f>M2/E$13</f>
        <v>2.8193422938412442E-3</v>
      </c>
      <c r="P2">
        <v>1</v>
      </c>
      <c r="Q2">
        <v>100</v>
      </c>
      <c r="R2">
        <f>3.4*0.02*100</f>
        <v>6.8000000000000007</v>
      </c>
      <c r="S2">
        <f>2.4*0.05</f>
        <v>0.12</v>
      </c>
      <c r="T2">
        <f>R2/S2</f>
        <v>56.666666666666671</v>
      </c>
      <c r="U2">
        <f>T2^2*M$23</f>
        <v>28.9149409170886</v>
      </c>
      <c r="V2">
        <f>(U2*M$23)^(1/2)</f>
        <v>0.51026366324273997</v>
      </c>
      <c r="X2" t="s">
        <v>1</v>
      </c>
      <c r="Y2">
        <f>AVERAGE(N2:N22)</f>
        <v>2.9141271458751569E-3</v>
      </c>
      <c r="AA2">
        <v>5</v>
      </c>
      <c r="AB2">
        <f>5/(220)</f>
        <v>2.2727272727272728E-2</v>
      </c>
      <c r="AC2">
        <f>3*0.5*100</f>
        <v>150</v>
      </c>
      <c r="AD2">
        <f>4.4*0.5*100</f>
        <v>220.00000000000003</v>
      </c>
      <c r="AF2">
        <v>1</v>
      </c>
      <c r="AG2">
        <v>0.28000000000000003</v>
      </c>
      <c r="AI2">
        <f>AB2/(AG2*10^-3)*V9</f>
        <v>46.045403802248394</v>
      </c>
    </row>
    <row r="3" spans="1:35" x14ac:dyDescent="0.35">
      <c r="A3">
        <v>2</v>
      </c>
      <c r="B3">
        <v>8.19</v>
      </c>
      <c r="D3">
        <v>2</v>
      </c>
      <c r="E3">
        <v>3.2</v>
      </c>
      <c r="G3">
        <v>2</v>
      </c>
      <c r="H3">
        <v>200</v>
      </c>
      <c r="I3">
        <v>5.14</v>
      </c>
      <c r="J3">
        <v>6.0999999999999999E-2</v>
      </c>
      <c r="K3">
        <f>H3*2*PI()</f>
        <v>1256.6370614359173</v>
      </c>
      <c r="L3">
        <f t="shared" ref="L3:L21" si="0">((J3^2/(I3*10^-3)^2)-E$13^2)^(1/2)</f>
        <v>11.458372697779756</v>
      </c>
      <c r="M3">
        <f t="shared" ref="M3:M21" si="1">L3/K3</f>
        <v>9.1182832732043216E-3</v>
      </c>
      <c r="N3">
        <f t="shared" ref="N3:N21" si="2">M3/E$13</f>
        <v>2.9509007356648288E-3</v>
      </c>
      <c r="P3">
        <v>2</v>
      </c>
      <c r="Q3">
        <v>200</v>
      </c>
      <c r="R3">
        <f>6.1*0.02*100</f>
        <v>12.2</v>
      </c>
      <c r="S3">
        <f>3.9*0.05</f>
        <v>0.19500000000000001</v>
      </c>
      <c r="T3">
        <f t="shared" ref="T3:T7" si="3">R3/S3</f>
        <v>62.564102564102555</v>
      </c>
      <c r="U3">
        <f t="shared" ref="U3:U7" si="4">T3^2*M$23</f>
        <v>35.246614984127802</v>
      </c>
      <c r="V3">
        <f t="shared" ref="V3:V6" si="5">(U3*M$23)^(1/2)</f>
        <v>0.56336802638564942</v>
      </c>
      <c r="X3" t="s">
        <v>20</v>
      </c>
      <c r="Y3">
        <f>U9/(B13*10^3)</f>
        <v>4.3834965060773256E-3</v>
      </c>
      <c r="AF3">
        <v>2</v>
      </c>
      <c r="AG3">
        <v>0.28000000000000003</v>
      </c>
    </row>
    <row r="4" spans="1:35" x14ac:dyDescent="0.35">
      <c r="A4">
        <v>3</v>
      </c>
      <c r="B4">
        <v>8.2200000000000006</v>
      </c>
      <c r="D4">
        <v>3</v>
      </c>
      <c r="E4">
        <v>3.1</v>
      </c>
      <c r="G4">
        <v>3</v>
      </c>
      <c r="H4">
        <v>300</v>
      </c>
      <c r="I4">
        <v>5</v>
      </c>
      <c r="J4">
        <v>8.5999999999999993E-2</v>
      </c>
      <c r="K4">
        <f>H4*2*PI()</f>
        <v>1884.9555921538758</v>
      </c>
      <c r="L4">
        <f t="shared" si="0"/>
        <v>16.920162528770224</v>
      </c>
      <c r="M4">
        <f t="shared" si="1"/>
        <v>8.9764250145734827E-3</v>
      </c>
      <c r="N4">
        <f t="shared" si="2"/>
        <v>2.9049919141014503E-3</v>
      </c>
      <c r="P4">
        <v>3</v>
      </c>
      <c r="Q4">
        <v>300</v>
      </c>
      <c r="R4">
        <f>3.4*0.05*100</f>
        <v>17</v>
      </c>
      <c r="S4">
        <f>5.4*0.05</f>
        <v>0.27</v>
      </c>
      <c r="T4">
        <f t="shared" si="3"/>
        <v>62.962962962962962</v>
      </c>
      <c r="U4">
        <f t="shared" si="4"/>
        <v>35.697457922331594</v>
      </c>
      <c r="V4">
        <f t="shared" si="5"/>
        <v>0.56695962582526649</v>
      </c>
      <c r="AF4">
        <v>3</v>
      </c>
      <c r="AG4">
        <v>0.28000000000000003</v>
      </c>
    </row>
    <row r="5" spans="1:35" x14ac:dyDescent="0.35">
      <c r="A5">
        <v>4</v>
      </c>
      <c r="B5">
        <v>8.11</v>
      </c>
      <c r="D5">
        <v>4</v>
      </c>
      <c r="E5">
        <v>3.1</v>
      </c>
      <c r="G5">
        <v>4</v>
      </c>
      <c r="H5">
        <v>400</v>
      </c>
      <c r="I5">
        <v>4.8</v>
      </c>
      <c r="J5">
        <v>0.11899999999999999</v>
      </c>
      <c r="K5">
        <f>H5*2*PI()</f>
        <v>2513.2741228718346</v>
      </c>
      <c r="L5">
        <f t="shared" si="0"/>
        <v>24.598346206830879</v>
      </c>
      <c r="M5">
        <f t="shared" si="1"/>
        <v>9.7873709767572706E-3</v>
      </c>
      <c r="N5">
        <f t="shared" si="2"/>
        <v>3.1674339730606051E-3</v>
      </c>
      <c r="P5">
        <v>4</v>
      </c>
      <c r="Q5">
        <v>600</v>
      </c>
      <c r="R5">
        <f>5.9*0.05*100</f>
        <v>29.500000000000004</v>
      </c>
      <c r="S5">
        <f>4.6*0.1</f>
        <v>0.45999999999999996</v>
      </c>
      <c r="T5">
        <f t="shared" si="3"/>
        <v>64.130434782608702</v>
      </c>
      <c r="U5">
        <f t="shared" si="4"/>
        <v>37.033549950266412</v>
      </c>
      <c r="V5">
        <f t="shared" si="5"/>
        <v>0.5774723043092389</v>
      </c>
    </row>
    <row r="6" spans="1:35" x14ac:dyDescent="0.35">
      <c r="A6">
        <v>5</v>
      </c>
      <c r="B6">
        <v>8.15</v>
      </c>
      <c r="D6">
        <v>5</v>
      </c>
      <c r="E6">
        <v>3.1</v>
      </c>
      <c r="G6">
        <v>5</v>
      </c>
      <c r="H6">
        <v>500</v>
      </c>
      <c r="I6">
        <v>4.67</v>
      </c>
      <c r="J6">
        <v>0.13500000000000001</v>
      </c>
      <c r="K6">
        <f>H6*2*PI()</f>
        <v>3141.5926535897929</v>
      </c>
      <c r="L6">
        <f t="shared" si="0"/>
        <v>28.742301701464687</v>
      </c>
      <c r="M6">
        <f t="shared" si="1"/>
        <v>9.1489587832533983E-3</v>
      </c>
      <c r="N6">
        <f t="shared" si="2"/>
        <v>2.9608280851952744E-3</v>
      </c>
      <c r="P6">
        <v>5</v>
      </c>
      <c r="Q6">
        <v>900</v>
      </c>
      <c r="R6">
        <f>7.8*0.05*100</f>
        <v>39</v>
      </c>
      <c r="S6">
        <f>6*0.1</f>
        <v>0.60000000000000009</v>
      </c>
      <c r="T6">
        <f t="shared" si="3"/>
        <v>64.999999999999986</v>
      </c>
      <c r="U6">
        <f t="shared" si="4"/>
        <v>38.044658421186618</v>
      </c>
      <c r="V6">
        <f t="shared" si="5"/>
        <v>0.58530243724902498</v>
      </c>
      <c r="AG6" t="s">
        <v>29</v>
      </c>
    </row>
    <row r="7" spans="1:35" x14ac:dyDescent="0.35">
      <c r="A7">
        <v>6</v>
      </c>
      <c r="B7">
        <v>8.1199999999999992</v>
      </c>
      <c r="D7">
        <v>6</v>
      </c>
      <c r="E7">
        <v>3.1</v>
      </c>
      <c r="G7">
        <v>6</v>
      </c>
      <c r="H7">
        <v>600</v>
      </c>
      <c r="I7">
        <v>4.57</v>
      </c>
      <c r="J7">
        <v>0.14599999999999999</v>
      </c>
      <c r="K7">
        <f>H7*2*PI()</f>
        <v>3769.9111843077517</v>
      </c>
      <c r="L7">
        <f t="shared" si="0"/>
        <v>31.797698150105713</v>
      </c>
      <c r="M7">
        <f t="shared" si="1"/>
        <v>8.434601399222235E-3</v>
      </c>
      <c r="N7">
        <f t="shared" si="2"/>
        <v>2.7296444657677133E-3</v>
      </c>
      <c r="P7">
        <v>6</v>
      </c>
      <c r="Q7">
        <v>2100</v>
      </c>
      <c r="R7">
        <f>5.6*0.1*100</f>
        <v>55.999999999999993</v>
      </c>
      <c r="S7">
        <f>4.2*0.2</f>
        <v>0.84000000000000008</v>
      </c>
      <c r="T7">
        <f t="shared" si="3"/>
        <v>66.666666666666657</v>
      </c>
      <c r="U7">
        <f t="shared" si="4"/>
        <v>40.020679470018806</v>
      </c>
      <c r="V7">
        <f>(U7*M$23)^(1/2)</f>
        <v>0.60031019205028213</v>
      </c>
    </row>
    <row r="8" spans="1:35" x14ac:dyDescent="0.35">
      <c r="A8">
        <v>7</v>
      </c>
      <c r="B8">
        <v>8.19</v>
      </c>
      <c r="D8">
        <v>7</v>
      </c>
      <c r="E8">
        <v>3.1</v>
      </c>
      <c r="G8">
        <v>7</v>
      </c>
      <c r="H8">
        <v>700</v>
      </c>
      <c r="I8">
        <v>4.42</v>
      </c>
      <c r="J8">
        <v>0.16</v>
      </c>
      <c r="K8">
        <f>H8*2*PI()</f>
        <v>4398.22971502571</v>
      </c>
      <c r="L8">
        <f t="shared" si="0"/>
        <v>36.066970769070601</v>
      </c>
      <c r="M8">
        <f t="shared" si="1"/>
        <v>8.2003381146406925E-3</v>
      </c>
      <c r="N8">
        <f t="shared" si="2"/>
        <v>2.6538311050617125E-3</v>
      </c>
    </row>
    <row r="9" spans="1:35" x14ac:dyDescent="0.35">
      <c r="A9">
        <v>8</v>
      </c>
      <c r="B9">
        <v>8.18</v>
      </c>
      <c r="D9">
        <v>8</v>
      </c>
      <c r="E9">
        <v>3</v>
      </c>
      <c r="G9">
        <v>8</v>
      </c>
      <c r="H9">
        <v>800</v>
      </c>
      <c r="I9">
        <v>4.18</v>
      </c>
      <c r="J9">
        <v>0.18</v>
      </c>
      <c r="K9">
        <f>H9*2*PI()</f>
        <v>5026.5482457436692</v>
      </c>
      <c r="L9">
        <f t="shared" si="0"/>
        <v>42.951193828061342</v>
      </c>
      <c r="M9">
        <f t="shared" si="1"/>
        <v>8.5448685117925863E-3</v>
      </c>
      <c r="N9">
        <f t="shared" si="2"/>
        <v>2.7653296154668563E-3</v>
      </c>
      <c r="P9" t="s">
        <v>3</v>
      </c>
      <c r="T9">
        <f>AVERAGE(T2:T7)</f>
        <v>62.998472273834601</v>
      </c>
      <c r="U9">
        <f>AVERAGE(U2:U7)</f>
        <v>35.826316944169974</v>
      </c>
      <c r="V9">
        <f>AVERAGE(V2:V7)</f>
        <v>0.56727937484370028</v>
      </c>
    </row>
    <row r="10" spans="1:35" x14ac:dyDescent="0.35">
      <c r="A10">
        <v>9</v>
      </c>
      <c r="B10">
        <v>8.2100000000000009</v>
      </c>
      <c r="D10">
        <v>9</v>
      </c>
      <c r="E10">
        <v>3</v>
      </c>
      <c r="G10">
        <v>9</v>
      </c>
      <c r="H10">
        <v>900</v>
      </c>
      <c r="I10">
        <v>4.0199999999999996</v>
      </c>
      <c r="J10">
        <v>0.192</v>
      </c>
      <c r="K10">
        <f>H10*2*PI()</f>
        <v>5654.8667764616275</v>
      </c>
      <c r="L10">
        <f t="shared" si="0"/>
        <v>47.661132541695345</v>
      </c>
      <c r="M10">
        <f t="shared" si="1"/>
        <v>8.4283387081875594E-3</v>
      </c>
      <c r="N10">
        <f t="shared" si="2"/>
        <v>2.7276177049150676E-3</v>
      </c>
    </row>
    <row r="11" spans="1:35" x14ac:dyDescent="0.35">
      <c r="A11">
        <v>10</v>
      </c>
      <c r="B11">
        <v>8.18</v>
      </c>
      <c r="D11">
        <v>10</v>
      </c>
      <c r="E11">
        <v>3.1</v>
      </c>
      <c r="G11">
        <v>10</v>
      </c>
      <c r="H11">
        <v>1000</v>
      </c>
      <c r="I11">
        <v>3.81</v>
      </c>
      <c r="J11">
        <v>0.20499999999999999</v>
      </c>
      <c r="K11">
        <f>H11*2*PI()</f>
        <v>6283.1853071795858</v>
      </c>
      <c r="L11">
        <f t="shared" si="0"/>
        <v>53.716973534240054</v>
      </c>
      <c r="M11">
        <f t="shared" si="1"/>
        <v>8.5493218659108243E-3</v>
      </c>
      <c r="N11">
        <f t="shared" si="2"/>
        <v>2.7667708303918521E-3</v>
      </c>
    </row>
    <row r="12" spans="1:35" x14ac:dyDescent="0.35">
      <c r="G12">
        <v>11</v>
      </c>
      <c r="H12">
        <v>1100</v>
      </c>
      <c r="I12">
        <v>3.64</v>
      </c>
      <c r="J12">
        <v>0.215</v>
      </c>
      <c r="K12">
        <f>H12*2*PI()</f>
        <v>6911.5038378975451</v>
      </c>
      <c r="L12">
        <f t="shared" si="0"/>
        <v>58.985052912422404</v>
      </c>
      <c r="M12">
        <f t="shared" si="1"/>
        <v>8.5343297632263851E-3</v>
      </c>
      <c r="N12">
        <f t="shared" si="2"/>
        <v>2.7619190172253672E-3</v>
      </c>
    </row>
    <row r="13" spans="1:35" x14ac:dyDescent="0.35">
      <c r="A13" t="s">
        <v>3</v>
      </c>
      <c r="B13">
        <f>AVERAGE(B2:B11)</f>
        <v>8.1729999999999983</v>
      </c>
      <c r="E13">
        <f>AVERAGE(E2:E11)</f>
        <v>3.0900000000000003</v>
      </c>
      <c r="G13">
        <v>12</v>
      </c>
      <c r="H13">
        <v>1200</v>
      </c>
      <c r="I13">
        <v>3.45</v>
      </c>
      <c r="J13">
        <v>0.22500000000000001</v>
      </c>
      <c r="K13">
        <f>H13*2*PI()</f>
        <v>7539.8223686155034</v>
      </c>
      <c r="L13">
        <f t="shared" si="0"/>
        <v>65.144148075973959</v>
      </c>
      <c r="M13">
        <f t="shared" si="1"/>
        <v>8.6400109831680331E-3</v>
      </c>
      <c r="N13">
        <f t="shared" si="2"/>
        <v>2.7961200592776804E-3</v>
      </c>
    </row>
    <row r="14" spans="1:35" x14ac:dyDescent="0.35">
      <c r="G14">
        <v>13</v>
      </c>
      <c r="H14">
        <v>1300</v>
      </c>
      <c r="I14">
        <v>3.27</v>
      </c>
      <c r="J14">
        <v>0.23400000000000001</v>
      </c>
      <c r="K14">
        <f>H14*2*PI()</f>
        <v>8168.1408993334617</v>
      </c>
      <c r="L14">
        <f t="shared" si="0"/>
        <v>71.492887611522264</v>
      </c>
      <c r="M14">
        <f t="shared" si="1"/>
        <v>8.7526511225285361E-3</v>
      </c>
      <c r="N14">
        <f t="shared" si="2"/>
        <v>2.8325731788118235E-3</v>
      </c>
    </row>
    <row r="15" spans="1:35" x14ac:dyDescent="0.35">
      <c r="G15">
        <v>14</v>
      </c>
      <c r="H15">
        <v>1400</v>
      </c>
      <c r="I15">
        <v>3.1</v>
      </c>
      <c r="J15">
        <v>0.24099999999999999</v>
      </c>
      <c r="K15">
        <f>H15*2*PI()</f>
        <v>8796.45943005142</v>
      </c>
      <c r="L15">
        <f t="shared" si="0"/>
        <v>77.680502269091662</v>
      </c>
      <c r="M15">
        <f t="shared" si="1"/>
        <v>8.8308827985622371E-3</v>
      </c>
      <c r="N15">
        <f t="shared" si="2"/>
        <v>2.8578908733211121E-3</v>
      </c>
    </row>
    <row r="16" spans="1:35" x14ac:dyDescent="0.35">
      <c r="G16">
        <v>15</v>
      </c>
      <c r="H16">
        <v>1500</v>
      </c>
      <c r="I16">
        <v>2.87</v>
      </c>
      <c r="J16">
        <v>0.25</v>
      </c>
      <c r="K16">
        <f>H16*2*PI()</f>
        <v>9424.7779607693792</v>
      </c>
      <c r="L16">
        <f t="shared" si="0"/>
        <v>87.053190591142354</v>
      </c>
      <c r="M16">
        <f t="shared" si="1"/>
        <v>9.2366303963341209E-3</v>
      </c>
      <c r="N16">
        <f t="shared" si="2"/>
        <v>2.9892007755126602E-3</v>
      </c>
    </row>
    <row r="17" spans="7:14" x14ac:dyDescent="0.35">
      <c r="G17">
        <v>16</v>
      </c>
      <c r="H17">
        <v>1600</v>
      </c>
      <c r="I17">
        <v>2.76</v>
      </c>
      <c r="J17">
        <v>0.254</v>
      </c>
      <c r="K17">
        <f>H17*2*PI()</f>
        <v>10053.096491487338</v>
      </c>
      <c r="L17">
        <f t="shared" si="0"/>
        <v>91.977095374299381</v>
      </c>
      <c r="M17">
        <f t="shared" si="1"/>
        <v>9.1491308625340304E-3</v>
      </c>
      <c r="N17">
        <f t="shared" si="2"/>
        <v>2.9608837742828575E-3</v>
      </c>
    </row>
    <row r="18" spans="7:14" x14ac:dyDescent="0.35">
      <c r="G18">
        <v>17</v>
      </c>
      <c r="H18">
        <v>1700</v>
      </c>
      <c r="I18">
        <v>2.6</v>
      </c>
      <c r="J18">
        <v>0.25900000000000001</v>
      </c>
      <c r="K18">
        <f>H18*2*PI()</f>
        <v>10681.415022205296</v>
      </c>
      <c r="L18">
        <f t="shared" si="0"/>
        <v>99.567448255295787</v>
      </c>
      <c r="M18">
        <f t="shared" si="1"/>
        <v>9.3215597416922563E-3</v>
      </c>
      <c r="N18">
        <f t="shared" si="2"/>
        <v>3.0166860005476554E-3</v>
      </c>
    </row>
    <row r="19" spans="7:14" x14ac:dyDescent="0.35">
      <c r="G19">
        <v>18</v>
      </c>
      <c r="H19">
        <v>1800</v>
      </c>
      <c r="I19">
        <v>2.38</v>
      </c>
      <c r="J19">
        <v>0.26500000000000001</v>
      </c>
      <c r="K19">
        <f>H19*2*PI()</f>
        <v>11309.733552923255</v>
      </c>
      <c r="L19">
        <f t="shared" si="0"/>
        <v>111.30165318297855</v>
      </c>
      <c r="M19">
        <f t="shared" si="1"/>
        <v>9.8412268213171252E-3</v>
      </c>
      <c r="N19">
        <f t="shared" si="2"/>
        <v>3.1848630489699431E-3</v>
      </c>
    </row>
    <row r="20" spans="7:14" x14ac:dyDescent="0.35">
      <c r="G20">
        <v>19</v>
      </c>
      <c r="H20">
        <v>1900</v>
      </c>
      <c r="I20">
        <v>2.27</v>
      </c>
      <c r="J20">
        <v>0.26700000000000002</v>
      </c>
      <c r="K20">
        <f>H20*2*PI()</f>
        <v>11938.052083641214</v>
      </c>
      <c r="L20">
        <f t="shared" si="0"/>
        <v>117.58055000380526</v>
      </c>
      <c r="M20">
        <f t="shared" si="1"/>
        <v>9.8492240760891473E-3</v>
      </c>
      <c r="N20">
        <f t="shared" si="2"/>
        <v>3.1874511573104034E-3</v>
      </c>
    </row>
    <row r="21" spans="7:14" x14ac:dyDescent="0.35">
      <c r="G21">
        <v>20</v>
      </c>
      <c r="H21">
        <v>2000</v>
      </c>
      <c r="I21">
        <v>2.14</v>
      </c>
      <c r="J21">
        <v>0.27</v>
      </c>
      <c r="K21">
        <f>H21*2*PI()</f>
        <v>12566.370614359172</v>
      </c>
      <c r="L21">
        <f t="shared" si="0"/>
        <v>126.13037985663598</v>
      </c>
      <c r="M21">
        <f t="shared" si="1"/>
        <v>1.0037136714121021E-2</v>
      </c>
      <c r="N21">
        <f t="shared" si="2"/>
        <v>3.2482643087770294E-3</v>
      </c>
    </row>
    <row r="23" spans="7:14" x14ac:dyDescent="0.35">
      <c r="G23" t="s">
        <v>3</v>
      </c>
      <c r="M23">
        <f>AVERAGE(M2:M21)</f>
        <v>9.0046528807542336E-3</v>
      </c>
      <c r="N23">
        <f>AVERAGE(N2:N21)</f>
        <v>2.9141271458751569E-3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Jönsson</dc:creator>
  <cp:lastModifiedBy>Mattias Jönsson</cp:lastModifiedBy>
  <dcterms:created xsi:type="dcterms:W3CDTF">2014-03-05T12:03:12Z</dcterms:created>
  <dcterms:modified xsi:type="dcterms:W3CDTF">2014-03-05T15:51:34Z</dcterms:modified>
</cp:coreProperties>
</file>