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ias\Documents\"/>
    </mc:Choice>
  </mc:AlternateContent>
  <bookViews>
    <workbookView xWindow="0" yWindow="0" windowWidth="19200" windowHeight="806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2" i="1" l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C22" i="1"/>
  <c r="AC20" i="1"/>
  <c r="AC21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Y8" i="1"/>
  <c r="Y9" i="1"/>
  <c r="Y2" i="1"/>
  <c r="X8" i="1"/>
  <c r="V8" i="1"/>
  <c r="Y3" i="1"/>
  <c r="Y4" i="1"/>
  <c r="Y5" i="1"/>
  <c r="Y6" i="1"/>
  <c r="X3" i="1"/>
  <c r="X4" i="1"/>
  <c r="X5" i="1"/>
  <c r="X6" i="1"/>
  <c r="X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R20" i="1"/>
  <c r="R18" i="1"/>
  <c r="R16" i="1"/>
  <c r="R14" i="1"/>
  <c r="R12" i="1"/>
  <c r="R10" i="1"/>
  <c r="R8" i="1"/>
  <c r="R6" i="1"/>
  <c r="R4" i="1"/>
  <c r="R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4" i="1"/>
  <c r="H3" i="1"/>
  <c r="H2" i="1"/>
  <c r="C2" i="1"/>
</calcChain>
</file>

<file path=xl/sharedStrings.xml><?xml version="1.0" encoding="utf-8"?>
<sst xmlns="http://schemas.openxmlformats.org/spreadsheetml/2006/main" count="35" uniqueCount="25">
  <si>
    <t>Frekvens [kHz]</t>
  </si>
  <si>
    <t>Ljudhastighet [m/s]</t>
  </si>
  <si>
    <t>Våglängd [m]</t>
  </si>
  <si>
    <t>Experimentell våglängd</t>
  </si>
  <si>
    <t>Sinus 1 [mm]</t>
  </si>
  <si>
    <t>Sinus 2 [mm]</t>
  </si>
  <si>
    <t>Väglängd [mm]</t>
  </si>
  <si>
    <t>Exprimentell amplitud</t>
  </si>
  <si>
    <t>Längd [mm]</t>
  </si>
  <si>
    <t>Amplitud [V]</t>
  </si>
  <si>
    <t>Konstant om 1/r</t>
  </si>
  <si>
    <t>Konstant om 1/r^2</t>
  </si>
  <si>
    <t>Mätning av radie</t>
  </si>
  <si>
    <t>Djup [mm]</t>
  </si>
  <si>
    <t>Linjaldjup [mm]</t>
  </si>
  <si>
    <t>Djup + linjal [mm]</t>
  </si>
  <si>
    <t>Radie [mm]</t>
  </si>
  <si>
    <t>Medel</t>
  </si>
  <si>
    <t>Beräknad</t>
  </si>
  <si>
    <t>Diffraktion</t>
  </si>
  <si>
    <t>Förskjutning [mm]</t>
  </si>
  <si>
    <t>Amplitude [V]</t>
  </si>
  <si>
    <t>Intensitet [?]</t>
  </si>
  <si>
    <t>Mottagare till spegel [mm]</t>
  </si>
  <si>
    <t>Anstånd sändare spegel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</si>
</sst>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"/>
  <sheetViews>
    <sheetView tabSelected="1" topLeftCell="Z1" workbookViewId="0">
      <selection activeCell="AB2" sqref="AB2:AC22"/>
    </sheetView>
  </sheetViews>
  <sheetFormatPr defaultRowHeight="14.5" x14ac:dyDescent="0.35"/>
  <cols>
    <col min="1" max="1" width="13" bestFit="1" customWidth="1"/>
    <col min="2" max="2" width="17.08984375" bestFit="1" customWidth="1"/>
    <col min="3" max="3" width="11.7265625" bestFit="1" customWidth="1"/>
    <col min="5" max="5" width="20.26953125" bestFit="1" customWidth="1"/>
    <col min="6" max="6" width="19.36328125" bestFit="1" customWidth="1"/>
    <col min="7" max="7" width="11.6328125" bestFit="1" customWidth="1"/>
    <col min="8" max="8" width="13.453125" bestFit="1" customWidth="1"/>
    <col min="10" max="10" width="19.36328125" bestFit="1" customWidth="1"/>
    <col min="11" max="11" width="10.7265625" bestFit="1" customWidth="1"/>
    <col min="12" max="12" width="11.26953125" bestFit="1" customWidth="1"/>
    <col min="13" max="13" width="14.453125" bestFit="1" customWidth="1"/>
    <col min="14" max="14" width="16.453125" bestFit="1" customWidth="1"/>
    <col min="16" max="16" width="19.36328125" bestFit="1" customWidth="1"/>
    <col min="17" max="17" width="10.7265625" bestFit="1" customWidth="1"/>
    <col min="18" max="18" width="11.26953125" bestFit="1" customWidth="1"/>
    <col min="20" max="20" width="14.90625" bestFit="1" customWidth="1"/>
    <col min="21" max="21" width="15.6328125" bestFit="1" customWidth="1"/>
    <col min="22" max="22" width="10.7265625" bestFit="1" customWidth="1"/>
    <col min="23" max="23" width="13.90625" bestFit="1" customWidth="1"/>
    <col min="25" max="25" width="11.81640625" bestFit="1" customWidth="1"/>
    <col min="27" max="27" width="9.7265625" bestFit="1" customWidth="1"/>
    <col min="28" max="28" width="16.08984375" bestFit="1" customWidth="1"/>
    <col min="29" max="29" width="12.26953125" bestFit="1" customWidth="1"/>
    <col min="30" max="30" width="11.36328125" bestFit="1" customWidth="1"/>
    <col min="31" max="31" width="23.6328125" bestFit="1" customWidth="1"/>
    <col min="32" max="32" width="23" bestFit="1" customWidth="1"/>
    <col min="36" max="36" width="12.26953125" bestFit="1" customWidth="1"/>
  </cols>
  <sheetData>
    <row r="1" spans="1:39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P1" t="s">
        <v>7</v>
      </c>
      <c r="Q1" t="s">
        <v>8</v>
      </c>
      <c r="R1" t="s">
        <v>9</v>
      </c>
      <c r="T1" t="s">
        <v>12</v>
      </c>
      <c r="U1" t="s">
        <v>15</v>
      </c>
      <c r="V1" t="s">
        <v>8</v>
      </c>
      <c r="W1" t="s">
        <v>14</v>
      </c>
      <c r="X1" t="s">
        <v>13</v>
      </c>
      <c r="Y1" t="s">
        <v>16</v>
      </c>
      <c r="AA1" t="s">
        <v>19</v>
      </c>
      <c r="AB1" t="s">
        <v>20</v>
      </c>
      <c r="AC1" t="s">
        <v>21</v>
      </c>
      <c r="AD1" t="s">
        <v>22</v>
      </c>
      <c r="AE1" t="s">
        <v>24</v>
      </c>
      <c r="AF1" t="s">
        <v>23</v>
      </c>
      <c r="AH1" t="s">
        <v>19</v>
      </c>
      <c r="AI1" t="s">
        <v>20</v>
      </c>
      <c r="AJ1" t="s">
        <v>21</v>
      </c>
      <c r="AK1" t="s">
        <v>22</v>
      </c>
      <c r="AL1" t="s">
        <v>24</v>
      </c>
      <c r="AM1" t="s">
        <v>23</v>
      </c>
    </row>
    <row r="2" spans="1:39" x14ac:dyDescent="0.35">
      <c r="A2">
        <v>40</v>
      </c>
      <c r="B2">
        <v>344</v>
      </c>
      <c r="C2">
        <f>334/(40*10^3)</f>
        <v>8.3499999999999998E-3</v>
      </c>
      <c r="E2">
        <v>1</v>
      </c>
      <c r="F2">
        <v>78.2</v>
      </c>
      <c r="G2">
        <v>87.2</v>
      </c>
      <c r="H2">
        <f>G2-F2</f>
        <v>9</v>
      </c>
      <c r="J2">
        <v>1</v>
      </c>
      <c r="K2">
        <v>76.400000000000006</v>
      </c>
      <c r="L2">
        <f>0.2*1.9</f>
        <v>0.38</v>
      </c>
      <c r="M2">
        <f>K2*L2</f>
        <v>29.032000000000004</v>
      </c>
      <c r="N2">
        <f>L2*K2*K2</f>
        <v>2218.0448000000006</v>
      </c>
      <c r="P2">
        <v>1</v>
      </c>
      <c r="Q2">
        <v>76.400000000000006</v>
      </c>
      <c r="R2">
        <f>0.1*3.5</f>
        <v>0.35000000000000003</v>
      </c>
      <c r="T2">
        <v>1</v>
      </c>
      <c r="U2">
        <v>6.9</v>
      </c>
      <c r="V2">
        <v>110.4</v>
      </c>
      <c r="W2">
        <v>3</v>
      </c>
      <c r="X2">
        <f>U2-W2</f>
        <v>3.9000000000000004</v>
      </c>
      <c r="Y2">
        <f>(V2*V2/4-X2*X2)/2/X2+X2</f>
        <v>392.59615384615381</v>
      </c>
      <c r="AA2">
        <v>1</v>
      </c>
      <c r="AB2">
        <v>0</v>
      </c>
      <c r="AC2">
        <f>0.02*3.2</f>
        <v>6.4000000000000001E-2</v>
      </c>
      <c r="AE2">
        <v>290</v>
      </c>
      <c r="AF2">
        <v>575</v>
      </c>
      <c r="AH2">
        <v>1</v>
      </c>
      <c r="AI2">
        <v>0</v>
      </c>
      <c r="AJ2">
        <f>0.02*2</f>
        <v>0.04</v>
      </c>
      <c r="AL2">
        <v>290</v>
      </c>
      <c r="AM2">
        <v>575</v>
      </c>
    </row>
    <row r="3" spans="1:39" x14ac:dyDescent="0.35">
      <c r="E3">
        <v>2</v>
      </c>
      <c r="F3">
        <v>78.2</v>
      </c>
      <c r="G3">
        <v>87.1</v>
      </c>
      <c r="H3">
        <f>G3-F3</f>
        <v>8.8999999999999915</v>
      </c>
      <c r="J3">
        <v>2</v>
      </c>
      <c r="K3">
        <v>86.4</v>
      </c>
      <c r="L3">
        <f>3*0.1</f>
        <v>0.30000000000000004</v>
      </c>
      <c r="M3">
        <f t="shared" ref="M3:M21" si="0">K3*L3</f>
        <v>25.920000000000005</v>
      </c>
      <c r="N3">
        <f t="shared" ref="N3:N21" si="1">L3*K3*K3</f>
        <v>2239.4880000000007</v>
      </c>
      <c r="P3">
        <v>2</v>
      </c>
      <c r="Q3">
        <v>86.4</v>
      </c>
      <c r="T3">
        <v>2</v>
      </c>
      <c r="U3">
        <v>7</v>
      </c>
      <c r="V3">
        <v>110.2</v>
      </c>
      <c r="W3">
        <v>3</v>
      </c>
      <c r="X3">
        <f t="shared" ref="X3:X6" si="2">U3-W3</f>
        <v>4</v>
      </c>
      <c r="Y3">
        <f t="shared" ref="Y3:Y6" si="3">(V3*V3/4-X3*X3)/2/X3+X3</f>
        <v>381.50125000000003</v>
      </c>
      <c r="AA3">
        <v>2</v>
      </c>
      <c r="AB3">
        <v>10</v>
      </c>
      <c r="AC3">
        <f>0.02*3.3</f>
        <v>6.6000000000000003E-2</v>
      </c>
      <c r="AE3">
        <v>290</v>
      </c>
      <c r="AF3">
        <v>575</v>
      </c>
      <c r="AH3">
        <v>2</v>
      </c>
      <c r="AI3">
        <v>10</v>
      </c>
      <c r="AJ3">
        <f>0.02*1.8</f>
        <v>3.6000000000000004E-2</v>
      </c>
      <c r="AL3">
        <v>290</v>
      </c>
      <c r="AM3">
        <v>575</v>
      </c>
    </row>
    <row r="4" spans="1:39" x14ac:dyDescent="0.35">
      <c r="E4">
        <v>3</v>
      </c>
      <c r="F4">
        <v>87</v>
      </c>
      <c r="G4">
        <v>95.5</v>
      </c>
      <c r="H4">
        <f>G4-F4</f>
        <v>8.5</v>
      </c>
      <c r="J4">
        <v>3</v>
      </c>
      <c r="K4">
        <v>96.4</v>
      </c>
      <c r="L4">
        <f>0.1*3.8</f>
        <v>0.38</v>
      </c>
      <c r="M4">
        <f t="shared" si="0"/>
        <v>36.632000000000005</v>
      </c>
      <c r="N4">
        <f t="shared" si="1"/>
        <v>3531.3248000000008</v>
      </c>
      <c r="P4">
        <v>3</v>
      </c>
      <c r="Q4">
        <v>96.4</v>
      </c>
      <c r="R4">
        <f>0.2*2.2</f>
        <v>0.44000000000000006</v>
      </c>
      <c r="T4">
        <v>3</v>
      </c>
      <c r="U4">
        <v>7</v>
      </c>
      <c r="V4">
        <v>110</v>
      </c>
      <c r="W4">
        <v>3.1</v>
      </c>
      <c r="X4">
        <f t="shared" si="2"/>
        <v>3.9</v>
      </c>
      <c r="Y4">
        <f t="shared" si="3"/>
        <v>389.77051282051281</v>
      </c>
      <c r="AA4">
        <v>3</v>
      </c>
      <c r="AB4">
        <v>20</v>
      </c>
      <c r="AC4">
        <f>0.02*3.4</f>
        <v>6.8000000000000005E-2</v>
      </c>
      <c r="AE4">
        <v>290</v>
      </c>
      <c r="AF4">
        <v>575</v>
      </c>
      <c r="AH4">
        <v>3</v>
      </c>
      <c r="AI4">
        <v>20</v>
      </c>
      <c r="AJ4">
        <f>0.02*1.9</f>
        <v>3.7999999999999999E-2</v>
      </c>
      <c r="AL4">
        <v>290</v>
      </c>
      <c r="AM4">
        <v>575</v>
      </c>
    </row>
    <row r="5" spans="1:39" x14ac:dyDescent="0.35">
      <c r="J5">
        <v>4</v>
      </c>
      <c r="K5">
        <v>106.4</v>
      </c>
      <c r="L5">
        <f>0.1*2.8</f>
        <v>0.27999999999999997</v>
      </c>
      <c r="M5">
        <f t="shared" si="0"/>
        <v>29.791999999999998</v>
      </c>
      <c r="N5">
        <f t="shared" si="1"/>
        <v>3169.8687999999997</v>
      </c>
      <c r="P5">
        <v>4</v>
      </c>
      <c r="Q5">
        <v>106.4</v>
      </c>
      <c r="T5">
        <v>4</v>
      </c>
      <c r="U5">
        <v>7</v>
      </c>
      <c r="V5">
        <v>109.8</v>
      </c>
      <c r="W5">
        <v>3</v>
      </c>
      <c r="X5">
        <f t="shared" si="2"/>
        <v>4</v>
      </c>
      <c r="Y5">
        <f t="shared" si="3"/>
        <v>378.75124999999997</v>
      </c>
      <c r="AA5">
        <v>4</v>
      </c>
      <c r="AB5">
        <v>30</v>
      </c>
      <c r="AC5">
        <f>0.02*2</f>
        <v>0.04</v>
      </c>
      <c r="AE5">
        <v>290</v>
      </c>
      <c r="AF5">
        <v>575</v>
      </c>
      <c r="AH5">
        <v>4</v>
      </c>
      <c r="AI5">
        <v>30</v>
      </c>
      <c r="AJ5">
        <f>0.02*1.5</f>
        <v>0.03</v>
      </c>
      <c r="AL5">
        <v>290</v>
      </c>
      <c r="AM5">
        <v>575</v>
      </c>
    </row>
    <row r="6" spans="1:39" x14ac:dyDescent="0.35">
      <c r="J6">
        <v>5</v>
      </c>
      <c r="K6">
        <v>116.4</v>
      </c>
      <c r="L6">
        <f>0.1*2.6</f>
        <v>0.26</v>
      </c>
      <c r="M6">
        <f t="shared" si="0"/>
        <v>30.264000000000003</v>
      </c>
      <c r="N6">
        <f t="shared" si="1"/>
        <v>3522.7296000000006</v>
      </c>
      <c r="P6">
        <v>5</v>
      </c>
      <c r="Q6">
        <v>116.4</v>
      </c>
      <c r="R6">
        <f>0.1*2.4</f>
        <v>0.24</v>
      </c>
      <c r="T6">
        <v>5</v>
      </c>
      <c r="U6">
        <v>7</v>
      </c>
      <c r="V6">
        <v>110.4</v>
      </c>
      <c r="W6">
        <v>3</v>
      </c>
      <c r="X6">
        <f t="shared" si="2"/>
        <v>4</v>
      </c>
      <c r="Y6">
        <f t="shared" si="3"/>
        <v>382.88000000000005</v>
      </c>
      <c r="AA6">
        <v>5</v>
      </c>
      <c r="AB6">
        <v>40</v>
      </c>
      <c r="AC6">
        <f>0.02*1.2</f>
        <v>2.4E-2</v>
      </c>
      <c r="AE6">
        <v>290</v>
      </c>
      <c r="AF6">
        <v>575</v>
      </c>
      <c r="AH6">
        <v>5</v>
      </c>
      <c r="AI6">
        <v>40</v>
      </c>
      <c r="AJ6">
        <f>0.01*1.4</f>
        <v>1.3999999999999999E-2</v>
      </c>
      <c r="AL6">
        <v>290</v>
      </c>
      <c r="AM6">
        <v>575</v>
      </c>
    </row>
    <row r="7" spans="1:39" x14ac:dyDescent="0.35">
      <c r="J7">
        <v>6</v>
      </c>
      <c r="K7">
        <v>126.4</v>
      </c>
      <c r="L7">
        <f>0.1*2.5</f>
        <v>0.25</v>
      </c>
      <c r="M7">
        <f t="shared" si="0"/>
        <v>31.6</v>
      </c>
      <c r="N7">
        <f t="shared" si="1"/>
        <v>3994.2400000000002</v>
      </c>
      <c r="P7">
        <v>6</v>
      </c>
      <c r="Q7">
        <v>126.4</v>
      </c>
      <c r="AA7">
        <v>6</v>
      </c>
      <c r="AB7">
        <v>50</v>
      </c>
      <c r="AC7">
        <f>0.01*1.2</f>
        <v>1.2E-2</v>
      </c>
      <c r="AE7">
        <v>290</v>
      </c>
      <c r="AF7">
        <v>575</v>
      </c>
      <c r="AH7">
        <v>6</v>
      </c>
      <c r="AI7">
        <v>50</v>
      </c>
      <c r="AJ7">
        <f>0.01*1</f>
        <v>0.01</v>
      </c>
      <c r="AL7">
        <v>290</v>
      </c>
      <c r="AM7">
        <v>575</v>
      </c>
    </row>
    <row r="8" spans="1:39" x14ac:dyDescent="0.35">
      <c r="J8">
        <v>7</v>
      </c>
      <c r="K8">
        <v>136.4</v>
      </c>
      <c r="L8">
        <f>0.1*2.6</f>
        <v>0.26</v>
      </c>
      <c r="M8">
        <f t="shared" si="0"/>
        <v>35.464000000000006</v>
      </c>
      <c r="N8">
        <f t="shared" si="1"/>
        <v>4837.289600000001</v>
      </c>
      <c r="P8">
        <v>7</v>
      </c>
      <c r="Q8">
        <v>136.4</v>
      </c>
      <c r="R8">
        <f>0.1*3.1</f>
        <v>0.31000000000000005</v>
      </c>
      <c r="T8" t="s">
        <v>17</v>
      </c>
      <c r="V8">
        <f>AVERAGE(V2:V6)</f>
        <v>110.16000000000001</v>
      </c>
      <c r="X8">
        <f>AVERAGE(X2:X6)</f>
        <v>3.96</v>
      </c>
      <c r="Y8">
        <f>AVERAGE(Y2:Y6)</f>
        <v>385.09983333333332</v>
      </c>
      <c r="AA8">
        <v>7</v>
      </c>
      <c r="AB8">
        <v>60</v>
      </c>
      <c r="AC8">
        <f>0.01*0.6</f>
        <v>6.0000000000000001E-3</v>
      </c>
      <c r="AE8">
        <v>290</v>
      </c>
      <c r="AF8">
        <v>575</v>
      </c>
      <c r="AH8">
        <v>7</v>
      </c>
      <c r="AI8">
        <v>60</v>
      </c>
      <c r="AJ8">
        <f>0.01*0.4</f>
        <v>4.0000000000000001E-3</v>
      </c>
      <c r="AL8">
        <v>290</v>
      </c>
      <c r="AM8">
        <v>575</v>
      </c>
    </row>
    <row r="9" spans="1:39" x14ac:dyDescent="0.35">
      <c r="J9">
        <v>8</v>
      </c>
      <c r="K9">
        <v>146.4</v>
      </c>
      <c r="L9">
        <f>0.1*2.6</f>
        <v>0.26</v>
      </c>
      <c r="M9">
        <f t="shared" si="0"/>
        <v>38.064</v>
      </c>
      <c r="N9">
        <f t="shared" si="1"/>
        <v>5572.5695999999998</v>
      </c>
      <c r="P9">
        <v>8</v>
      </c>
      <c r="Q9">
        <v>146.4</v>
      </c>
      <c r="T9" t="s">
        <v>18</v>
      </c>
      <c r="Y9">
        <f>(V8*V8/4-X8*X8)/2/X8+X8</f>
        <v>385.03636363636366</v>
      </c>
      <c r="AA9">
        <v>8</v>
      </c>
      <c r="AB9">
        <v>70</v>
      </c>
      <c r="AC9">
        <f>0.01*0.6</f>
        <v>6.0000000000000001E-3</v>
      </c>
      <c r="AE9">
        <v>290</v>
      </c>
      <c r="AF9">
        <v>575</v>
      </c>
      <c r="AH9">
        <v>8</v>
      </c>
      <c r="AI9">
        <v>70</v>
      </c>
      <c r="AJ9">
        <f>0.005*0.9</f>
        <v>4.5000000000000005E-3</v>
      </c>
      <c r="AL9">
        <v>290</v>
      </c>
      <c r="AM9">
        <v>575</v>
      </c>
    </row>
    <row r="10" spans="1:39" x14ac:dyDescent="0.35">
      <c r="J10">
        <v>9</v>
      </c>
      <c r="K10">
        <v>156.4</v>
      </c>
      <c r="L10">
        <f>0.1*2.4</f>
        <v>0.24</v>
      </c>
      <c r="M10">
        <f t="shared" si="0"/>
        <v>37.536000000000001</v>
      </c>
      <c r="N10">
        <f t="shared" si="1"/>
        <v>5870.6304</v>
      </c>
      <c r="P10">
        <v>9</v>
      </c>
      <c r="Q10">
        <v>156.4</v>
      </c>
      <c r="R10">
        <f>0.1*2.2</f>
        <v>0.22000000000000003</v>
      </c>
      <c r="AA10">
        <v>9</v>
      </c>
      <c r="AB10">
        <v>80</v>
      </c>
      <c r="AC10">
        <f>0.01*1</f>
        <v>0.01</v>
      </c>
      <c r="AE10">
        <v>290</v>
      </c>
      <c r="AF10">
        <v>575</v>
      </c>
      <c r="AH10">
        <v>9</v>
      </c>
      <c r="AI10">
        <v>80</v>
      </c>
      <c r="AJ10">
        <f>0.005*1.5</f>
        <v>7.4999999999999997E-3</v>
      </c>
      <c r="AL10">
        <v>290</v>
      </c>
      <c r="AM10">
        <v>575</v>
      </c>
    </row>
    <row r="11" spans="1:39" x14ac:dyDescent="0.35">
      <c r="J11">
        <v>10</v>
      </c>
      <c r="K11">
        <v>166.4</v>
      </c>
      <c r="L11">
        <f>0.1*2.1</f>
        <v>0.21000000000000002</v>
      </c>
      <c r="M11">
        <f t="shared" si="0"/>
        <v>34.944000000000003</v>
      </c>
      <c r="N11">
        <f t="shared" si="1"/>
        <v>5814.6816000000008</v>
      </c>
      <c r="P11">
        <v>10</v>
      </c>
      <c r="Q11">
        <v>166.4</v>
      </c>
      <c r="AA11">
        <v>10</v>
      </c>
      <c r="AB11">
        <v>90</v>
      </c>
      <c r="AC11">
        <f>0.01*0.8</f>
        <v>8.0000000000000002E-3</v>
      </c>
      <c r="AE11">
        <v>290</v>
      </c>
      <c r="AF11">
        <v>575</v>
      </c>
      <c r="AH11">
        <v>10</v>
      </c>
      <c r="AI11">
        <v>90</v>
      </c>
      <c r="AJ11">
        <f>0.005*1.1</f>
        <v>5.5000000000000005E-3</v>
      </c>
      <c r="AL11">
        <v>290</v>
      </c>
      <c r="AM11">
        <v>575</v>
      </c>
    </row>
    <row r="12" spans="1:39" x14ac:dyDescent="0.35">
      <c r="J12">
        <v>11</v>
      </c>
      <c r="K12">
        <v>176.4</v>
      </c>
      <c r="L12">
        <f>0.05*3.8</f>
        <v>0.19</v>
      </c>
      <c r="M12">
        <f t="shared" si="0"/>
        <v>33.515999999999998</v>
      </c>
      <c r="N12">
        <f t="shared" si="1"/>
        <v>5912.2223999999997</v>
      </c>
      <c r="P12">
        <v>11</v>
      </c>
      <c r="Q12">
        <v>176.4</v>
      </c>
      <c r="R12">
        <f>0.05*3.3</f>
        <v>0.16500000000000001</v>
      </c>
      <c r="AA12">
        <v>11</v>
      </c>
      <c r="AB12">
        <v>100</v>
      </c>
      <c r="AC12">
        <f>0.01*0.8</f>
        <v>8.0000000000000002E-3</v>
      </c>
      <c r="AE12">
        <v>290</v>
      </c>
      <c r="AF12">
        <v>575</v>
      </c>
      <c r="AH12">
        <v>11</v>
      </c>
      <c r="AI12">
        <v>100</v>
      </c>
      <c r="AJ12">
        <f>0.005*0.5</f>
        <v>2.5000000000000001E-3</v>
      </c>
      <c r="AL12">
        <v>290</v>
      </c>
      <c r="AM12">
        <v>575</v>
      </c>
    </row>
    <row r="13" spans="1:39" x14ac:dyDescent="0.35">
      <c r="J13">
        <v>12</v>
      </c>
      <c r="K13">
        <v>186.4</v>
      </c>
      <c r="L13">
        <f>0.05*3.7</f>
        <v>0.18500000000000003</v>
      </c>
      <c r="M13">
        <f t="shared" si="0"/>
        <v>34.484000000000009</v>
      </c>
      <c r="N13">
        <f t="shared" si="1"/>
        <v>6427.8176000000021</v>
      </c>
      <c r="P13">
        <v>12</v>
      </c>
      <c r="Q13">
        <v>186.4</v>
      </c>
      <c r="AA13">
        <v>12</v>
      </c>
      <c r="AB13">
        <v>-10</v>
      </c>
      <c r="AC13">
        <f>0.02*2.2</f>
        <v>4.4000000000000004E-2</v>
      </c>
      <c r="AE13">
        <v>290</v>
      </c>
      <c r="AF13">
        <v>575</v>
      </c>
      <c r="AH13">
        <v>12</v>
      </c>
      <c r="AI13">
        <v>-10</v>
      </c>
      <c r="AJ13">
        <f>0.02*1.5</f>
        <v>0.03</v>
      </c>
      <c r="AL13">
        <v>290</v>
      </c>
      <c r="AM13">
        <v>575</v>
      </c>
    </row>
    <row r="14" spans="1:39" x14ac:dyDescent="0.35">
      <c r="J14">
        <v>13</v>
      </c>
      <c r="K14">
        <v>196.4</v>
      </c>
      <c r="L14">
        <f>0.05*3.8</f>
        <v>0.19</v>
      </c>
      <c r="M14">
        <f t="shared" si="0"/>
        <v>37.316000000000003</v>
      </c>
      <c r="N14">
        <f t="shared" si="1"/>
        <v>7328.8624000000009</v>
      </c>
      <c r="P14">
        <v>13</v>
      </c>
      <c r="Q14">
        <v>196.4</v>
      </c>
      <c r="R14">
        <f>0.05*3.3</f>
        <v>0.16500000000000001</v>
      </c>
      <c r="AA14">
        <v>13</v>
      </c>
      <c r="AB14">
        <v>-20</v>
      </c>
      <c r="AC14">
        <f>0.02*1.8</f>
        <v>3.6000000000000004E-2</v>
      </c>
      <c r="AE14">
        <v>290</v>
      </c>
      <c r="AF14">
        <v>575</v>
      </c>
      <c r="AH14">
        <v>13</v>
      </c>
      <c r="AI14">
        <v>-20</v>
      </c>
      <c r="AJ14">
        <f>0.02*0.8</f>
        <v>1.6E-2</v>
      </c>
      <c r="AL14">
        <v>290</v>
      </c>
      <c r="AM14">
        <v>575</v>
      </c>
    </row>
    <row r="15" spans="1:39" x14ac:dyDescent="0.35">
      <c r="J15">
        <v>14</v>
      </c>
      <c r="K15">
        <v>206.4</v>
      </c>
      <c r="L15">
        <f>0.05*3.2</f>
        <v>0.16000000000000003</v>
      </c>
      <c r="M15">
        <f t="shared" si="0"/>
        <v>33.024000000000008</v>
      </c>
      <c r="N15">
        <f t="shared" si="1"/>
        <v>6816.1536000000015</v>
      </c>
      <c r="P15">
        <v>14</v>
      </c>
      <c r="Q15">
        <v>206.4</v>
      </c>
      <c r="AA15">
        <v>14</v>
      </c>
      <c r="AB15">
        <v>-30</v>
      </c>
      <c r="AC15">
        <f>0.02*1.2</f>
        <v>2.4E-2</v>
      </c>
      <c r="AE15">
        <v>290</v>
      </c>
      <c r="AF15">
        <v>575</v>
      </c>
      <c r="AH15">
        <v>14</v>
      </c>
      <c r="AI15">
        <v>-30</v>
      </c>
      <c r="AJ15">
        <f>0.02*0.6</f>
        <v>1.2E-2</v>
      </c>
      <c r="AL15">
        <v>290</v>
      </c>
      <c r="AM15">
        <v>575</v>
      </c>
    </row>
    <row r="16" spans="1:39" x14ac:dyDescent="0.35">
      <c r="J16">
        <v>15</v>
      </c>
      <c r="K16">
        <v>216.4</v>
      </c>
      <c r="L16">
        <f>0.05*2.9</f>
        <v>0.14499999999999999</v>
      </c>
      <c r="M16">
        <f t="shared" si="0"/>
        <v>31.378</v>
      </c>
      <c r="N16">
        <f t="shared" si="1"/>
        <v>6790.1992</v>
      </c>
      <c r="P16">
        <v>15</v>
      </c>
      <c r="Q16">
        <v>216.4</v>
      </c>
      <c r="R16">
        <f>0.05*2.9</f>
        <v>0.14499999999999999</v>
      </c>
      <c r="AA16">
        <v>15</v>
      </c>
      <c r="AB16">
        <v>-40</v>
      </c>
      <c r="AC16">
        <f>0.02*0.8</f>
        <v>1.6E-2</v>
      </c>
      <c r="AE16">
        <v>290</v>
      </c>
      <c r="AF16">
        <v>575</v>
      </c>
      <c r="AH16">
        <v>15</v>
      </c>
      <c r="AI16">
        <v>-40</v>
      </c>
      <c r="AJ16">
        <f>0.01*0.4</f>
        <v>4.0000000000000001E-3</v>
      </c>
      <c r="AL16">
        <v>290</v>
      </c>
      <c r="AM16">
        <v>575</v>
      </c>
    </row>
    <row r="17" spans="10:39" x14ac:dyDescent="0.35">
      <c r="J17">
        <v>16</v>
      </c>
      <c r="K17">
        <v>226.4</v>
      </c>
      <c r="L17">
        <f>0.05*2.5</f>
        <v>0.125</v>
      </c>
      <c r="M17">
        <f t="shared" si="0"/>
        <v>28.3</v>
      </c>
      <c r="N17">
        <f t="shared" si="1"/>
        <v>6407.12</v>
      </c>
      <c r="P17">
        <v>16</v>
      </c>
      <c r="Q17">
        <v>226.4</v>
      </c>
      <c r="AA17">
        <v>16</v>
      </c>
      <c r="AB17">
        <v>-50</v>
      </c>
      <c r="AC17">
        <f>0.01*0.6</f>
        <v>6.0000000000000001E-3</v>
      </c>
      <c r="AE17">
        <v>290</v>
      </c>
      <c r="AF17">
        <v>575</v>
      </c>
      <c r="AH17">
        <v>16</v>
      </c>
      <c r="AI17">
        <v>-50</v>
      </c>
      <c r="AJ17">
        <f>0.01*0.6</f>
        <v>6.0000000000000001E-3</v>
      </c>
      <c r="AL17">
        <v>290</v>
      </c>
      <c r="AM17">
        <v>575</v>
      </c>
    </row>
    <row r="18" spans="10:39" x14ac:dyDescent="0.35">
      <c r="J18">
        <v>17</v>
      </c>
      <c r="K18">
        <v>236.4</v>
      </c>
      <c r="L18">
        <f>0.05*2.4</f>
        <v>0.12</v>
      </c>
      <c r="M18">
        <f t="shared" si="0"/>
        <v>28.367999999999999</v>
      </c>
      <c r="N18">
        <f t="shared" si="1"/>
        <v>6706.1952000000001</v>
      </c>
      <c r="P18">
        <v>17</v>
      </c>
      <c r="Q18">
        <v>236.4</v>
      </c>
      <c r="R18">
        <f>0.05*2.5</f>
        <v>0.125</v>
      </c>
      <c r="AA18">
        <v>17</v>
      </c>
      <c r="AB18">
        <v>-60</v>
      </c>
      <c r="AC18">
        <f>0.01*0.6</f>
        <v>6.0000000000000001E-3</v>
      </c>
      <c r="AE18">
        <v>290</v>
      </c>
      <c r="AF18">
        <v>575</v>
      </c>
      <c r="AH18">
        <v>17</v>
      </c>
      <c r="AI18">
        <v>-60</v>
      </c>
      <c r="AJ18">
        <f>0.005*0.5</f>
        <v>2.5000000000000001E-3</v>
      </c>
      <c r="AL18">
        <v>290</v>
      </c>
      <c r="AM18">
        <v>575</v>
      </c>
    </row>
    <row r="19" spans="10:39" x14ac:dyDescent="0.35">
      <c r="J19">
        <v>18</v>
      </c>
      <c r="K19">
        <v>246.4</v>
      </c>
      <c r="L19">
        <f>0.05*2.6</f>
        <v>0.13</v>
      </c>
      <c r="M19">
        <f t="shared" si="0"/>
        <v>32.032000000000004</v>
      </c>
      <c r="N19">
        <f t="shared" si="1"/>
        <v>7892.6848000000009</v>
      </c>
      <c r="P19">
        <v>18</v>
      </c>
      <c r="Q19">
        <v>246.4</v>
      </c>
      <c r="AA19">
        <v>18</v>
      </c>
      <c r="AB19">
        <v>-70</v>
      </c>
      <c r="AC19">
        <f>0.01*0.4</f>
        <v>4.0000000000000001E-3</v>
      </c>
      <c r="AE19">
        <v>290</v>
      </c>
      <c r="AF19">
        <v>575</v>
      </c>
      <c r="AH19">
        <v>18</v>
      </c>
      <c r="AI19">
        <v>-70</v>
      </c>
      <c r="AJ19">
        <f>0.005*1.3</f>
        <v>6.5000000000000006E-3</v>
      </c>
      <c r="AL19">
        <v>290</v>
      </c>
      <c r="AM19">
        <v>575</v>
      </c>
    </row>
    <row r="20" spans="10:39" x14ac:dyDescent="0.35">
      <c r="J20">
        <v>19</v>
      </c>
      <c r="K20">
        <v>256.39999999999998</v>
      </c>
      <c r="L20">
        <f>0.05*2.4</f>
        <v>0.12</v>
      </c>
      <c r="M20">
        <f t="shared" si="0"/>
        <v>30.767999999999997</v>
      </c>
      <c r="N20">
        <f t="shared" si="1"/>
        <v>7888.9151999999985</v>
      </c>
      <c r="P20">
        <v>19</v>
      </c>
      <c r="Q20">
        <v>256.39999999999998</v>
      </c>
      <c r="R20">
        <f>0.05*2.7</f>
        <v>0.13500000000000001</v>
      </c>
      <c r="AA20">
        <v>19</v>
      </c>
      <c r="AB20">
        <v>-80</v>
      </c>
      <c r="AC20">
        <f>0.01*0.6</f>
        <v>6.0000000000000001E-3</v>
      </c>
      <c r="AE20">
        <v>290</v>
      </c>
      <c r="AF20">
        <v>575</v>
      </c>
      <c r="AH20">
        <v>19</v>
      </c>
      <c r="AI20">
        <v>-80</v>
      </c>
      <c r="AJ20">
        <f>0.005*0.5</f>
        <v>2.5000000000000001E-3</v>
      </c>
      <c r="AL20">
        <v>290</v>
      </c>
      <c r="AM20">
        <v>575</v>
      </c>
    </row>
    <row r="21" spans="10:39" x14ac:dyDescent="0.35">
      <c r="J21">
        <v>20</v>
      </c>
      <c r="K21">
        <v>266.39999999999998</v>
      </c>
      <c r="L21">
        <f>0.05*2.1</f>
        <v>0.10500000000000001</v>
      </c>
      <c r="M21">
        <f t="shared" si="0"/>
        <v>27.972000000000001</v>
      </c>
      <c r="N21">
        <f t="shared" si="1"/>
        <v>7451.7407999999996</v>
      </c>
      <c r="P21">
        <v>20</v>
      </c>
      <c r="Q21">
        <v>266.39999999999998</v>
      </c>
      <c r="AA21">
        <v>20</v>
      </c>
      <c r="AB21">
        <v>-90</v>
      </c>
      <c r="AC21">
        <f>0.01*0.4</f>
        <v>4.0000000000000001E-3</v>
      </c>
      <c r="AE21">
        <v>290</v>
      </c>
      <c r="AF21">
        <v>575</v>
      </c>
      <c r="AH21">
        <v>20</v>
      </c>
      <c r="AI21">
        <v>-90</v>
      </c>
      <c r="AJ21">
        <f>0.005*0.9</f>
        <v>4.5000000000000005E-3</v>
      </c>
      <c r="AL21">
        <v>290</v>
      </c>
      <c r="AM21">
        <v>575</v>
      </c>
    </row>
    <row r="22" spans="10:39" x14ac:dyDescent="0.35">
      <c r="AA22">
        <v>21</v>
      </c>
      <c r="AB22">
        <v>-100</v>
      </c>
      <c r="AC22">
        <f>0.01*0.4</f>
        <v>4.0000000000000001E-3</v>
      </c>
      <c r="AE22">
        <v>290</v>
      </c>
      <c r="AF22">
        <v>575</v>
      </c>
      <c r="AH22">
        <v>21</v>
      </c>
      <c r="AI22">
        <v>-100</v>
      </c>
      <c r="AJ22">
        <f>0.005*0.4</f>
        <v>2E-3</v>
      </c>
      <c r="AL22">
        <v>290</v>
      </c>
      <c r="AM22">
        <v>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Jönsson</dc:creator>
  <cp:lastModifiedBy>Mattias Jönsson</cp:lastModifiedBy>
  <dcterms:created xsi:type="dcterms:W3CDTF">2014-03-03T12:07:42Z</dcterms:created>
  <dcterms:modified xsi:type="dcterms:W3CDTF">2014-03-03T15:34:16Z</dcterms:modified>
</cp:coreProperties>
</file>