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5480" windowHeight="10830"/>
  </bookViews>
  <sheets>
    <sheet name="Main" sheetId="1" r:id="rId1"/>
  </sheets>
  <calcPr calcId="125725"/>
</workbook>
</file>

<file path=xl/calcChain.xml><?xml version="1.0" encoding="utf-8"?>
<calcChain xmlns="http://schemas.openxmlformats.org/spreadsheetml/2006/main">
  <c r="AH36" i="1"/>
  <c r="AE36"/>
  <c r="AB36"/>
  <c r="Y36"/>
  <c r="V36"/>
  <c r="S36"/>
  <c r="P36"/>
  <c r="M36"/>
  <c r="AP9"/>
  <c r="AP8"/>
  <c r="AP7"/>
  <c r="AP6"/>
  <c r="AP5"/>
  <c r="AP4"/>
  <c r="AH31"/>
  <c r="AE31"/>
  <c r="AB31"/>
  <c r="Y31"/>
  <c r="V31"/>
  <c r="S31"/>
  <c r="P31"/>
  <c r="M31"/>
  <c r="J31"/>
  <c r="AQ4"/>
  <c r="AH2"/>
  <c r="AE2"/>
  <c r="AB2"/>
  <c r="Y2"/>
  <c r="V2"/>
  <c r="S2"/>
  <c r="P2"/>
  <c r="M2"/>
  <c r="J2"/>
  <c r="BA9"/>
  <c r="BA8"/>
  <c r="BA7"/>
  <c r="BA6"/>
  <c r="BA5"/>
  <c r="BA4"/>
  <c r="AN3"/>
  <c r="D9"/>
  <c r="D8"/>
  <c r="D7"/>
  <c r="D6"/>
  <c r="D5"/>
  <c r="D4"/>
  <c r="F4" s="1"/>
  <c r="B31"/>
  <c r="AQ9"/>
  <c r="AQ8"/>
  <c r="AQ7"/>
  <c r="AQ6"/>
  <c r="AQ5"/>
  <c r="J30"/>
  <c r="J13"/>
  <c r="J32" s="1"/>
  <c r="M30"/>
  <c r="M13"/>
  <c r="P30"/>
  <c r="P13"/>
  <c r="P32" s="1"/>
  <c r="S30"/>
  <c r="S13"/>
  <c r="V30"/>
  <c r="V13"/>
  <c r="Y30"/>
  <c r="Y13"/>
  <c r="Y32" s="1"/>
  <c r="AB30"/>
  <c r="AB13"/>
  <c r="AB32" s="1"/>
  <c r="AE30"/>
  <c r="AE13"/>
  <c r="AE32" s="1"/>
  <c r="AH30"/>
  <c r="AH13"/>
  <c r="AH32" s="1"/>
  <c r="AM9"/>
  <c r="AM8"/>
  <c r="AM7"/>
  <c r="AM6"/>
  <c r="AM5"/>
  <c r="AM4"/>
  <c r="V24"/>
  <c r="Y24"/>
  <c r="AK35"/>
  <c r="AK34"/>
  <c r="AK28"/>
  <c r="AK29"/>
  <c r="AX4"/>
  <c r="AK13"/>
  <c r="AK12"/>
  <c r="AX9"/>
  <c r="AX7"/>
  <c r="AX8"/>
  <c r="AH24"/>
  <c r="AE24"/>
  <c r="AB24"/>
  <c r="S24"/>
  <c r="P24"/>
  <c r="M24"/>
  <c r="J24"/>
  <c r="AK24"/>
  <c r="AZ4"/>
  <c r="AZ5"/>
  <c r="AX5"/>
  <c r="AZ6"/>
  <c r="AX6"/>
  <c r="AZ8"/>
  <c r="AZ9"/>
  <c r="AK11"/>
  <c r="AK14"/>
  <c r="AK15"/>
  <c r="AK16"/>
  <c r="AK17"/>
  <c r="AK18"/>
  <c r="AK19"/>
  <c r="AK20"/>
  <c r="AK21"/>
  <c r="AK22"/>
  <c r="AK23"/>
  <c r="AK25"/>
  <c r="AK26"/>
  <c r="AK27"/>
  <c r="AK30"/>
  <c r="AK31"/>
  <c r="AK32"/>
  <c r="AK33"/>
  <c r="AK36"/>
  <c r="V21" l="1"/>
  <c r="V22" s="1"/>
  <c r="Y21"/>
  <c r="Y22" s="1"/>
  <c r="AN9"/>
  <c r="AN4"/>
  <c r="AN6"/>
  <c r="AN8"/>
  <c r="AN5"/>
  <c r="AN7"/>
  <c r="M32"/>
  <c r="M21" s="1"/>
  <c r="M22" s="1"/>
  <c r="S32"/>
  <c r="S21" s="1"/>
  <c r="S22" s="1"/>
  <c r="AH21"/>
  <c r="AH22" s="1"/>
  <c r="AB21"/>
  <c r="AB22" s="1"/>
  <c r="P21"/>
  <c r="P22" s="1"/>
  <c r="J36"/>
  <c r="J21" s="1"/>
  <c r="J22" s="1"/>
  <c r="AE21"/>
  <c r="AE22" s="1"/>
  <c r="AT4"/>
  <c r="AV4" s="1"/>
  <c r="AT6"/>
  <c r="AV6" s="1"/>
  <c r="AT9"/>
  <c r="AV9" s="1"/>
  <c r="AT8"/>
  <c r="AV8" s="1"/>
  <c r="AT7"/>
  <c r="AV7" s="1"/>
  <c r="AT5"/>
  <c r="AV5" s="1"/>
  <c r="F6"/>
  <c r="F8"/>
  <c r="F7"/>
  <c r="F9"/>
  <c r="F5"/>
</calcChain>
</file>

<file path=xl/sharedStrings.xml><?xml version="1.0" encoding="utf-8"?>
<sst xmlns="http://schemas.openxmlformats.org/spreadsheetml/2006/main" count="163" uniqueCount="119">
  <si>
    <t>Begin</t>
  </si>
  <si>
    <t xml:space="preserve"> </t>
  </si>
  <si>
    <t>Privates</t>
  </si>
  <si>
    <t>Income</t>
  </si>
  <si>
    <t>End</t>
  </si>
  <si>
    <t xml:space="preserve"> </t>
  </si>
  <si>
    <t>Player</t>
  </si>
  <si>
    <t>Cash</t>
  </si>
  <si>
    <t>Worth</t>
  </si>
  <si>
    <t>Stock</t>
  </si>
  <si>
    <t>P</t>
  </si>
  <si>
    <t>Income</t>
  </si>
  <si>
    <t>Owned</t>
  </si>
  <si>
    <t>+/-</t>
  </si>
  <si>
    <t>Prv Certs</t>
  </si>
  <si>
    <t>Shares</t>
  </si>
  <si>
    <t>Market</t>
  </si>
  <si>
    <t>Type</t>
  </si>
  <si>
    <t>Cost</t>
  </si>
  <si>
    <t>Price</t>
  </si>
  <si>
    <t>Market</t>
  </si>
  <si>
    <t>IPO</t>
  </si>
  <si>
    <t>Privates</t>
  </si>
  <si>
    <t>Trains</t>
  </si>
  <si>
    <t>Tokens</t>
  </si>
  <si>
    <t>Income Privates</t>
  </si>
  <si>
    <t>Begin Funds</t>
  </si>
  <si>
    <t>10% Dividends</t>
  </si>
  <si>
    <t xml:space="preserve">  </t>
  </si>
  <si>
    <t>Pvt Purchases</t>
  </si>
  <si>
    <t>Private Companies</t>
  </si>
  <si>
    <t>Track</t>
  </si>
  <si>
    <t>No.</t>
  </si>
  <si>
    <t>Pays</t>
  </si>
  <si>
    <t>Train Purchases</t>
  </si>
  <si>
    <t>Withholdings</t>
  </si>
  <si>
    <t>Train Sales</t>
  </si>
  <si>
    <t>Costs/Profits</t>
  </si>
  <si>
    <t>4/4</t>
  </si>
  <si>
    <t>2/2</t>
  </si>
  <si>
    <t>3/3</t>
  </si>
  <si>
    <t>Phase 1</t>
  </si>
  <si>
    <t>Initial Stock Round</t>
  </si>
  <si>
    <t>Name</t>
  </si>
  <si>
    <t>INCOME</t>
  </si>
  <si>
    <t>EXPENSES</t>
  </si>
  <si>
    <t>End Funds</t>
  </si>
  <si>
    <t>Pvt Income</t>
  </si>
  <si>
    <t>Dividends</t>
  </si>
  <si>
    <t>Pvts</t>
  </si>
  <si>
    <t>Divs</t>
  </si>
  <si>
    <t>Certs</t>
  </si>
  <si>
    <t>Player 1</t>
  </si>
  <si>
    <t>Player 2</t>
  </si>
  <si>
    <t>Player 3</t>
  </si>
  <si>
    <t>Player 4</t>
  </si>
  <si>
    <t>Player 5</t>
  </si>
  <si>
    <t>Player 6</t>
  </si>
  <si>
    <t>Company</t>
  </si>
  <si>
    <t>Station</t>
  </si>
  <si>
    <t>Redeem Shares</t>
  </si>
  <si>
    <t>Share Reissue</t>
  </si>
  <si>
    <t>6/6</t>
  </si>
  <si>
    <t>I</t>
  </si>
  <si>
    <t>7/7</t>
  </si>
  <si>
    <t>Paid Out</t>
  </si>
  <si>
    <t>This Round</t>
  </si>
  <si>
    <t>Total</t>
  </si>
  <si>
    <t>Number of</t>
  </si>
  <si>
    <t>Players:</t>
  </si>
  <si>
    <t>EST</t>
  </si>
  <si>
    <t>ETA</t>
  </si>
  <si>
    <t>MID</t>
  </si>
  <si>
    <t>NOR</t>
  </si>
  <si>
    <t>OU</t>
  </si>
  <si>
    <t>PLM</t>
  </si>
  <si>
    <t>PO</t>
  </si>
  <si>
    <t>PRO</t>
  </si>
  <si>
    <t>SO</t>
  </si>
  <si>
    <t>E</t>
  </si>
  <si>
    <t>F</t>
  </si>
  <si>
    <t>G</t>
  </si>
  <si>
    <t>H</t>
  </si>
  <si>
    <t>J</t>
  </si>
  <si>
    <t>K</t>
  </si>
  <si>
    <t>L</t>
  </si>
  <si>
    <t>M</t>
  </si>
  <si>
    <t>N</t>
  </si>
  <si>
    <t>O</t>
  </si>
  <si>
    <t>Qty</t>
  </si>
  <si>
    <t>2+1</t>
  </si>
  <si>
    <t>2x2 or 3+1</t>
  </si>
  <si>
    <t>125</t>
  </si>
  <si>
    <t>200</t>
  </si>
  <si>
    <t>Rusted by</t>
  </si>
  <si>
    <t>Blue</t>
  </si>
  <si>
    <t>4+1</t>
  </si>
  <si>
    <t>3/5x2</t>
  </si>
  <si>
    <t>300</t>
  </si>
  <si>
    <t>500</t>
  </si>
  <si>
    <t>Brown</t>
  </si>
  <si>
    <t>5+2</t>
  </si>
  <si>
    <t>4/6x2</t>
  </si>
  <si>
    <t>Red</t>
  </si>
  <si>
    <t>5E</t>
  </si>
  <si>
    <t>5/7x2</t>
  </si>
  <si>
    <t>Gray</t>
  </si>
  <si>
    <t>8E</t>
  </si>
  <si>
    <t>None</t>
  </si>
  <si>
    <t>Electric</t>
  </si>
  <si>
    <t>18/18</t>
  </si>
  <si>
    <t>Trains Roster</t>
  </si>
  <si>
    <t>Compagnie de Toulouse à Barcelone</t>
  </si>
  <si>
    <t>Cie de la Ceinture</t>
  </si>
  <si>
    <t>Cie de Paris - Saint-Germain</t>
  </si>
  <si>
    <t>Cie du Havre</t>
  </si>
  <si>
    <t>Cie du Val de Loire</t>
  </si>
  <si>
    <t>Cie de Boulogne - Amiens</t>
  </si>
  <si>
    <t>Cie de Lyon - Méditeranée</t>
  </si>
</sst>
</file>

<file path=xl/styles.xml><?xml version="1.0" encoding="utf-8"?>
<styleSheet xmlns="http://schemas.openxmlformats.org/spreadsheetml/2006/main">
  <numFmts count="7">
    <numFmt numFmtId="164" formatCode="_-* #,##0.00\ _$_-;\-* #,##0.00\ _$_-;_-* &quot;-&quot;??\ _$_-;_-@_-"/>
    <numFmt numFmtId="165" formatCode="[&lt;=0]#&quot; -&quot;;General"/>
    <numFmt numFmtId="166" formatCode="#"/>
    <numFmt numFmtId="167" formatCode="[$$-409]#,##0;\-[$$-409]#,##0"/>
    <numFmt numFmtId="168" formatCode="&quot;$&quot;#,##0"/>
    <numFmt numFmtId="169" formatCode="[&lt;=0]#&quot;None&quot;;General"/>
    <numFmt numFmtId="170" formatCode="[&lt;=0]#&quot; -&quot;;#,##0"/>
  </numFmts>
  <fonts count="34">
    <font>
      <sz val="10"/>
      <name val="Arial"/>
    </font>
    <font>
      <sz val="10"/>
      <name val="Arial"/>
    </font>
    <font>
      <sz val="10"/>
      <color indexed="8"/>
      <name val="Arial"/>
    </font>
    <font>
      <sz val="10"/>
      <color indexed="9"/>
      <name val="Arial"/>
    </font>
    <font>
      <b/>
      <sz val="9"/>
      <name val="Arial"/>
      <charset val="1"/>
    </font>
    <font>
      <sz val="10"/>
      <name val="Arial"/>
    </font>
    <font>
      <i/>
      <sz val="9"/>
      <name val="Arial"/>
      <charset val="1"/>
    </font>
    <font>
      <b/>
      <sz val="9"/>
      <color indexed="9"/>
      <name val="Arial"/>
      <charset val="1"/>
    </font>
    <font>
      <sz val="9"/>
      <name val="Arial"/>
      <charset val="1"/>
    </font>
    <font>
      <b/>
      <sz val="9"/>
      <name val="Arial"/>
    </font>
    <font>
      <sz val="10"/>
      <name val="Arial"/>
    </font>
    <font>
      <b/>
      <sz val="9"/>
      <name val="Arial"/>
      <charset val="1"/>
    </font>
    <font>
      <sz val="9"/>
      <name val="Arial"/>
      <charset val="1"/>
    </font>
    <font>
      <sz val="9"/>
      <name val="Arial"/>
    </font>
    <font>
      <sz val="9"/>
      <name val="Arial"/>
    </font>
    <font>
      <b/>
      <sz val="14"/>
      <name val="Arial"/>
      <charset val="1"/>
    </font>
    <font>
      <b/>
      <sz val="9"/>
      <color indexed="10"/>
      <name val="Arial"/>
      <charset val="1"/>
    </font>
    <font>
      <b/>
      <sz val="9"/>
      <color indexed="8"/>
      <name val="Arial"/>
      <charset val="1"/>
    </font>
    <font>
      <b/>
      <sz val="9"/>
      <color indexed="8"/>
      <name val="Arial"/>
      <charset val="1"/>
    </font>
    <font>
      <b/>
      <sz val="9"/>
      <color indexed="9"/>
      <name val="Arial"/>
      <charset val="1"/>
    </font>
    <font>
      <i/>
      <sz val="9"/>
      <name val="Arial"/>
      <charset val="1"/>
    </font>
    <font>
      <sz val="8"/>
      <name val="Arial"/>
    </font>
    <font>
      <b/>
      <i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16"/>
      <name val="Arial"/>
      <charset val="1"/>
    </font>
    <font>
      <b/>
      <sz val="24"/>
      <name val="Copperplate Gothic Bold"/>
      <charset val="1"/>
    </font>
    <font>
      <b/>
      <sz val="9"/>
      <color indexed="17"/>
      <name val="Arial"/>
      <charset val="1"/>
    </font>
    <font>
      <b/>
      <sz val="9"/>
      <color indexed="9"/>
      <name val="Arial"/>
      <family val="2"/>
    </font>
    <font>
      <b/>
      <sz val="9"/>
      <color indexed="10"/>
      <name val="Arial"/>
      <family val="2"/>
    </font>
    <font>
      <b/>
      <sz val="9"/>
      <color indexed="8"/>
      <name val="Arial"/>
      <family val="2"/>
    </font>
    <font>
      <b/>
      <sz val="9"/>
      <color theme="0"/>
      <name val="Arial"/>
      <family val="2"/>
    </font>
    <font>
      <i/>
      <sz val="9"/>
      <name val="Arial"/>
      <family val="2"/>
    </font>
    <font>
      <sz val="9"/>
      <color theme="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19"/>
        <bgColor indexed="54"/>
      </patternFill>
    </fill>
    <fill>
      <patternFill patternType="solid">
        <fgColor indexed="53"/>
        <bgColor indexed="29"/>
      </patternFill>
    </fill>
    <fill>
      <patternFill patternType="solid">
        <fgColor indexed="13"/>
        <bgColor indexed="34"/>
      </patternFill>
    </fill>
    <fill>
      <patternFill patternType="solid">
        <fgColor indexed="8"/>
        <bgColor indexed="58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55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57"/>
        <bgColor indexed="17"/>
      </patternFill>
    </fill>
    <fill>
      <patternFill patternType="solid">
        <fgColor indexed="8"/>
        <bgColor indexed="23"/>
      </patternFill>
    </fill>
    <fill>
      <patternFill patternType="solid">
        <fgColor indexed="36"/>
        <bgColor indexed="53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41"/>
      </patternFill>
    </fill>
    <fill>
      <patternFill patternType="solid">
        <fgColor indexed="42"/>
        <bgColor indexed="9"/>
      </patternFill>
    </fill>
    <fill>
      <patternFill patternType="solid">
        <fgColor indexed="8"/>
        <bgColor indexed="55"/>
      </patternFill>
    </fill>
    <fill>
      <patternFill patternType="solid">
        <fgColor indexed="8"/>
        <bgColor indexed="9"/>
      </patternFill>
    </fill>
    <fill>
      <patternFill patternType="solid">
        <fgColor indexed="26"/>
        <b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23"/>
      </patternFill>
    </fill>
    <fill>
      <patternFill patternType="solid">
        <fgColor indexed="16"/>
        <bgColor indexed="9"/>
      </patternFill>
    </fill>
    <fill>
      <patternFill patternType="solid">
        <fgColor indexed="17"/>
        <bgColor indexed="55"/>
      </patternFill>
    </fill>
    <fill>
      <patternFill patternType="solid">
        <fgColor theme="1"/>
        <bgColor indexed="55"/>
      </patternFill>
    </fill>
    <fill>
      <patternFill patternType="solid">
        <fgColor theme="1"/>
        <bgColor indexed="64"/>
      </patternFill>
    </fill>
    <fill>
      <patternFill patternType="solid">
        <fgColor theme="1"/>
        <bgColor indexed="9"/>
      </patternFill>
    </fill>
    <fill>
      <patternFill patternType="solid">
        <fgColor theme="1"/>
        <bgColor indexed="58"/>
      </patternFill>
    </fill>
    <fill>
      <patternFill patternType="solid">
        <fgColor rgb="FFC00000"/>
        <bgColor indexed="57"/>
      </patternFill>
    </fill>
    <fill>
      <patternFill patternType="solid">
        <fgColor theme="1" tint="0.249977111117893"/>
        <bgColor indexed="58"/>
      </patternFill>
    </fill>
    <fill>
      <patternFill patternType="solid">
        <fgColor theme="3" tint="0.39997558519241921"/>
        <bgColor indexed="60"/>
      </patternFill>
    </fill>
    <fill>
      <patternFill patternType="solid">
        <fgColor rgb="FF008000"/>
        <bgColor indexed="39"/>
      </patternFill>
    </fill>
    <fill>
      <patternFill patternType="solid">
        <fgColor rgb="FFFFFF00"/>
        <bgColor indexed="39"/>
      </patternFill>
    </fill>
    <fill>
      <patternFill patternType="solid">
        <fgColor theme="4" tint="-0.499984740745262"/>
        <bgColor indexed="35"/>
      </patternFill>
    </fill>
    <fill>
      <patternFill patternType="solid">
        <fgColor rgb="FF996633"/>
        <bgColor indexed="34"/>
      </patternFill>
    </fill>
    <fill>
      <patternFill patternType="solid">
        <fgColor rgb="FF92D050"/>
        <bgColor indexed="34"/>
      </patternFill>
    </fill>
    <fill>
      <patternFill patternType="solid">
        <fgColor rgb="FF7030A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FF00"/>
        <bgColor indexed="55"/>
      </patternFill>
    </fill>
    <fill>
      <patternFill patternType="solid">
        <fgColor theme="4" tint="-0.249977111117893"/>
        <bgColor indexed="9"/>
      </patternFill>
    </fill>
    <fill>
      <patternFill patternType="solid">
        <fgColor rgb="FF008000"/>
        <bgColor indexed="9"/>
      </patternFill>
    </fill>
    <fill>
      <patternFill patternType="solid">
        <fgColor rgb="FF008000"/>
        <bgColor indexed="55"/>
      </patternFill>
    </fill>
    <fill>
      <patternFill patternType="solid">
        <fgColor rgb="FFC00000"/>
        <bgColor indexed="9"/>
      </patternFill>
    </fill>
    <fill>
      <patternFill patternType="solid">
        <fgColor rgb="FF996633"/>
        <bgColor indexed="9"/>
      </patternFill>
    </fill>
    <fill>
      <patternFill patternType="solid">
        <fgColor theme="1" tint="0.34998626667073579"/>
        <bgColor indexed="9"/>
      </patternFill>
    </fill>
    <fill>
      <patternFill patternType="solid">
        <fgColor theme="0"/>
        <bgColor indexed="9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164" fontId="1" fillId="0" borderId="0" applyFont="0" applyFill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Font="0" applyBorder="0" applyAlignment="0" applyProtection="0"/>
  </cellStyleXfs>
  <cellXfs count="3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/>
    <xf numFmtId="0" fontId="4" fillId="5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49" fontId="8" fillId="6" borderId="0" xfId="0" applyNumberFormat="1" applyFont="1" applyFill="1" applyAlignment="1" applyProtection="1">
      <alignment horizontal="center"/>
      <protection locked="0"/>
    </xf>
    <xf numFmtId="165" fontId="8" fillId="6" borderId="0" xfId="0" applyNumberFormat="1" applyFont="1" applyFill="1" applyAlignment="1" applyProtection="1">
      <alignment horizontal="center"/>
      <protection locked="0"/>
    </xf>
    <xf numFmtId="0" fontId="8" fillId="6" borderId="0" xfId="0" applyFont="1" applyFill="1" applyAlignment="1" applyProtection="1">
      <alignment horizontal="center"/>
      <protection locked="0"/>
    </xf>
    <xf numFmtId="0" fontId="8" fillId="6" borderId="0" xfId="0" applyFont="1" applyFill="1" applyAlignment="1">
      <alignment horizontal="center"/>
    </xf>
    <xf numFmtId="0" fontId="8" fillId="6" borderId="0" xfId="0" applyNumberFormat="1" applyFont="1" applyFill="1" applyAlignment="1" applyProtection="1">
      <alignment horizontal="center"/>
    </xf>
    <xf numFmtId="0" fontId="8" fillId="5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49" fontId="8" fillId="7" borderId="0" xfId="0" applyNumberFormat="1" applyFont="1" applyFill="1" applyAlignment="1" applyProtection="1">
      <alignment horizontal="center"/>
      <protection locked="0"/>
    </xf>
    <xf numFmtId="165" fontId="8" fillId="7" borderId="0" xfId="0" applyNumberFormat="1" applyFont="1" applyFill="1" applyAlignment="1" applyProtection="1">
      <alignment horizontal="center"/>
      <protection locked="0"/>
    </xf>
    <xf numFmtId="0" fontId="8" fillId="7" borderId="0" xfId="0" applyFont="1" applyFill="1" applyAlignment="1" applyProtection="1">
      <alignment horizontal="center"/>
      <protection locked="0"/>
    </xf>
    <xf numFmtId="0" fontId="8" fillId="7" borderId="0" xfId="0" applyNumberFormat="1" applyFont="1" applyFill="1" applyAlignment="1" applyProtection="1">
      <alignment horizontal="center"/>
    </xf>
    <xf numFmtId="0" fontId="8" fillId="7" borderId="0" xfId="0" applyFont="1" applyFill="1" applyBorder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" fontId="16" fillId="0" borderId="0" xfId="0" applyNumberFormat="1" applyFont="1" applyFill="1" applyAlignment="1">
      <alignment horizontal="center"/>
    </xf>
    <xf numFmtId="1" fontId="17" fillId="0" borderId="0" xfId="0" applyNumberFormat="1" applyFont="1" applyFill="1" applyAlignment="1">
      <alignment horizontal="center"/>
    </xf>
    <xf numFmtId="1" fontId="18" fillId="0" borderId="0" xfId="0" applyNumberFormat="1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19" fillId="8" borderId="0" xfId="0" applyFont="1" applyFill="1" applyBorder="1" applyAlignment="1">
      <alignment horizontal="center"/>
    </xf>
    <xf numFmtId="0" fontId="8" fillId="9" borderId="0" xfId="0" applyFont="1" applyFill="1" applyAlignment="1">
      <alignment horizontal="center"/>
    </xf>
    <xf numFmtId="49" fontId="7" fillId="10" borderId="1" xfId="0" applyNumberFormat="1" applyFont="1" applyFill="1" applyBorder="1" applyAlignment="1" applyProtection="1">
      <alignment horizontal="center"/>
    </xf>
    <xf numFmtId="0" fontId="7" fillId="10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49" fontId="4" fillId="8" borderId="1" xfId="0" applyNumberFormat="1" applyFont="1" applyFill="1" applyBorder="1" applyAlignment="1" applyProtection="1">
      <alignment horizontal="center"/>
    </xf>
    <xf numFmtId="0" fontId="7" fillId="8" borderId="0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1" fontId="4" fillId="8" borderId="0" xfId="0" applyNumberFormat="1" applyFont="1" applyFill="1" applyBorder="1" applyAlignment="1" applyProtection="1">
      <alignment horizontal="center"/>
    </xf>
    <xf numFmtId="166" fontId="4" fillId="8" borderId="0" xfId="0" applyNumberFormat="1" applyFont="1" applyFill="1" applyAlignment="1">
      <alignment horizontal="center"/>
    </xf>
    <xf numFmtId="1" fontId="8" fillId="8" borderId="0" xfId="0" applyNumberFormat="1" applyFont="1" applyFill="1" applyBorder="1" applyAlignment="1" applyProtection="1">
      <alignment horizontal="center"/>
    </xf>
    <xf numFmtId="0" fontId="8" fillId="8" borderId="0" xfId="0" applyFont="1" applyFill="1" applyAlignment="1">
      <alignment horizontal="center"/>
    </xf>
    <xf numFmtId="49" fontId="8" fillId="8" borderId="0" xfId="0" applyNumberFormat="1" applyFont="1" applyFill="1" applyAlignment="1" applyProtection="1">
      <alignment horizontal="center"/>
    </xf>
    <xf numFmtId="1" fontId="4" fillId="8" borderId="1" xfId="0" applyNumberFormat="1" applyFont="1" applyFill="1" applyBorder="1" applyAlignment="1" applyProtection="1">
      <alignment horizontal="center"/>
    </xf>
    <xf numFmtId="166" fontId="4" fillId="8" borderId="1" xfId="0" applyNumberFormat="1" applyFont="1" applyFill="1" applyBorder="1" applyAlignment="1">
      <alignment horizontal="center"/>
    </xf>
    <xf numFmtId="165" fontId="8" fillId="7" borderId="3" xfId="0" applyNumberFormat="1" applyFont="1" applyFill="1" applyBorder="1" applyAlignment="1" applyProtection="1">
      <alignment horizontal="center"/>
      <protection locked="0"/>
    </xf>
    <xf numFmtId="165" fontId="8" fillId="6" borderId="3" xfId="0" applyNumberFormat="1" applyFont="1" applyFill="1" applyBorder="1" applyAlignment="1" applyProtection="1">
      <alignment horizontal="center"/>
      <protection locked="0"/>
    </xf>
    <xf numFmtId="0" fontId="8" fillId="6" borderId="3" xfId="0" applyFont="1" applyFill="1" applyBorder="1" applyAlignment="1" applyProtection="1">
      <alignment horizontal="center"/>
      <protection locked="0"/>
    </xf>
    <xf numFmtId="0" fontId="8" fillId="7" borderId="3" xfId="0" applyFont="1" applyFill="1" applyBorder="1" applyAlignment="1" applyProtection="1">
      <alignment horizontal="center"/>
      <protection locked="0"/>
    </xf>
    <xf numFmtId="1" fontId="4" fillId="8" borderId="4" xfId="0" applyNumberFormat="1" applyFont="1" applyFill="1" applyBorder="1" applyAlignment="1" applyProtection="1">
      <alignment horizontal="center"/>
    </xf>
    <xf numFmtId="0" fontId="7" fillId="11" borderId="1" xfId="0" applyFont="1" applyFill="1" applyBorder="1" applyAlignment="1">
      <alignment horizontal="center" vertical="center"/>
    </xf>
    <xf numFmtId="0" fontId="7" fillId="11" borderId="0" xfId="0" applyFont="1" applyFill="1" applyBorder="1" applyAlignment="1">
      <alignment horizontal="center" vertical="center"/>
    </xf>
    <xf numFmtId="0" fontId="8" fillId="6" borderId="0" xfId="0" applyFont="1" applyFill="1" applyBorder="1" applyAlignment="1" applyProtection="1">
      <alignment horizontal="center"/>
      <protection locked="0"/>
    </xf>
    <xf numFmtId="165" fontId="8" fillId="6" borderId="0" xfId="0" applyNumberFormat="1" applyFont="1" applyFill="1" applyBorder="1" applyAlignment="1" applyProtection="1">
      <alignment horizontal="center"/>
      <protection locked="0"/>
    </xf>
    <xf numFmtId="0" fontId="8" fillId="8" borderId="0" xfId="0" applyFont="1" applyFill="1" applyBorder="1" applyAlignment="1">
      <alignment horizontal="center"/>
    </xf>
    <xf numFmtId="49" fontId="8" fillId="8" borderId="0" xfId="0" applyNumberFormat="1" applyFont="1" applyFill="1" applyBorder="1" applyAlignment="1" applyProtection="1">
      <alignment horizontal="center"/>
    </xf>
    <xf numFmtId="49" fontId="4" fillId="8" borderId="0" xfId="0" applyNumberFormat="1" applyFont="1" applyFill="1" applyBorder="1" applyAlignment="1" applyProtection="1">
      <alignment horizontal="center"/>
    </xf>
    <xf numFmtId="49" fontId="7" fillId="12" borderId="1" xfId="0" applyNumberFormat="1" applyFont="1" applyFill="1" applyBorder="1" applyAlignment="1" applyProtection="1">
      <alignment horizontal="center"/>
    </xf>
    <xf numFmtId="0" fontId="7" fillId="12" borderId="1" xfId="0" applyFont="1" applyFill="1" applyBorder="1" applyAlignment="1">
      <alignment horizontal="center"/>
    </xf>
    <xf numFmtId="166" fontId="4" fillId="8" borderId="0" xfId="0" applyNumberFormat="1" applyFont="1" applyFill="1" applyBorder="1" applyAlignment="1">
      <alignment horizontal="center"/>
    </xf>
    <xf numFmtId="0" fontId="4" fillId="5" borderId="0" xfId="0" applyFont="1" applyFill="1" applyAlignment="1" applyProtection="1">
      <alignment horizontal="center"/>
    </xf>
    <xf numFmtId="0" fontId="4" fillId="8" borderId="0" xfId="0" applyFont="1" applyFill="1" applyAlignment="1" applyProtection="1">
      <alignment horizontal="center"/>
    </xf>
    <xf numFmtId="0" fontId="4" fillId="5" borderId="0" xfId="0" applyFont="1" applyFill="1" applyBorder="1" applyAlignment="1" applyProtection="1">
      <alignment horizontal="center"/>
    </xf>
    <xf numFmtId="0" fontId="4" fillId="8" borderId="0" xfId="0" applyFont="1" applyFill="1" applyBorder="1" applyAlignment="1" applyProtection="1">
      <alignment horizontal="center"/>
    </xf>
    <xf numFmtId="0" fontId="6" fillId="8" borderId="0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14" borderId="5" xfId="0" applyNumberFormat="1" applyFont="1" applyFill="1" applyBorder="1" applyAlignment="1" applyProtection="1">
      <alignment horizontal="center"/>
    </xf>
    <xf numFmtId="0" fontId="4" fillId="14" borderId="1" xfId="0" applyNumberFormat="1" applyFont="1" applyFill="1" applyBorder="1" applyAlignment="1" applyProtection="1">
      <alignment horizontal="center"/>
    </xf>
    <xf numFmtId="0" fontId="4" fillId="8" borderId="1" xfId="0" applyNumberFormat="1" applyFont="1" applyFill="1" applyBorder="1" applyAlignment="1" applyProtection="1">
      <alignment horizontal="center"/>
    </xf>
    <xf numFmtId="0" fontId="4" fillId="15" borderId="0" xfId="0" applyFont="1" applyFill="1" applyAlignment="1" applyProtection="1">
      <alignment horizontal="center"/>
    </xf>
    <xf numFmtId="168" fontId="23" fillId="15" borderId="0" xfId="0" applyNumberFormat="1" applyFont="1" applyFill="1" applyAlignment="1" applyProtection="1">
      <alignment horizontal="center"/>
    </xf>
    <xf numFmtId="0" fontId="7" fillId="8" borderId="0" xfId="0" applyFont="1" applyFill="1" applyBorder="1" applyAlignment="1" applyProtection="1">
      <alignment horizontal="center" vertical="center"/>
    </xf>
    <xf numFmtId="0" fontId="7" fillId="8" borderId="1" xfId="0" applyFont="1" applyFill="1" applyBorder="1" applyAlignment="1" applyProtection="1">
      <alignment horizontal="center" vertical="center"/>
    </xf>
    <xf numFmtId="0" fontId="7" fillId="11" borderId="0" xfId="0" applyFont="1" applyFill="1" applyBorder="1" applyAlignment="1" applyProtection="1">
      <alignment horizontal="center" vertical="center"/>
    </xf>
    <xf numFmtId="0" fontId="7" fillId="11" borderId="1" xfId="0" applyFont="1" applyFill="1" applyBorder="1" applyAlignment="1" applyProtection="1">
      <alignment horizontal="center" vertical="center"/>
    </xf>
    <xf numFmtId="165" fontId="8" fillId="8" borderId="0" xfId="0" applyNumberFormat="1" applyFont="1" applyFill="1" applyAlignment="1" applyProtection="1">
      <alignment horizontal="center"/>
    </xf>
    <xf numFmtId="165" fontId="8" fillId="8" borderId="0" xfId="0" applyNumberFormat="1" applyFont="1" applyFill="1" applyBorder="1" applyAlignment="1" applyProtection="1">
      <alignment horizontal="center"/>
    </xf>
    <xf numFmtId="165" fontId="8" fillId="8" borderId="1" xfId="0" applyNumberFormat="1" applyFont="1" applyFill="1" applyBorder="1" applyAlignment="1" applyProtection="1">
      <alignment horizontal="center"/>
    </xf>
    <xf numFmtId="0" fontId="4" fillId="8" borderId="4" xfId="0" applyFont="1" applyFill="1" applyBorder="1" applyAlignment="1" applyProtection="1">
      <alignment horizontal="center"/>
    </xf>
    <xf numFmtId="166" fontId="8" fillId="8" borderId="0" xfId="0" applyNumberFormat="1" applyFont="1" applyFill="1" applyAlignment="1" applyProtection="1">
      <alignment horizontal="center"/>
    </xf>
    <xf numFmtId="166" fontId="8" fillId="8" borderId="0" xfId="0" applyNumberFormat="1" applyFont="1" applyFill="1" applyBorder="1" applyAlignment="1" applyProtection="1">
      <alignment horizontal="center"/>
    </xf>
    <xf numFmtId="166" fontId="8" fillId="8" borderId="1" xfId="0" applyNumberFormat="1" applyFont="1" applyFill="1" applyBorder="1" applyAlignment="1" applyProtection="1">
      <alignment horizontal="center"/>
    </xf>
    <xf numFmtId="165" fontId="8" fillId="8" borderId="6" xfId="0" applyNumberFormat="1" applyFont="1" applyFill="1" applyBorder="1" applyAlignment="1" applyProtection="1">
      <alignment horizontal="center"/>
    </xf>
    <xf numFmtId="166" fontId="12" fillId="8" borderId="0" xfId="0" applyNumberFormat="1" applyFont="1" applyFill="1" applyAlignment="1" applyProtection="1">
      <alignment horizontal="center"/>
    </xf>
    <xf numFmtId="0" fontId="20" fillId="8" borderId="0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/>
      <protection locked="0"/>
    </xf>
    <xf numFmtId="0" fontId="13" fillId="17" borderId="0" xfId="0" applyFont="1" applyFill="1" applyAlignment="1" applyProtection="1">
      <alignment horizontal="center"/>
    </xf>
    <xf numFmtId="167" fontId="14" fillId="17" borderId="0" xfId="0" applyNumberFormat="1" applyFont="1" applyFill="1" applyAlignment="1" applyProtection="1">
      <alignment horizontal="center"/>
    </xf>
    <xf numFmtId="166" fontId="8" fillId="17" borderId="0" xfId="0" applyNumberFormat="1" applyFont="1" applyFill="1" applyBorder="1" applyAlignment="1" applyProtection="1">
      <alignment horizontal="center"/>
    </xf>
    <xf numFmtId="49" fontId="4" fillId="8" borderId="7" xfId="0" applyNumberFormat="1" applyFont="1" applyFill="1" applyBorder="1" applyAlignment="1" applyProtection="1">
      <alignment horizontal="center"/>
    </xf>
    <xf numFmtId="165" fontId="8" fillId="8" borderId="7" xfId="0" applyNumberFormat="1" applyFont="1" applyFill="1" applyBorder="1" applyAlignment="1" applyProtection="1">
      <alignment horizontal="center"/>
    </xf>
    <xf numFmtId="0" fontId="13" fillId="18" borderId="0" xfId="0" applyFont="1" applyFill="1" applyAlignment="1" applyProtection="1">
      <alignment horizontal="center"/>
    </xf>
    <xf numFmtId="0" fontId="10" fillId="13" borderId="0" xfId="0" applyFont="1" applyFill="1" applyAlignment="1" applyProtection="1">
      <alignment horizontal="center"/>
    </xf>
    <xf numFmtId="0" fontId="9" fillId="9" borderId="0" xfId="0" applyFont="1" applyFill="1" applyAlignment="1" applyProtection="1">
      <alignment horizontal="center"/>
    </xf>
    <xf numFmtId="166" fontId="8" fillId="9" borderId="0" xfId="0" applyNumberFormat="1" applyFont="1" applyFill="1" applyBorder="1" applyAlignment="1" applyProtection="1">
      <alignment horizontal="center"/>
    </xf>
    <xf numFmtId="0" fontId="13" fillId="9" borderId="0" xfId="0" applyFont="1" applyFill="1" applyAlignment="1" applyProtection="1">
      <alignment horizontal="center"/>
    </xf>
    <xf numFmtId="165" fontId="8" fillId="7" borderId="0" xfId="0" applyNumberFormat="1" applyFont="1" applyFill="1" applyBorder="1" applyAlignment="1" applyProtection="1">
      <alignment horizontal="center"/>
      <protection locked="0"/>
    </xf>
    <xf numFmtId="0" fontId="31" fillId="8" borderId="0" xfId="0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165" fontId="24" fillId="0" borderId="0" xfId="0" applyNumberFormat="1" applyFont="1" applyAlignment="1">
      <alignment horizontal="center"/>
    </xf>
    <xf numFmtId="0" fontId="23" fillId="0" borderId="0" xfId="0" applyFont="1" applyFill="1" applyBorder="1" applyAlignment="1">
      <alignment horizontal="center"/>
    </xf>
    <xf numFmtId="1" fontId="23" fillId="0" borderId="0" xfId="0" applyNumberFormat="1" applyFont="1" applyFill="1" applyAlignment="1">
      <alignment horizontal="center"/>
    </xf>
    <xf numFmtId="1" fontId="29" fillId="0" borderId="0" xfId="0" applyNumberFormat="1" applyFont="1" applyFill="1" applyAlignment="1">
      <alignment horizontal="center"/>
    </xf>
    <xf numFmtId="1" fontId="30" fillId="0" borderId="0" xfId="0" applyNumberFormat="1" applyFont="1" applyFill="1" applyAlignment="1">
      <alignment horizontal="center"/>
    </xf>
    <xf numFmtId="1" fontId="30" fillId="0" borderId="0" xfId="0" applyNumberFormat="1" applyFont="1" applyFill="1" applyBorder="1" applyAlignment="1">
      <alignment horizontal="center"/>
    </xf>
    <xf numFmtId="1" fontId="23" fillId="0" borderId="0" xfId="0" applyNumberFormat="1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165" fontId="24" fillId="0" borderId="0" xfId="0" applyNumberFormat="1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31" fillId="8" borderId="0" xfId="2" applyNumberFormat="1" applyFont="1" applyFill="1" applyBorder="1" applyAlignment="1">
      <alignment horizontal="center"/>
    </xf>
    <xf numFmtId="49" fontId="8" fillId="7" borderId="0" xfId="0" applyNumberFormat="1" applyFont="1" applyFill="1" applyBorder="1" applyAlignment="1" applyProtection="1">
      <alignment horizontal="center"/>
      <protection locked="0"/>
    </xf>
    <xf numFmtId="0" fontId="8" fillId="7" borderId="0" xfId="0" applyFont="1" applyFill="1" applyBorder="1" applyAlignment="1" applyProtection="1">
      <alignment horizontal="center"/>
      <protection locked="0"/>
    </xf>
    <xf numFmtId="0" fontId="8" fillId="9" borderId="0" xfId="0" applyFont="1" applyFill="1" applyBorder="1" applyAlignment="1">
      <alignment horizontal="center"/>
    </xf>
    <xf numFmtId="0" fontId="8" fillId="7" borderId="0" xfId="0" applyNumberFormat="1" applyFont="1" applyFill="1" applyBorder="1" applyAlignment="1" applyProtection="1">
      <alignment horizontal="center"/>
    </xf>
    <xf numFmtId="49" fontId="8" fillId="23" borderId="15" xfId="0" applyNumberFormat="1" applyFont="1" applyFill="1" applyBorder="1" applyAlignment="1" applyProtection="1">
      <alignment horizontal="center"/>
      <protection locked="0"/>
    </xf>
    <xf numFmtId="49" fontId="8" fillId="24" borderId="4" xfId="0" applyNumberFormat="1" applyFont="1" applyFill="1" applyBorder="1" applyAlignment="1" applyProtection="1">
      <alignment horizontal="center"/>
    </xf>
    <xf numFmtId="168" fontId="8" fillId="23" borderId="4" xfId="0" applyNumberFormat="1" applyFont="1" applyFill="1" applyBorder="1" applyAlignment="1" applyProtection="1">
      <alignment horizontal="center"/>
      <protection locked="0"/>
    </xf>
    <xf numFmtId="0" fontId="8" fillId="24" borderId="4" xfId="0" applyNumberFormat="1" applyFont="1" applyFill="1" applyBorder="1" applyAlignment="1" applyProtection="1">
      <alignment horizontal="center"/>
    </xf>
    <xf numFmtId="165" fontId="8" fillId="24" borderId="4" xfId="0" applyNumberFormat="1" applyFont="1" applyFill="1" applyBorder="1" applyAlignment="1" applyProtection="1">
      <alignment horizontal="center"/>
    </xf>
    <xf numFmtId="165" fontId="8" fillId="23" borderId="4" xfId="0" applyNumberFormat="1" applyFont="1" applyFill="1" applyBorder="1" applyAlignment="1" applyProtection="1">
      <alignment horizontal="center"/>
      <protection locked="0"/>
    </xf>
    <xf numFmtId="0" fontId="8" fillId="23" borderId="4" xfId="0" applyFont="1" applyFill="1" applyBorder="1" applyAlignment="1" applyProtection="1">
      <alignment horizontal="center"/>
      <protection locked="0"/>
    </xf>
    <xf numFmtId="0" fontId="8" fillId="24" borderId="4" xfId="0" applyFont="1" applyFill="1" applyBorder="1" applyAlignment="1">
      <alignment horizontal="center"/>
    </xf>
    <xf numFmtId="0" fontId="8" fillId="25" borderId="4" xfId="0" applyFont="1" applyFill="1" applyBorder="1" applyAlignment="1">
      <alignment horizontal="center"/>
    </xf>
    <xf numFmtId="0" fontId="8" fillId="23" borderId="4" xfId="0" applyNumberFormat="1" applyFont="1" applyFill="1" applyBorder="1" applyAlignment="1" applyProtection="1">
      <alignment horizontal="center"/>
    </xf>
    <xf numFmtId="0" fontId="8" fillId="26" borderId="16" xfId="0" applyFont="1" applyFill="1" applyBorder="1" applyAlignment="1">
      <alignment horizontal="center"/>
    </xf>
    <xf numFmtId="165" fontId="24" fillId="9" borderId="7" xfId="0" applyNumberFormat="1" applyFont="1" applyFill="1" applyBorder="1" applyAlignment="1" applyProtection="1">
      <alignment horizontal="center"/>
      <protection locked="0"/>
    </xf>
    <xf numFmtId="165" fontId="24" fillId="6" borderId="2" xfId="0" applyNumberFormat="1" applyFont="1" applyFill="1" applyBorder="1" applyAlignment="1" applyProtection="1">
      <alignment horizontal="center"/>
      <protection locked="0"/>
    </xf>
    <xf numFmtId="0" fontId="7" fillId="27" borderId="5" xfId="0" applyFont="1" applyFill="1" applyBorder="1" applyAlignment="1" applyProtection="1">
      <alignment horizontal="center"/>
    </xf>
    <xf numFmtId="0" fontId="28" fillId="27" borderId="1" xfId="0" applyNumberFormat="1" applyFont="1" applyFill="1" applyBorder="1" applyAlignment="1" applyProtection="1">
      <alignment horizontal="center"/>
    </xf>
    <xf numFmtId="0" fontId="31" fillId="28" borderId="5" xfId="0" applyFont="1" applyFill="1" applyBorder="1" applyAlignment="1" applyProtection="1">
      <alignment horizontal="center"/>
    </xf>
    <xf numFmtId="0" fontId="31" fillId="28" borderId="1" xfId="0" applyNumberFormat="1" applyFont="1" applyFill="1" applyBorder="1" applyAlignment="1" applyProtection="1">
      <alignment horizontal="center"/>
    </xf>
    <xf numFmtId="0" fontId="7" fillId="29" borderId="5" xfId="0" applyFont="1" applyFill="1" applyBorder="1" applyAlignment="1" applyProtection="1">
      <alignment horizontal="center"/>
    </xf>
    <xf numFmtId="0" fontId="28" fillId="29" borderId="1" xfId="0" applyNumberFormat="1" applyFont="1" applyFill="1" applyBorder="1" applyAlignment="1" applyProtection="1">
      <alignment horizontal="center"/>
    </xf>
    <xf numFmtId="0" fontId="31" fillId="30" borderId="5" xfId="0" applyFont="1" applyFill="1" applyBorder="1" applyAlignment="1" applyProtection="1">
      <alignment horizontal="center"/>
    </xf>
    <xf numFmtId="0" fontId="31" fillId="30" borderId="1" xfId="0" applyNumberFormat="1" applyFont="1" applyFill="1" applyBorder="1" applyAlignment="1" applyProtection="1">
      <alignment horizontal="center"/>
    </xf>
    <xf numFmtId="0" fontId="23" fillId="31" borderId="5" xfId="0" applyFont="1" applyFill="1" applyBorder="1" applyAlignment="1" applyProtection="1">
      <alignment horizontal="center"/>
    </xf>
    <xf numFmtId="0" fontId="23" fillId="31" borderId="1" xfId="0" applyNumberFormat="1" applyFont="1" applyFill="1" applyBorder="1" applyAlignment="1" applyProtection="1">
      <alignment horizontal="center"/>
    </xf>
    <xf numFmtId="0" fontId="31" fillId="32" borderId="5" xfId="0" applyFont="1" applyFill="1" applyBorder="1" applyAlignment="1" applyProtection="1">
      <alignment horizontal="center"/>
    </xf>
    <xf numFmtId="0" fontId="31" fillId="32" borderId="1" xfId="0" applyNumberFormat="1" applyFont="1" applyFill="1" applyBorder="1" applyAlignment="1" applyProtection="1">
      <alignment horizontal="center"/>
    </xf>
    <xf numFmtId="0" fontId="7" fillId="33" borderId="5" xfId="0" applyFont="1" applyFill="1" applyBorder="1" applyAlignment="1" applyProtection="1">
      <alignment horizontal="center"/>
    </xf>
    <xf numFmtId="0" fontId="28" fillId="33" borderId="1" xfId="0" applyNumberFormat="1" applyFont="1" applyFill="1" applyBorder="1" applyAlignment="1" applyProtection="1">
      <alignment horizontal="center" shrinkToFit="1"/>
    </xf>
    <xf numFmtId="0" fontId="23" fillId="34" borderId="5" xfId="0" applyFont="1" applyFill="1" applyBorder="1" applyAlignment="1" applyProtection="1">
      <alignment horizontal="center"/>
    </xf>
    <xf numFmtId="0" fontId="23" fillId="34" borderId="1" xfId="0" applyNumberFormat="1" applyFont="1" applyFill="1" applyBorder="1" applyAlignment="1" applyProtection="1">
      <alignment horizontal="center"/>
    </xf>
    <xf numFmtId="0" fontId="31" fillId="35" borderId="5" xfId="0" applyFont="1" applyFill="1" applyBorder="1" applyAlignment="1" applyProtection="1">
      <alignment horizontal="center"/>
    </xf>
    <xf numFmtId="0" fontId="31" fillId="35" borderId="1" xfId="0" applyNumberFormat="1" applyFont="1" applyFill="1" applyBorder="1" applyAlignment="1" applyProtection="1">
      <alignment horizontal="center"/>
    </xf>
    <xf numFmtId="3" fontId="8" fillId="6" borderId="0" xfId="0" applyNumberFormat="1" applyFont="1" applyFill="1" applyAlignment="1" applyProtection="1">
      <alignment horizontal="center"/>
      <protection locked="0"/>
    </xf>
    <xf numFmtId="3" fontId="8" fillId="8" borderId="0" xfId="0" applyNumberFormat="1" applyFont="1" applyFill="1" applyAlignment="1" applyProtection="1">
      <alignment horizontal="center"/>
    </xf>
    <xf numFmtId="3" fontId="8" fillId="7" borderId="0" xfId="0" applyNumberFormat="1" applyFont="1" applyFill="1" applyAlignment="1" applyProtection="1">
      <alignment horizontal="center"/>
      <protection locked="0"/>
    </xf>
    <xf numFmtId="3" fontId="8" fillId="6" borderId="0" xfId="0" applyNumberFormat="1" applyFont="1" applyFill="1" applyBorder="1" applyAlignment="1" applyProtection="1">
      <alignment horizontal="center"/>
      <protection locked="0"/>
    </xf>
    <xf numFmtId="3" fontId="8" fillId="8" borderId="0" xfId="0" applyNumberFormat="1" applyFont="1" applyFill="1" applyBorder="1" applyAlignment="1" applyProtection="1">
      <alignment horizontal="center"/>
    </xf>
    <xf numFmtId="3" fontId="8" fillId="7" borderId="0" xfId="0" applyNumberFormat="1" applyFont="1" applyFill="1" applyBorder="1" applyAlignment="1" applyProtection="1">
      <alignment horizontal="center"/>
      <protection locked="0"/>
    </xf>
    <xf numFmtId="3" fontId="8" fillId="6" borderId="0" xfId="0" applyNumberFormat="1" applyFont="1" applyFill="1" applyAlignment="1">
      <alignment horizontal="center"/>
    </xf>
    <xf numFmtId="3" fontId="8" fillId="6" borderId="0" xfId="0" applyNumberFormat="1" applyFont="1" applyFill="1" applyAlignment="1" applyProtection="1">
      <alignment horizontal="center"/>
    </xf>
    <xf numFmtId="3" fontId="8" fillId="9" borderId="0" xfId="0" applyNumberFormat="1" applyFont="1" applyFill="1" applyAlignment="1">
      <alignment horizontal="center"/>
    </xf>
    <xf numFmtId="3" fontId="8" fillId="7" borderId="0" xfId="0" applyNumberFormat="1" applyFont="1" applyFill="1" applyAlignment="1">
      <alignment horizontal="center"/>
    </xf>
    <xf numFmtId="3" fontId="8" fillId="7" borderId="0" xfId="0" applyNumberFormat="1" applyFont="1" applyFill="1" applyAlignment="1" applyProtection="1">
      <alignment horizontal="center"/>
    </xf>
    <xf numFmtId="3" fontId="8" fillId="6" borderId="0" xfId="0" applyNumberFormat="1" applyFont="1" applyFill="1" applyBorder="1" applyAlignment="1" applyProtection="1">
      <alignment horizontal="center"/>
    </xf>
    <xf numFmtId="3" fontId="8" fillId="6" borderId="0" xfId="0" applyNumberFormat="1" applyFont="1" applyFill="1" applyBorder="1" applyAlignment="1">
      <alignment horizontal="center"/>
    </xf>
    <xf numFmtId="3" fontId="8" fillId="7" borderId="0" xfId="0" applyNumberFormat="1" applyFont="1" applyFill="1" applyBorder="1" applyAlignment="1">
      <alignment horizontal="center"/>
    </xf>
    <xf numFmtId="3" fontId="8" fillId="7" borderId="0" xfId="0" applyNumberFormat="1" applyFont="1" applyFill="1" applyBorder="1" applyAlignment="1" applyProtection="1">
      <alignment horizontal="center"/>
    </xf>
    <xf numFmtId="3" fontId="13" fillId="18" borderId="0" xfId="0" applyNumberFormat="1" applyFont="1" applyFill="1" applyAlignment="1" applyProtection="1">
      <alignment horizontal="center"/>
    </xf>
    <xf numFmtId="3" fontId="14" fillId="9" borderId="0" xfId="0" applyNumberFormat="1" applyFont="1" applyFill="1" applyAlignment="1" applyProtection="1">
      <alignment horizontal="center"/>
    </xf>
    <xf numFmtId="170" fontId="8" fillId="8" borderId="0" xfId="0" applyNumberFormat="1" applyFont="1" applyFill="1" applyAlignment="1" applyProtection="1">
      <alignment horizontal="center"/>
    </xf>
    <xf numFmtId="170" fontId="12" fillId="8" borderId="0" xfId="0" applyNumberFormat="1" applyFont="1" applyFill="1" applyAlignment="1" applyProtection="1">
      <alignment horizontal="center"/>
    </xf>
    <xf numFmtId="170" fontId="8" fillId="16" borderId="0" xfId="0" applyNumberFormat="1" applyFont="1" applyFill="1" applyAlignment="1" applyProtection="1">
      <alignment horizontal="center"/>
    </xf>
    <xf numFmtId="170" fontId="8" fillId="8" borderId="0" xfId="0" applyNumberFormat="1" applyFont="1" applyFill="1" applyBorder="1" applyAlignment="1" applyProtection="1">
      <alignment horizontal="center"/>
    </xf>
    <xf numFmtId="170" fontId="8" fillId="8" borderId="1" xfId="0" applyNumberFormat="1" applyFont="1" applyFill="1" applyBorder="1" applyAlignment="1" applyProtection="1">
      <alignment horizontal="center"/>
    </xf>
    <xf numFmtId="3" fontId="31" fillId="8" borderId="0" xfId="0" applyNumberFormat="1" applyFont="1" applyFill="1" applyBorder="1" applyAlignment="1">
      <alignment horizontal="center"/>
    </xf>
    <xf numFmtId="170" fontId="8" fillId="9" borderId="8" xfId="0" applyNumberFormat="1" applyFont="1" applyFill="1" applyBorder="1" applyAlignment="1" applyProtection="1">
      <alignment horizontal="center"/>
      <protection locked="0"/>
    </xf>
    <xf numFmtId="170" fontId="8" fillId="8" borderId="17" xfId="0" applyNumberFormat="1" applyFont="1" applyFill="1" applyBorder="1" applyAlignment="1" applyProtection="1">
      <alignment horizontal="center"/>
    </xf>
    <xf numFmtId="166" fontId="25" fillId="9" borderId="0" xfId="0" applyNumberFormat="1" applyFont="1" applyFill="1" applyBorder="1" applyAlignment="1">
      <alignment horizontal="center"/>
    </xf>
    <xf numFmtId="170" fontId="8" fillId="7" borderId="0" xfId="0" applyNumberFormat="1" applyFont="1" applyFill="1" applyBorder="1" applyAlignment="1" applyProtection="1">
      <alignment horizontal="center"/>
      <protection locked="0"/>
    </xf>
    <xf numFmtId="170" fontId="0" fillId="0" borderId="0" xfId="0" applyNumberFormat="1" applyBorder="1" applyAlignment="1" applyProtection="1">
      <alignment horizontal="center"/>
      <protection locked="0"/>
    </xf>
    <xf numFmtId="170" fontId="8" fillId="6" borderId="0" xfId="0" applyNumberFormat="1" applyFont="1" applyFill="1" applyAlignment="1" applyProtection="1">
      <alignment horizontal="center"/>
      <protection locked="0"/>
    </xf>
    <xf numFmtId="170" fontId="0" fillId="0" borderId="0" xfId="0" applyNumberFormat="1" applyAlignment="1" applyProtection="1">
      <alignment horizontal="center"/>
      <protection locked="0"/>
    </xf>
    <xf numFmtId="165" fontId="8" fillId="7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4" fillId="7" borderId="0" xfId="0" applyFont="1" applyFill="1" applyBorder="1" applyAlignment="1">
      <alignment horizontal="center"/>
    </xf>
    <xf numFmtId="0" fontId="31" fillId="35" borderId="4" xfId="0" applyNumberFormat="1" applyFont="1" applyFill="1" applyBorder="1" applyAlignment="1" applyProtection="1">
      <alignment horizontal="center"/>
    </xf>
    <xf numFmtId="170" fontId="8" fillId="7" borderId="0" xfId="0" applyNumberFormat="1" applyFont="1" applyFill="1" applyAlignment="1">
      <alignment horizontal="center"/>
    </xf>
    <xf numFmtId="170" fontId="0" fillId="0" borderId="0" xfId="0" applyNumberFormat="1" applyAlignment="1">
      <alignment horizontal="center"/>
    </xf>
    <xf numFmtId="170" fontId="8" fillId="6" borderId="1" xfId="0" applyNumberFormat="1" applyFont="1" applyFill="1" applyBorder="1" applyAlignment="1" applyProtection="1">
      <alignment horizontal="center"/>
      <protection locked="0"/>
    </xf>
    <xf numFmtId="170" fontId="0" fillId="0" borderId="1" xfId="0" applyNumberFormat="1" applyBorder="1" applyAlignment="1" applyProtection="1">
      <alignment horizontal="center"/>
      <protection locked="0"/>
    </xf>
    <xf numFmtId="0" fontId="23" fillId="34" borderId="4" xfId="0" applyNumberFormat="1" applyFont="1" applyFill="1" applyBorder="1" applyAlignment="1" applyProtection="1">
      <alignment horizontal="center"/>
    </xf>
    <xf numFmtId="0" fontId="11" fillId="7" borderId="0" xfId="0" applyFont="1" applyFill="1" applyBorder="1" applyAlignment="1">
      <alignment horizontal="center"/>
    </xf>
    <xf numFmtId="0" fontId="31" fillId="32" borderId="4" xfId="0" applyNumberFormat="1" applyFont="1" applyFill="1" applyBorder="1" applyAlignment="1" applyProtection="1">
      <alignment horizontal="center"/>
    </xf>
    <xf numFmtId="170" fontId="8" fillId="6" borderId="6" xfId="0" applyNumberFormat="1" applyFont="1" applyFill="1" applyBorder="1" applyAlignment="1">
      <alignment horizontal="center"/>
    </xf>
    <xf numFmtId="170" fontId="0" fillId="0" borderId="6" xfId="0" applyNumberFormat="1" applyBorder="1" applyAlignment="1">
      <alignment horizontal="center"/>
    </xf>
    <xf numFmtId="0" fontId="28" fillId="33" borderId="4" xfId="0" applyNumberFormat="1" applyFont="1" applyFill="1" applyBorder="1" applyAlignment="1" applyProtection="1">
      <alignment horizontal="center" shrinkToFit="1"/>
    </xf>
    <xf numFmtId="0" fontId="31" fillId="30" borderId="4" xfId="0" applyNumberFormat="1" applyFont="1" applyFill="1" applyBorder="1" applyAlignment="1" applyProtection="1">
      <alignment horizontal="center"/>
    </xf>
    <xf numFmtId="0" fontId="23" fillId="31" borderId="4" xfId="0" applyNumberFormat="1" applyFont="1" applyFill="1" applyBorder="1" applyAlignment="1" applyProtection="1">
      <alignment horizontal="center"/>
    </xf>
    <xf numFmtId="0" fontId="31" fillId="28" borderId="4" xfId="0" applyNumberFormat="1" applyFont="1" applyFill="1" applyBorder="1" applyAlignment="1" applyProtection="1">
      <alignment horizontal="center"/>
    </xf>
    <xf numFmtId="0" fontId="28" fillId="29" borderId="4" xfId="0" applyNumberFormat="1" applyFont="1" applyFill="1" applyBorder="1" applyAlignment="1" applyProtection="1">
      <alignment horizontal="center"/>
    </xf>
    <xf numFmtId="0" fontId="28" fillId="27" borderId="4" xfId="0" applyNumberFormat="1" applyFont="1" applyFill="1" applyBorder="1" applyAlignment="1" applyProtection="1">
      <alignment horizontal="center"/>
    </xf>
    <xf numFmtId="170" fontId="8" fillId="6" borderId="17" xfId="0" applyNumberFormat="1" applyFont="1" applyFill="1" applyBorder="1" applyAlignment="1" applyProtection="1">
      <alignment horizontal="center"/>
      <protection locked="0"/>
    </xf>
    <xf numFmtId="170" fontId="0" fillId="0" borderId="17" xfId="0" applyNumberFormat="1" applyBorder="1" applyAlignment="1" applyProtection="1">
      <alignment horizontal="center"/>
      <protection locked="0"/>
    </xf>
    <xf numFmtId="165" fontId="8" fillId="6" borderId="1" xfId="0" applyNumberFormat="1" applyFont="1" applyFill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3" fontId="8" fillId="9" borderId="0" xfId="0" applyNumberFormat="1" applyFont="1" applyFill="1" applyBorder="1" applyAlignment="1" applyProtection="1">
      <alignment horizontal="center"/>
    </xf>
    <xf numFmtId="3" fontId="0" fillId="19" borderId="0" xfId="0" applyNumberFormat="1" applyFill="1" applyBorder="1" applyAlignment="1">
      <alignment horizontal="center"/>
    </xf>
    <xf numFmtId="3" fontId="8" fillId="18" borderId="0" xfId="0" applyNumberFormat="1" applyFont="1" applyFill="1" applyBorder="1" applyAlignment="1" applyProtection="1">
      <alignment horizontal="center"/>
    </xf>
    <xf numFmtId="3" fontId="0" fillId="13" borderId="0" xfId="0" applyNumberFormat="1" applyFill="1" applyBorder="1" applyAlignment="1">
      <alignment horizontal="center"/>
    </xf>
    <xf numFmtId="169" fontId="8" fillId="6" borderId="0" xfId="0" applyNumberFormat="1" applyFont="1" applyFill="1" applyBorder="1" applyAlignment="1" applyProtection="1">
      <alignment horizontal="center"/>
      <protection locked="0"/>
    </xf>
    <xf numFmtId="0" fontId="0" fillId="13" borderId="0" xfId="0" applyFill="1" applyBorder="1" applyAlignment="1" applyProtection="1">
      <alignment horizontal="center"/>
      <protection locked="0"/>
    </xf>
    <xf numFmtId="3" fontId="8" fillId="9" borderId="0" xfId="0" applyNumberFormat="1" applyFont="1" applyFill="1" applyBorder="1" applyAlignment="1" applyProtection="1">
      <alignment horizontal="center"/>
      <protection locked="0"/>
    </xf>
    <xf numFmtId="3" fontId="0" fillId="19" borderId="0" xfId="0" applyNumberFormat="1" applyFill="1" applyBorder="1" applyAlignment="1" applyProtection="1">
      <alignment horizontal="center"/>
      <protection locked="0"/>
    </xf>
    <xf numFmtId="49" fontId="24" fillId="9" borderId="0" xfId="0" applyNumberFormat="1" applyFont="1" applyFill="1" applyBorder="1" applyAlignment="1" applyProtection="1">
      <alignment horizontal="center"/>
      <protection locked="0"/>
    </xf>
    <xf numFmtId="0" fontId="0" fillId="19" borderId="0" xfId="0" applyFill="1" applyBorder="1" applyAlignment="1" applyProtection="1">
      <alignment horizontal="center"/>
      <protection locked="0"/>
    </xf>
    <xf numFmtId="169" fontId="8" fillId="9" borderId="0" xfId="0" applyNumberFormat="1" applyFont="1" applyFill="1" applyBorder="1" applyAlignment="1" applyProtection="1">
      <alignment horizontal="center"/>
      <protection locked="0"/>
    </xf>
    <xf numFmtId="169" fontId="8" fillId="18" borderId="0" xfId="0" applyNumberFormat="1" applyFont="1" applyFill="1" applyBorder="1" applyAlignment="1" applyProtection="1">
      <alignment horizontal="center"/>
      <protection locked="0"/>
    </xf>
    <xf numFmtId="0" fontId="7" fillId="20" borderId="0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7" fillId="20" borderId="6" xfId="0" applyFont="1" applyFill="1" applyBorder="1" applyAlignment="1" applyProtection="1">
      <alignment horizontal="center" vertical="center"/>
    </xf>
    <xf numFmtId="0" fontId="11" fillId="18" borderId="0" xfId="0" applyFont="1" applyFill="1" applyBorder="1" applyAlignment="1">
      <alignment horizontal="center"/>
    </xf>
    <xf numFmtId="169" fontId="24" fillId="18" borderId="0" xfId="0" applyNumberFormat="1" applyFont="1" applyFill="1" applyBorder="1" applyAlignment="1" applyProtection="1">
      <alignment horizontal="center"/>
      <protection locked="0"/>
    </xf>
    <xf numFmtId="0" fontId="7" fillId="2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20" borderId="6" xfId="0" applyFont="1" applyFill="1" applyBorder="1" applyAlignment="1">
      <alignment horizontal="center" vertical="center"/>
    </xf>
    <xf numFmtId="165" fontId="8" fillId="6" borderId="0" xfId="0" applyNumberFormat="1" applyFont="1" applyFill="1" applyBorder="1" applyAlignment="1" applyProtection="1">
      <alignment horizontal="center"/>
      <protection locked="0"/>
    </xf>
    <xf numFmtId="0" fontId="7" fillId="10" borderId="0" xfId="0" applyFont="1" applyFill="1" applyBorder="1" applyAlignment="1" applyProtection="1">
      <alignment horizontal="center"/>
    </xf>
    <xf numFmtId="0" fontId="7" fillId="10" borderId="0" xfId="0" applyFont="1" applyFill="1" applyBorder="1" applyAlignment="1">
      <alignment horizontal="center"/>
    </xf>
    <xf numFmtId="0" fontId="4" fillId="14" borderId="0" xfId="0" applyNumberFormat="1" applyFont="1" applyFill="1" applyBorder="1" applyAlignment="1" applyProtection="1">
      <alignment horizontal="center"/>
    </xf>
    <xf numFmtId="0" fontId="17" fillId="4" borderId="0" xfId="0" applyFont="1" applyFill="1" applyBorder="1" applyAlignment="1" applyProtection="1">
      <alignment horizontal="center" vertical="center"/>
      <protection locked="0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11" fillId="18" borderId="1" xfId="0" applyFont="1" applyFill="1" applyBorder="1" applyAlignment="1">
      <alignment horizontal="center"/>
    </xf>
    <xf numFmtId="0" fontId="4" fillId="18" borderId="1" xfId="0" applyFont="1" applyFill="1" applyBorder="1" applyAlignment="1">
      <alignment horizontal="center"/>
    </xf>
    <xf numFmtId="0" fontId="26" fillId="0" borderId="9" xfId="3" applyNumberFormat="1" applyFont="1" applyFill="1" applyBorder="1" applyAlignment="1" applyProtection="1">
      <alignment horizontal="center" vertical="center" wrapText="1"/>
    </xf>
    <xf numFmtId="0" fontId="26" fillId="0" borderId="6" xfId="3" applyNumberFormat="1" applyFont="1" applyFill="1" applyBorder="1" applyAlignment="1" applyProtection="1">
      <alignment horizontal="center" vertical="center" wrapText="1"/>
    </xf>
    <xf numFmtId="0" fontId="26" fillId="0" borderId="10" xfId="3" applyNumberFormat="1" applyFont="1" applyFill="1" applyBorder="1" applyAlignment="1" applyProtection="1">
      <alignment horizontal="center" vertical="center" wrapText="1"/>
    </xf>
    <xf numFmtId="0" fontId="26" fillId="0" borderId="11" xfId="3" applyNumberFormat="1" applyFont="1" applyFill="1" applyBorder="1" applyAlignment="1" applyProtection="1">
      <alignment horizontal="center" vertical="center" wrapText="1"/>
    </xf>
    <xf numFmtId="0" fontId="26" fillId="0" borderId="0" xfId="3" applyNumberFormat="1" applyFont="1" applyFill="1" applyBorder="1" applyAlignment="1" applyProtection="1">
      <alignment horizontal="center" vertical="center" wrapText="1"/>
    </xf>
    <xf numFmtId="0" fontId="26" fillId="0" borderId="12" xfId="3" applyNumberFormat="1" applyFont="1" applyFill="1" applyBorder="1" applyAlignment="1" applyProtection="1">
      <alignment horizontal="center" vertical="center" wrapText="1"/>
    </xf>
    <xf numFmtId="0" fontId="26" fillId="0" borderId="13" xfId="3" applyNumberFormat="1" applyFont="1" applyFill="1" applyBorder="1" applyAlignment="1" applyProtection="1">
      <alignment horizontal="center" vertical="center" wrapText="1"/>
    </xf>
    <xf numFmtId="0" fontId="26" fillId="0" borderId="1" xfId="3" applyNumberFormat="1" applyFont="1" applyFill="1" applyBorder="1" applyAlignment="1" applyProtection="1">
      <alignment horizontal="center" vertical="center" wrapText="1"/>
    </xf>
    <xf numFmtId="0" fontId="26" fillId="0" borderId="14" xfId="3" applyNumberFormat="1" applyFont="1" applyFill="1" applyBorder="1" applyAlignment="1" applyProtection="1">
      <alignment horizontal="center" vertical="center" wrapText="1"/>
    </xf>
    <xf numFmtId="0" fontId="4" fillId="18" borderId="0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15" fillId="4" borderId="9" xfId="0" applyFont="1" applyFill="1" applyBorder="1" applyAlignment="1" applyProtection="1">
      <alignment horizontal="center" vertical="center" wrapText="1"/>
      <protection locked="0"/>
    </xf>
    <xf numFmtId="0" fontId="15" fillId="4" borderId="6" xfId="0" applyFont="1" applyFill="1" applyBorder="1" applyAlignment="1" applyProtection="1">
      <alignment horizontal="center" vertical="center" wrapText="1"/>
      <protection locked="0"/>
    </xf>
    <xf numFmtId="0" fontId="15" fillId="4" borderId="10" xfId="0" applyFont="1" applyFill="1" applyBorder="1" applyAlignment="1" applyProtection="1">
      <alignment horizontal="center" vertical="center" wrapText="1"/>
      <protection locked="0"/>
    </xf>
    <xf numFmtId="0" fontId="15" fillId="4" borderId="11" xfId="0" applyFont="1" applyFill="1" applyBorder="1" applyAlignment="1" applyProtection="1">
      <alignment horizontal="center" vertical="center" wrapText="1"/>
      <protection locked="0"/>
    </xf>
    <xf numFmtId="0" fontId="15" fillId="4" borderId="0" xfId="0" applyFont="1" applyFill="1" applyBorder="1" applyAlignment="1" applyProtection="1">
      <alignment horizontal="center" vertical="center" wrapText="1"/>
      <protection locked="0"/>
    </xf>
    <xf numFmtId="0" fontId="15" fillId="4" borderId="12" xfId="0" applyFont="1" applyFill="1" applyBorder="1" applyAlignment="1" applyProtection="1">
      <alignment horizontal="center" vertical="center" wrapText="1"/>
      <protection locked="0"/>
    </xf>
    <xf numFmtId="0" fontId="15" fillId="4" borderId="13" xfId="0" applyFont="1" applyFill="1" applyBorder="1" applyAlignment="1" applyProtection="1">
      <alignment horizontal="center" vertical="center" wrapText="1"/>
      <protection locked="0"/>
    </xf>
    <xf numFmtId="0" fontId="15" fillId="4" borderId="1" xfId="0" applyFont="1" applyFill="1" applyBorder="1" applyAlignment="1" applyProtection="1">
      <alignment horizontal="center" vertical="center" wrapText="1"/>
      <protection locked="0"/>
    </xf>
    <xf numFmtId="0" fontId="15" fillId="4" borderId="14" xfId="0" applyFont="1" applyFill="1" applyBorder="1" applyAlignment="1" applyProtection="1">
      <alignment horizontal="center" vertical="center" wrapText="1"/>
      <protection locked="0"/>
    </xf>
    <xf numFmtId="0" fontId="22" fillId="21" borderId="4" xfId="0" applyFont="1" applyFill="1" applyBorder="1" applyAlignment="1">
      <alignment horizontal="center"/>
    </xf>
    <xf numFmtId="0" fontId="9" fillId="18" borderId="6" xfId="0" applyFont="1" applyFill="1" applyBorder="1" applyAlignment="1" applyProtection="1">
      <alignment horizontal="center"/>
    </xf>
    <xf numFmtId="166" fontId="25" fillId="18" borderId="0" xfId="0" applyNumberFormat="1" applyFont="1" applyFill="1" applyBorder="1" applyAlignment="1">
      <alignment horizontal="center"/>
    </xf>
    <xf numFmtId="0" fontId="19" fillId="20" borderId="0" xfId="0" applyFont="1" applyFill="1" applyBorder="1" applyAlignment="1">
      <alignment horizontal="center"/>
    </xf>
    <xf numFmtId="166" fontId="22" fillId="22" borderId="15" xfId="0" applyNumberFormat="1" applyFont="1" applyFill="1" applyBorder="1" applyAlignment="1">
      <alignment horizontal="center"/>
    </xf>
    <xf numFmtId="166" fontId="22" fillId="22" borderId="4" xfId="0" applyNumberFormat="1" applyFont="1" applyFill="1" applyBorder="1" applyAlignment="1">
      <alignment horizontal="center"/>
    </xf>
    <xf numFmtId="166" fontId="22" fillId="22" borderId="16" xfId="0" applyNumberFormat="1" applyFont="1" applyFill="1" applyBorder="1" applyAlignment="1">
      <alignment horizontal="center"/>
    </xf>
    <xf numFmtId="166" fontId="27" fillId="6" borderId="0" xfId="0" applyNumberFormat="1" applyFont="1" applyFill="1" applyBorder="1" applyAlignment="1">
      <alignment horizontal="center"/>
    </xf>
    <xf numFmtId="166" fontId="27" fillId="7" borderId="0" xfId="0" applyNumberFormat="1" applyFont="1" applyFill="1" applyBorder="1" applyAlignment="1">
      <alignment horizontal="center"/>
    </xf>
    <xf numFmtId="166" fontId="27" fillId="6" borderId="1" xfId="0" applyNumberFormat="1" applyFont="1" applyFill="1" applyBorder="1" applyAlignment="1">
      <alignment horizontal="center"/>
    </xf>
    <xf numFmtId="0" fontId="23" fillId="36" borderId="0" xfId="0" applyFont="1" applyFill="1" applyAlignment="1">
      <alignment horizontal="center"/>
    </xf>
    <xf numFmtId="0" fontId="32" fillId="24" borderId="0" xfId="0" applyFont="1" applyFill="1" applyBorder="1" applyAlignment="1" applyProtection="1">
      <alignment horizontal="center"/>
    </xf>
    <xf numFmtId="0" fontId="32" fillId="24" borderId="0" xfId="0" applyFont="1" applyFill="1" applyBorder="1" applyAlignment="1" applyProtection="1">
      <alignment horizontal="center"/>
    </xf>
    <xf numFmtId="168" fontId="8" fillId="25" borderId="6" xfId="0" applyNumberFormat="1" applyFont="1" applyFill="1" applyBorder="1" applyAlignment="1">
      <alignment horizontal="center"/>
    </xf>
    <xf numFmtId="168" fontId="8" fillId="23" borderId="6" xfId="0" applyNumberFormat="1" applyFont="1" applyFill="1" applyBorder="1" applyAlignment="1">
      <alignment horizontal="center"/>
    </xf>
    <xf numFmtId="168" fontId="8" fillId="23" borderId="6" xfId="0" applyNumberFormat="1" applyFont="1" applyFill="1" applyBorder="1" applyAlignment="1" applyProtection="1">
      <alignment horizontal="center"/>
      <protection locked="0"/>
    </xf>
    <xf numFmtId="49" fontId="8" fillId="24" borderId="6" xfId="0" applyNumberFormat="1" applyFont="1" applyFill="1" applyBorder="1" applyAlignment="1" applyProtection="1">
      <alignment horizontal="center"/>
    </xf>
    <xf numFmtId="168" fontId="8" fillId="23" borderId="6" xfId="0" applyNumberFormat="1" applyFont="1" applyFill="1" applyBorder="1" applyAlignment="1" applyProtection="1">
      <alignment horizontal="center"/>
    </xf>
    <xf numFmtId="0" fontId="8" fillId="24" borderId="6" xfId="0" applyFont="1" applyFill="1" applyBorder="1" applyAlignment="1">
      <alignment horizontal="center"/>
    </xf>
    <xf numFmtId="0" fontId="9" fillId="6" borderId="18" xfId="0" applyFont="1" applyFill="1" applyBorder="1" applyAlignment="1">
      <alignment horizontal="center"/>
    </xf>
    <xf numFmtId="0" fontId="9" fillId="7" borderId="18" xfId="0" applyFont="1" applyFill="1" applyBorder="1" applyAlignment="1">
      <alignment horizontal="center"/>
    </xf>
    <xf numFmtId="0" fontId="23" fillId="7" borderId="18" xfId="0" applyFont="1" applyFill="1" applyBorder="1" applyAlignment="1">
      <alignment horizontal="center"/>
    </xf>
    <xf numFmtId="0" fontId="23" fillId="7" borderId="18" xfId="0" applyFont="1" applyFill="1" applyBorder="1" applyAlignment="1">
      <alignment horizontal="center"/>
    </xf>
    <xf numFmtId="0" fontId="24" fillId="37" borderId="18" xfId="0" applyFont="1" applyFill="1" applyBorder="1" applyAlignment="1">
      <alignment horizontal="center"/>
    </xf>
    <xf numFmtId="0" fontId="13" fillId="37" borderId="18" xfId="0" applyFont="1" applyFill="1" applyBorder="1" applyAlignment="1">
      <alignment horizontal="center"/>
    </xf>
    <xf numFmtId="49" fontId="24" fillId="37" borderId="18" xfId="0" applyNumberFormat="1" applyFont="1" applyFill="1" applyBorder="1" applyAlignment="1" applyProtection="1">
      <alignment horizontal="center"/>
      <protection locked="0"/>
    </xf>
    <xf numFmtId="0" fontId="33" fillId="39" borderId="18" xfId="0" applyFont="1" applyFill="1" applyBorder="1" applyAlignment="1">
      <alignment horizontal="center" vertical="center"/>
    </xf>
    <xf numFmtId="0" fontId="24" fillId="38" borderId="18" xfId="0" applyFont="1" applyFill="1" applyBorder="1" applyAlignment="1">
      <alignment horizontal="center"/>
    </xf>
    <xf numFmtId="0" fontId="13" fillId="38" borderId="18" xfId="0" applyFont="1" applyFill="1" applyBorder="1" applyAlignment="1">
      <alignment horizontal="center"/>
    </xf>
    <xf numFmtId="49" fontId="24" fillId="38" borderId="18" xfId="0" applyNumberFormat="1" applyFont="1" applyFill="1" applyBorder="1" applyAlignment="1" applyProtection="1">
      <alignment horizontal="center"/>
      <protection locked="0"/>
    </xf>
    <xf numFmtId="0" fontId="33" fillId="40" borderId="18" xfId="0" applyFont="1" applyFill="1" applyBorder="1" applyAlignment="1">
      <alignment horizontal="center"/>
    </xf>
    <xf numFmtId="49" fontId="33" fillId="40" borderId="18" xfId="0" applyNumberFormat="1" applyFont="1" applyFill="1" applyBorder="1" applyAlignment="1" applyProtection="1">
      <alignment horizontal="center"/>
      <protection locked="0"/>
    </xf>
    <xf numFmtId="0" fontId="33" fillId="43" borderId="18" xfId="0" applyFont="1" applyFill="1" applyBorder="1" applyAlignment="1">
      <alignment horizontal="center" vertical="center"/>
    </xf>
    <xf numFmtId="0" fontId="33" fillId="41" borderId="18" xfId="0" applyFont="1" applyFill="1" applyBorder="1" applyAlignment="1">
      <alignment horizontal="center"/>
    </xf>
    <xf numFmtId="49" fontId="33" fillId="41" borderId="18" xfId="0" applyNumberFormat="1" applyFont="1" applyFill="1" applyBorder="1" applyAlignment="1" applyProtection="1">
      <alignment horizontal="center"/>
      <protection locked="0"/>
    </xf>
    <xf numFmtId="0" fontId="33" fillId="39" borderId="18" xfId="0" applyFont="1" applyFill="1" applyBorder="1" applyAlignment="1">
      <alignment horizontal="center" vertical="center"/>
    </xf>
    <xf numFmtId="49" fontId="33" fillId="39" borderId="18" xfId="0" applyNumberFormat="1" applyFont="1" applyFill="1" applyBorder="1" applyAlignment="1">
      <alignment horizontal="center" vertical="center"/>
    </xf>
    <xf numFmtId="0" fontId="33" fillId="42" borderId="18" xfId="0" applyFont="1" applyFill="1" applyBorder="1" applyAlignment="1">
      <alignment horizontal="center" vertical="center"/>
    </xf>
    <xf numFmtId="0" fontId="33" fillId="43" borderId="18" xfId="0" applyFont="1" applyFill="1" applyBorder="1" applyAlignment="1">
      <alignment horizontal="center" vertical="center"/>
    </xf>
    <xf numFmtId="49" fontId="33" fillId="43" borderId="18" xfId="0" applyNumberFormat="1" applyFont="1" applyFill="1" applyBorder="1" applyAlignment="1">
      <alignment horizontal="center" vertical="center"/>
    </xf>
    <xf numFmtId="0" fontId="33" fillId="44" borderId="18" xfId="0" applyFont="1" applyFill="1" applyBorder="1" applyAlignment="1">
      <alignment horizontal="center" vertical="center"/>
    </xf>
    <xf numFmtId="0" fontId="33" fillId="42" borderId="18" xfId="0" applyFont="1" applyFill="1" applyBorder="1" applyAlignment="1">
      <alignment horizontal="center" vertical="center"/>
    </xf>
    <xf numFmtId="49" fontId="13" fillId="37" borderId="21" xfId="0" applyNumberFormat="1" applyFont="1" applyFill="1" applyBorder="1" applyAlignment="1">
      <alignment horizontal="center" vertical="center"/>
    </xf>
    <xf numFmtId="49" fontId="13" fillId="37" borderId="22" xfId="0" applyNumberFormat="1" applyFont="1" applyFill="1" applyBorder="1" applyAlignment="1">
      <alignment horizontal="center" vertical="center"/>
    </xf>
    <xf numFmtId="49" fontId="13" fillId="37" borderId="23" xfId="0" applyNumberFormat="1" applyFont="1" applyFill="1" applyBorder="1" applyAlignment="1">
      <alignment horizontal="center" vertical="center"/>
    </xf>
    <xf numFmtId="49" fontId="24" fillId="37" borderId="20" xfId="0" applyNumberFormat="1" applyFont="1" applyFill="1" applyBorder="1" applyAlignment="1">
      <alignment horizontal="center" vertical="center"/>
    </xf>
    <xf numFmtId="0" fontId="23" fillId="7" borderId="24" xfId="0" applyFont="1" applyFill="1" applyBorder="1" applyAlignment="1">
      <alignment horizontal="center"/>
    </xf>
    <xf numFmtId="0" fontId="23" fillId="7" borderId="25" xfId="0" applyFont="1" applyFill="1" applyBorder="1" applyAlignment="1">
      <alignment horizontal="center"/>
    </xf>
    <xf numFmtId="49" fontId="33" fillId="40" borderId="20" xfId="0" applyNumberFormat="1" applyFont="1" applyFill="1" applyBorder="1" applyAlignment="1">
      <alignment horizontal="center" vertical="center"/>
    </xf>
    <xf numFmtId="49" fontId="33" fillId="40" borderId="21" xfId="0" applyNumberFormat="1" applyFont="1" applyFill="1" applyBorder="1" applyAlignment="1">
      <alignment horizontal="center" vertical="center"/>
    </xf>
    <xf numFmtId="49" fontId="33" fillId="40" borderId="22" xfId="0" applyNumberFormat="1" applyFont="1" applyFill="1" applyBorder="1" applyAlignment="1">
      <alignment horizontal="center" vertical="center"/>
    </xf>
    <xf numFmtId="49" fontId="33" fillId="40" borderId="23" xfId="0" applyNumberFormat="1" applyFont="1" applyFill="1" applyBorder="1" applyAlignment="1">
      <alignment horizontal="center" vertical="center"/>
    </xf>
    <xf numFmtId="0" fontId="33" fillId="42" borderId="24" xfId="0" applyFont="1" applyFill="1" applyBorder="1" applyAlignment="1">
      <alignment horizontal="center" vertical="center"/>
    </xf>
    <xf numFmtId="0" fontId="33" fillId="42" borderId="25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/>
    </xf>
    <xf numFmtId="0" fontId="9" fillId="9" borderId="0" xfId="0" applyFont="1" applyFill="1" applyAlignment="1" applyProtection="1">
      <alignment horizontal="center"/>
    </xf>
    <xf numFmtId="0" fontId="24" fillId="18" borderId="0" xfId="0" applyFont="1" applyFill="1" applyAlignment="1" applyProtection="1"/>
    <xf numFmtId="0" fontId="13" fillId="18" borderId="0" xfId="0" applyFont="1" applyFill="1" applyAlignment="1" applyProtection="1"/>
    <xf numFmtId="0" fontId="24" fillId="9" borderId="0" xfId="0" applyFont="1" applyFill="1" applyAlignment="1" applyProtection="1"/>
    <xf numFmtId="0" fontId="13" fillId="9" borderId="0" xfId="0" applyFont="1" applyFill="1" applyAlignment="1" applyProtection="1"/>
    <xf numFmtId="0" fontId="33" fillId="44" borderId="19" xfId="0" applyFont="1" applyFill="1" applyBorder="1" applyAlignment="1">
      <alignment horizontal="center" vertical="center"/>
    </xf>
    <xf numFmtId="0" fontId="33" fillId="44" borderId="19" xfId="0" applyFont="1" applyFill="1" applyBorder="1" applyAlignment="1">
      <alignment horizontal="center" vertical="center"/>
    </xf>
    <xf numFmtId="0" fontId="24" fillId="45" borderId="19" xfId="0" applyFont="1" applyFill="1" applyBorder="1" applyAlignment="1">
      <alignment horizontal="center" vertical="center"/>
    </xf>
    <xf numFmtId="170" fontId="6" fillId="0" borderId="0" xfId="0" applyNumberFormat="1" applyFont="1" applyFill="1" applyBorder="1" applyAlignment="1" applyProtection="1">
      <alignment horizontal="center"/>
    </xf>
  </cellXfs>
  <cellStyles count="5">
    <cellStyle name="Brown" xfId="1"/>
    <cellStyle name="Comma" xfId="2" builtinId="3"/>
    <cellStyle name="Green" xfId="3"/>
    <cellStyle name="Normal" xfId="0" builtinId="0"/>
    <cellStyle name="Yellow" xf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996633"/>
      <rgbColor rgb="00800080"/>
      <rgbColor rgb="00008080"/>
      <rgbColor rgb="00B3B3B3"/>
      <rgbColor rgb="00808080"/>
      <rgbColor rgb="00282846"/>
      <rgbColor rgb="00C01428"/>
      <rgbColor rgb="00E6E6E6"/>
      <rgbColor rgb="00CCFFFF"/>
      <rgbColor rgb="00282C48"/>
      <rgbColor rgb="00003F2A"/>
      <rgbColor rgb="00FF9639"/>
      <rgbColor rgb="00CCCCFF"/>
      <rgbColor rgb="002F411F"/>
      <rgbColor rgb="00C8C840"/>
      <rgbColor rgb="004C2E33"/>
      <rgbColor rgb="00007755"/>
      <rgbColor rgb="00C53324"/>
      <rgbColor rgb="00FF7711"/>
      <rgbColor rgb="00FEAD2E"/>
      <rgbColor rgb="005F555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33"/>
      <rgbColor rgb="00666666"/>
      <rgbColor rgb="00969696"/>
      <rgbColor rgb="00003366"/>
      <rgbColor rgb="0000AE00"/>
      <rgbColor rgb="00003300"/>
      <rgbColor rgb="00333300"/>
      <rgbColor rgb="00993300"/>
      <rgbColor rgb="00993366"/>
      <rgbColor rgb="00333399"/>
      <rgbColor rgb="00333333"/>
    </indexedColors>
    <mruColors>
      <color rgb="FF996633"/>
      <color rgb="FF008000"/>
      <color rgb="FFFFFF00"/>
      <color rgb="FFFFFF66"/>
      <color rgb="FF00CC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S77"/>
  <sheetViews>
    <sheetView showGridLines="0" tabSelected="1" zoomScale="110" workbookViewId="0">
      <selection activeCell="J21" sqref="J21:K21"/>
    </sheetView>
  </sheetViews>
  <sheetFormatPr defaultColWidth="10" defaultRowHeight="12.75"/>
  <cols>
    <col min="1" max="1" width="0.5703125" style="1" customWidth="1"/>
    <col min="2" max="2" width="10" style="1" customWidth="1"/>
    <col min="3" max="3" width="0.5703125" style="1" customWidth="1"/>
    <col min="4" max="4" width="7.7109375" style="1" customWidth="1"/>
    <col min="5" max="5" width="0.5703125" style="1" customWidth="1"/>
    <col min="6" max="6" width="7.7109375" style="1" customWidth="1"/>
    <col min="7" max="7" width="0.5703125" style="1" customWidth="1"/>
    <col min="8" max="8" width="6.85546875" style="1" customWidth="1"/>
    <col min="9" max="9" width="0.5703125" style="1" customWidth="1"/>
    <col min="10" max="10" width="2.140625" style="1" customWidth="1"/>
    <col min="11" max="11" width="6.42578125" style="1" customWidth="1"/>
    <col min="12" max="12" width="0.5703125" style="1" customWidth="1"/>
    <col min="13" max="13" width="2.140625" style="1" customWidth="1"/>
    <col min="14" max="14" width="6.42578125" style="1" customWidth="1"/>
    <col min="15" max="15" width="0.5703125" style="1" customWidth="1"/>
    <col min="16" max="16" width="2.140625" style="1" customWidth="1"/>
    <col min="17" max="17" width="6.42578125" style="1" customWidth="1"/>
    <col min="18" max="18" width="0.5703125" style="1" customWidth="1"/>
    <col min="19" max="19" width="2.140625" style="1" customWidth="1"/>
    <col min="20" max="20" width="6.42578125" style="1" customWidth="1"/>
    <col min="21" max="21" width="0.5703125" style="1" customWidth="1"/>
    <col min="22" max="22" width="2.140625" style="1" customWidth="1"/>
    <col min="23" max="23" width="6.42578125" style="1" customWidth="1"/>
    <col min="24" max="24" width="0.5703125" style="1" customWidth="1"/>
    <col min="25" max="25" width="2.140625" style="1" customWidth="1"/>
    <col min="26" max="26" width="6.42578125" style="1" customWidth="1"/>
    <col min="27" max="27" width="0.5703125" style="1" customWidth="1"/>
    <col min="28" max="28" width="2.140625" style="1" customWidth="1"/>
    <col min="29" max="29" width="6.42578125" style="1" customWidth="1"/>
    <col min="30" max="30" width="0.5703125" style="1" customWidth="1"/>
    <col min="31" max="31" width="2.140625" style="1" customWidth="1"/>
    <col min="32" max="32" width="6.5703125" style="1" customWidth="1"/>
    <col min="33" max="33" width="0.5703125" style="1" customWidth="1"/>
    <col min="34" max="34" width="2.140625" style="1" customWidth="1"/>
    <col min="35" max="35" width="6.5703125" style="1" customWidth="1"/>
    <col min="36" max="36" width="0.5703125" style="1" customWidth="1"/>
    <col min="37" max="38" width="7" style="1" customWidth="1"/>
    <col min="39" max="39" width="0.5703125" style="2" customWidth="1"/>
    <col min="40" max="40" width="7.140625" style="1" customWidth="1"/>
    <col min="41" max="41" width="0.5703125" style="1" customWidth="1"/>
    <col min="42" max="44" width="5.7109375" style="1" customWidth="1"/>
    <col min="45" max="45" width="0.5703125" style="1" customWidth="1"/>
    <col min="46" max="46" width="7.7109375" style="1" customWidth="1"/>
    <col min="47" max="47" width="0.5703125" style="1" customWidth="1"/>
    <col min="48" max="48" width="7.7109375" style="1" customWidth="1"/>
    <col min="49" max="49" width="0.5703125" style="1" customWidth="1"/>
    <col min="50" max="50" width="10" style="1" customWidth="1"/>
    <col min="51" max="51" width="0.5703125" style="1" customWidth="1"/>
    <col min="52" max="52" width="0" style="1" hidden="1" customWidth="1"/>
    <col min="53" max="53" width="10" style="100" customWidth="1"/>
    <col min="54" max="54" width="0.5703125" style="1" customWidth="1"/>
    <col min="55" max="227" width="10" style="1" customWidth="1"/>
    <col min="228" max="16384" width="10" style="3"/>
  </cols>
  <sheetData>
    <row r="1" spans="1:227" ht="2.85" customHeight="1">
      <c r="A1" s="61"/>
      <c r="B1" s="61"/>
      <c r="C1" s="61"/>
      <c r="D1" s="61"/>
      <c r="E1" s="62"/>
      <c r="F1" s="61"/>
      <c r="G1" s="61"/>
      <c r="H1" s="61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4"/>
      <c r="AN1" s="27"/>
      <c r="AO1" s="27"/>
      <c r="AP1" s="4"/>
      <c r="AQ1" s="6"/>
      <c r="AR1" s="4"/>
      <c r="AS1" s="30"/>
      <c r="AT1" s="27"/>
      <c r="AU1" s="27"/>
      <c r="AV1" s="27"/>
      <c r="AW1" s="27"/>
      <c r="AX1" s="27"/>
      <c r="AY1" s="27"/>
      <c r="AZ1" s="27"/>
      <c r="BA1" s="99" t="s">
        <v>28</v>
      </c>
      <c r="BB1" s="2"/>
    </row>
    <row r="2" spans="1:227" ht="14.45" customHeight="1">
      <c r="A2" s="61"/>
      <c r="B2" s="62"/>
      <c r="C2" s="62"/>
      <c r="D2" s="221" t="s">
        <v>0</v>
      </c>
      <c r="E2" s="221"/>
      <c r="F2" s="221"/>
      <c r="G2" s="62"/>
      <c r="H2" s="64" t="s">
        <v>1</v>
      </c>
      <c r="I2" s="64"/>
      <c r="J2" s="262">
        <f>IF(J14&lt;"E",1,IF(J14&gt;"O",0,IF(K14&gt;VLOOKUP(J14,$BH$2:$BI$12,2,TRUE),1,0)))</f>
        <v>1</v>
      </c>
      <c r="K2" s="262"/>
      <c r="L2" s="263"/>
      <c r="M2" s="262">
        <f>IF(M14&lt;"E",1,IF(M14&gt;"O",0,IF(N14&gt;VLOOKUP(M14,$BH$2:$BI$12,2,TRUE),1,0)))</f>
        <v>1</v>
      </c>
      <c r="N2" s="262"/>
      <c r="O2" s="263"/>
      <c r="P2" s="262">
        <f>IF(P14&lt;"E",1,IF(P14&gt;"O",0,IF(Q14&gt;VLOOKUP(P14,$BH$2:$BI$12,2,TRUE),1,0)))</f>
        <v>1</v>
      </c>
      <c r="Q2" s="262"/>
      <c r="R2" s="263"/>
      <c r="S2" s="262">
        <f>IF(S14&lt;"E",1,IF(S14&gt;"O",0,IF(T14&gt;VLOOKUP(S14,$BH$2:$BI$12,2,TRUE),1,0)))</f>
        <v>1</v>
      </c>
      <c r="T2" s="262"/>
      <c r="U2" s="263"/>
      <c r="V2" s="262">
        <f>IF(V14&lt;"E",1,IF(V14&gt;"O",0,IF(W14&gt;VLOOKUP(V14,$BH$2:$BI$12,2,TRUE),1,0)))</f>
        <v>1</v>
      </c>
      <c r="W2" s="262"/>
      <c r="X2" s="263"/>
      <c r="Y2" s="262">
        <f>IF(Y14&lt;"E",1,IF(Y14&gt;"O",0,IF(Z14&gt;VLOOKUP(Y14,$BH$2:$BI$12,2,TRUE),1,0)))</f>
        <v>1</v>
      </c>
      <c r="Z2" s="262"/>
      <c r="AA2" s="263"/>
      <c r="AB2" s="262">
        <f>IF(AB14&lt;"E",1,IF(AB14&gt;"O",0,IF(AC14&gt;VLOOKUP(AB14,$BH$2:$BI$12,2,TRUE),1,0)))</f>
        <v>1</v>
      </c>
      <c r="AC2" s="262"/>
      <c r="AD2" s="263"/>
      <c r="AE2" s="262">
        <f>IF(AE14&lt;"E",1,IF(AE14&gt;"O",0,IF(AF14&gt;VLOOKUP(AE14,$BH$2:$BI$12,2,TRUE),1,0)))</f>
        <v>1</v>
      </c>
      <c r="AF2" s="262"/>
      <c r="AG2" s="263"/>
      <c r="AH2" s="262">
        <f>IF(AH14&lt;"E",1,IF(AH14&gt;"O",0,IF(AI14&gt;VLOOKUP(AH14,$BH$2:$BI$12,2,TRUE),1,0)))</f>
        <v>1</v>
      </c>
      <c r="AI2" s="262"/>
      <c r="AJ2" s="65"/>
      <c r="AK2" s="223" t="s">
        <v>2</v>
      </c>
      <c r="AL2" s="223"/>
      <c r="AM2" s="62"/>
      <c r="AN2" s="5" t="s">
        <v>51</v>
      </c>
      <c r="AO2" s="27"/>
      <c r="AP2" s="222" t="s">
        <v>3</v>
      </c>
      <c r="AQ2" s="222"/>
      <c r="AR2" s="222"/>
      <c r="AS2" s="27"/>
      <c r="AT2" s="222" t="s">
        <v>4</v>
      </c>
      <c r="AU2" s="222"/>
      <c r="AV2" s="222"/>
      <c r="AW2" s="27"/>
      <c r="AX2" s="27"/>
      <c r="AY2" s="28"/>
      <c r="AZ2" s="28" t="s">
        <v>5</v>
      </c>
      <c r="BA2" s="100" t="s">
        <v>67</v>
      </c>
      <c r="BH2" s="261" t="s">
        <v>79</v>
      </c>
      <c r="BI2" s="261">
        <v>87</v>
      </c>
    </row>
    <row r="3" spans="1:227" ht="14.45" customHeight="1" thickBot="1">
      <c r="A3" s="61"/>
      <c r="B3" s="58" t="s">
        <v>6</v>
      </c>
      <c r="C3" s="36"/>
      <c r="D3" s="33" t="s">
        <v>7</v>
      </c>
      <c r="E3" s="36"/>
      <c r="F3" s="33" t="s">
        <v>8</v>
      </c>
      <c r="G3" s="36"/>
      <c r="H3" s="33" t="s">
        <v>9</v>
      </c>
      <c r="I3" s="66"/>
      <c r="J3" s="129" t="s">
        <v>10</v>
      </c>
      <c r="K3" s="130" t="s">
        <v>70</v>
      </c>
      <c r="L3" s="66"/>
      <c r="M3" s="131" t="s">
        <v>10</v>
      </c>
      <c r="N3" s="132" t="s">
        <v>71</v>
      </c>
      <c r="O3" s="66"/>
      <c r="P3" s="133" t="s">
        <v>10</v>
      </c>
      <c r="Q3" s="134" t="s">
        <v>72</v>
      </c>
      <c r="R3" s="66"/>
      <c r="S3" s="135" t="s">
        <v>10</v>
      </c>
      <c r="T3" s="136" t="s">
        <v>73</v>
      </c>
      <c r="U3" s="66"/>
      <c r="V3" s="137" t="s">
        <v>10</v>
      </c>
      <c r="W3" s="138" t="s">
        <v>74</v>
      </c>
      <c r="X3" s="66"/>
      <c r="Y3" s="139" t="s">
        <v>10</v>
      </c>
      <c r="Z3" s="140" t="s">
        <v>75</v>
      </c>
      <c r="AA3" s="66"/>
      <c r="AB3" s="141" t="s">
        <v>10</v>
      </c>
      <c r="AC3" s="142" t="s">
        <v>76</v>
      </c>
      <c r="AD3" s="66"/>
      <c r="AE3" s="143" t="s">
        <v>10</v>
      </c>
      <c r="AF3" s="144" t="s">
        <v>77</v>
      </c>
      <c r="AG3" s="66"/>
      <c r="AH3" s="145" t="s">
        <v>10</v>
      </c>
      <c r="AI3" s="146" t="s">
        <v>78</v>
      </c>
      <c r="AJ3" s="66"/>
      <c r="AK3" s="67" t="s">
        <v>11</v>
      </c>
      <c r="AL3" s="68" t="s">
        <v>12</v>
      </c>
      <c r="AM3" s="69"/>
      <c r="AN3" s="86">
        <f>IF(D26=6,12,IF(D26=5,15,IF(D26=4,18,IF(D26=3,24,IF(D26=2,36,"Err")))))</f>
        <v>12</v>
      </c>
      <c r="AO3" s="38"/>
      <c r="AP3" s="34" t="s">
        <v>49</v>
      </c>
      <c r="AQ3" s="34" t="s">
        <v>50</v>
      </c>
      <c r="AR3" s="34" t="s">
        <v>13</v>
      </c>
      <c r="AS3" s="38"/>
      <c r="AT3" s="34" t="s">
        <v>7</v>
      </c>
      <c r="AU3" s="36"/>
      <c r="AV3" s="34" t="s">
        <v>8</v>
      </c>
      <c r="AW3" s="38"/>
      <c r="AX3" s="59" t="s">
        <v>6</v>
      </c>
      <c r="AY3" s="35"/>
      <c r="AZ3" s="7" t="s">
        <v>14</v>
      </c>
      <c r="BA3" s="108" t="s">
        <v>15</v>
      </c>
      <c r="BB3" s="108"/>
      <c r="BH3" s="261" t="s">
        <v>80</v>
      </c>
      <c r="BI3" s="261">
        <v>81</v>
      </c>
    </row>
    <row r="4" spans="1:227" ht="14.45" customHeight="1">
      <c r="A4" s="8"/>
      <c r="B4" s="9" t="s">
        <v>52</v>
      </c>
      <c r="C4" s="43"/>
      <c r="D4" s="147">
        <f>IF(D$26=2,1200,IF(D$26=3,800,IF(D$26=4,600,IF(D$26=5,480,IF(D$26=6,400,"Error")))))</f>
        <v>400</v>
      </c>
      <c r="E4" s="148"/>
      <c r="F4" s="147">
        <f>D4</f>
        <v>400</v>
      </c>
      <c r="G4" s="148"/>
      <c r="H4" s="147">
        <v>0</v>
      </c>
      <c r="I4" s="76"/>
      <c r="J4" s="128"/>
      <c r="K4" s="10">
        <v>0</v>
      </c>
      <c r="L4" s="76"/>
      <c r="M4" s="128"/>
      <c r="N4" s="10">
        <v>0</v>
      </c>
      <c r="O4" s="76"/>
      <c r="P4" s="128"/>
      <c r="Q4" s="10">
        <v>0</v>
      </c>
      <c r="R4" s="76"/>
      <c r="S4" s="128"/>
      <c r="T4" s="10">
        <v>0</v>
      </c>
      <c r="U4" s="83"/>
      <c r="V4" s="128"/>
      <c r="W4" s="10">
        <v>0</v>
      </c>
      <c r="X4" s="76"/>
      <c r="Y4" s="128"/>
      <c r="Z4" s="10">
        <v>0</v>
      </c>
      <c r="AA4" s="76"/>
      <c r="AB4" s="128"/>
      <c r="AC4" s="10">
        <v>0</v>
      </c>
      <c r="AD4" s="76"/>
      <c r="AE4" s="128"/>
      <c r="AF4" s="10">
        <v>0</v>
      </c>
      <c r="AG4" s="76"/>
      <c r="AH4" s="128"/>
      <c r="AI4" s="10">
        <v>0</v>
      </c>
      <c r="AJ4" s="76"/>
      <c r="AK4" s="48"/>
      <c r="AL4" s="11"/>
      <c r="AM4" s="42" t="e">
        <f>SUM(IF(OR(K14&gt;64,AND(K14&gt;63,J14&gt;"D"),AND(K14&gt;59,J14&gt;"H")),K4,0),IF(OR(N14&gt;64,AND(N14&gt;63,M14&gt;"D"),AND(N14&gt;59,M14&gt;"H")),N4,0),IF(OR(Q14&gt;64,AND(Q14&gt;63,P14&gt;"D"),AND(Q14&gt;59,P14&gt;"H")),Q4,0),IF(OR(T14&gt;64,AND(T14&gt;63,S14&gt;"D"),AND(T14&gt;59,S14&gt;"H")),T4,0),IF(OR(W14&gt;64,AND(W14&gt;63,V14&gt;"D"),AND(W14&gt;59,V14&gt;"H")),W4,0),IF(OR(Z14&gt;64,AND(Z14&gt;63,Y14&gt;"D"),AND(Z14&gt;59,Y14&gt;"H")),Z4,0),IF(OR(AC14&gt;64,AND(AC14&gt;63,AB14&gt;"D"),AND(AC14&gt;59,AB14&gt;"H")),AC4,0),IF(OR(AF14&gt;64,AND(AF14&gt;63,AE14&gt;"D"),AND(AF14&gt;59,AE14&gt;"H")),AF4,0),IF(OR(AI14&gt;64,AND(AI14&gt;63,AH14&gt;"D"),AND(AI14&gt;59,AH14&gt;"H")),AI4,0),IF(OR(#REF!&gt;64,AND(#REF!&gt;63,#REF!&gt;"D"),AND(#REF!&gt;59,#REF!&gt;"H")),#REF!,0),IF(AND(J4="X",OR(K14&gt;64,AND(K14&gt;63,J14&gt;"D"),AND(K14&gt;59,J14&gt;"H"))),-1,0),IF(AND(M4="X",OR(N14&gt;64,AND(N14&gt;63,M14&gt;"D"),AND(N14&gt;59,M14&gt;"H"))),-1,0),IF(AND(P4="X",OR(Q14&gt;64,AND(Q14&gt;63,P14&gt;"D"),AND(Q14&gt;59,P14&gt;"H"))),-1,0),IF(AND(S4="X",OR(T14&gt;64,AND(T14&gt;63,S14&gt;"D"),AND(T14&gt;59,S14&gt;"H"))),-1,0),IF(AND(V4="X",OR(W14&gt;64,AND(W14&gt;63,V14&gt;"D"),AND(W14&gt;59,V14&gt;"H"))),-1,0))</f>
        <v>#REF!</v>
      </c>
      <c r="AN4" s="12">
        <f>IF(J4="x",J$2*(K4-1),J$2*K4)+IF(M4="x",M$2*(N4-1),M$2*N4)+IF(P4="x",P$2*(Q4-1),P$2*Q4)+IF(S4="x",S$2*(T4-1),S$2*T4)+IF(V4="x",V$2*(W4-1),V$2*W4)+IF(Y4="x",Y$2*(Z4-1),Y$2*Z4)+IF(AB4="x",AB$2*(AC4-1),AB$2*AC4)+IF(AE4="x",AE$2*(AF4-1),AE$2*AF4)+IF(AH4="x",AH$2*(AI4-1),AH$2*AI4)</f>
        <v>0</v>
      </c>
      <c r="AO4" s="42"/>
      <c r="AP4" s="153">
        <f>IF(ISERR((FIND("1",AK4,(0+1))-1)),0,$AR$25)+IF(ISERR((FIND("2",AK4,(0+1))-1)),0,$AR$26)+IF(ISERR((FIND("3",AK4,(0+1))-1)),0,$AR$27)+IF(ISERR((FIND("4",AK4,(0+1))-1)),0,$AR$28)+IF(ISERR((FIND("5",AK4,(0+1))-1)),0,$AR$29)+IF(ISERR((FIND("6",AK4,(0+1))-1)),0,$AR$30)+IF(ISERR((FIND("7",AK4,(0+1))-1)),0,$AR$31)</f>
        <v>0</v>
      </c>
      <c r="AQ4" s="153">
        <f>K4*J$23+N4*M$23+Q4*P$23+T4*S$23+W4*V$23+Z4*Y$23+AC4*AB$23+AF4*AE$23+AI4*AH$23</f>
        <v>0</v>
      </c>
      <c r="AR4" s="147">
        <v>0</v>
      </c>
      <c r="AS4" s="148"/>
      <c r="AT4" s="154">
        <f t="shared" ref="AT4:AT9" si="0">IF(D4="","",D4+H4+AP4+AQ4+AR4)</f>
        <v>400</v>
      </c>
      <c r="AU4" s="148"/>
      <c r="AV4" s="153">
        <f>IF(AT4="","",IF(ISERR((FIND("1",AL4,(0+1))-1)),0,AQ$25)+IF(ISERR((FIND("2",AL4,(0+1))-1)),0,AQ$26)+IF(ISERR((FIND("3",AL4,(0+1))-1)),0,AQ$27)+IF(ISERR((FIND("4",AL4,(0+1))-1)),0,AQ$28)+IF(ISERR((FIND("6",AL4,(0+1))-1)),0,AQ$29)+K4*K$14+N4*N$14+Q4*Q$14+T4*T$14+W4*W$14+Z4*Z$14+AC4*AC$14+AF4*AF$14+AI4*AI$14+AT4)</f>
        <v>400</v>
      </c>
      <c r="AW4" s="42"/>
      <c r="AX4" s="13" t="str">
        <f t="shared" ref="AX4:AX9" si="1">B4</f>
        <v>Player 1</v>
      </c>
      <c r="AY4" s="14"/>
      <c r="AZ4" s="15">
        <f>SUM(IF(ISERR((FIND("1",AL4,(0+1))-1)),0,1),IF(ISERR((FIND("2",AL4,(0+1))-1)),0,1),IF(ISERR((FIND("3",AL4,(0+1))-1)),0,1),IF(ISERR((FIND("4",AL4,(0+1))-1)),0,1),IF(ISERR((FIND("5",AL4,(0+1))-1)),0,1),IF(ISERR((FIND("6",AL4,(0+1))-1)),0,1))</f>
        <v>0</v>
      </c>
      <c r="BA4" s="101">
        <f>K4+N4+Q4+T4+W4+Z4+AC4+AF4+AI4</f>
        <v>0</v>
      </c>
      <c r="BB4" s="16"/>
      <c r="BC4" s="16"/>
      <c r="BD4" s="16"/>
      <c r="BE4" s="16"/>
      <c r="BF4" s="16"/>
      <c r="BG4" s="16"/>
      <c r="BH4" s="261" t="s">
        <v>81</v>
      </c>
      <c r="BI4" s="261">
        <v>80</v>
      </c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</row>
    <row r="5" spans="1:227" ht="14.45" customHeight="1">
      <c r="A5" s="8"/>
      <c r="B5" s="17" t="s">
        <v>53</v>
      </c>
      <c r="C5" s="43"/>
      <c r="D5" s="149">
        <f>IF(D$26=2,1200,IF(D$26=3,800,IF(D$26=4,600,IF(D$26=5,480,IF(D$26=6,400,"Error")))))</f>
        <v>400</v>
      </c>
      <c r="E5" s="148"/>
      <c r="F5" s="149">
        <f t="shared" ref="F5:F9" si="2">D5</f>
        <v>400</v>
      </c>
      <c r="G5" s="148"/>
      <c r="H5" s="149">
        <v>0</v>
      </c>
      <c r="I5" s="76"/>
      <c r="J5" s="46"/>
      <c r="K5" s="18">
        <v>0</v>
      </c>
      <c r="L5" s="76"/>
      <c r="M5" s="46"/>
      <c r="N5" s="18">
        <v>0</v>
      </c>
      <c r="O5" s="76"/>
      <c r="P5" s="46"/>
      <c r="Q5" s="18">
        <v>0</v>
      </c>
      <c r="R5" s="76"/>
      <c r="S5" s="46"/>
      <c r="T5" s="18">
        <v>0</v>
      </c>
      <c r="U5" s="77"/>
      <c r="V5" s="46"/>
      <c r="W5" s="18">
        <v>0</v>
      </c>
      <c r="X5" s="76"/>
      <c r="Y5" s="46"/>
      <c r="Z5" s="18">
        <v>0</v>
      </c>
      <c r="AA5" s="76"/>
      <c r="AB5" s="46"/>
      <c r="AC5" s="18">
        <v>0</v>
      </c>
      <c r="AD5" s="76"/>
      <c r="AE5" s="46"/>
      <c r="AF5" s="18">
        <v>0</v>
      </c>
      <c r="AG5" s="76"/>
      <c r="AH5" s="46"/>
      <c r="AI5" s="18">
        <v>0</v>
      </c>
      <c r="AJ5" s="76"/>
      <c r="AK5" s="49"/>
      <c r="AL5" s="19"/>
      <c r="AM5" s="42" t="e">
        <f>SUM(IF(OR(K14&gt;64,AND(K14&gt;63,J14&gt;"D"),AND(K14&gt;59,J14&gt;"H")),K5,0),IF(OR(N14&gt;64,AND(N14&gt;63,M14&gt;"D"),AND(N14&gt;59,M14&gt;"H")),N5,0),IF(OR(Q14&gt;64,AND(Q14&gt;63,P14&gt;"D"),AND(Q14&gt;59,P14&gt;"H")),Q5,0),IF(OR(T14&gt;64,AND(T14&gt;63,S14&gt;"D"),AND(T14&gt;59,S14&gt;"H")),T5,0),IF(OR(W14&gt;64,AND(W14&gt;63,V14&gt;"D"),AND(W14&gt;59,V14&gt;"H")),W5,0),IF(OR(Z14&gt;64,AND(Z14&gt;63,Y14&gt;"D"),AND(Z14&gt;59,Y14&gt;"H")),Z5,0),IF(OR(AC14&gt;64,AND(AC14&gt;63,AB14&gt;"D"),AND(AC14&gt;59,AB14&gt;"H")),AC5,0),IF(OR(AF14&gt;64,AND(AF14&gt;63,AE14&gt;"D"),AND(AF14&gt;59,AE14&gt;"H")),AF5,0),IF(OR(AI14&gt;64,AND(AI14&gt;63,AH14&gt;"D"),AND(AI14&gt;59,AH14&gt;"H")),AI5,0),IF(OR(#REF!&gt;64,AND(#REF!&gt;63,#REF!&gt;"D"),AND(#REF!&gt;59,#REF!&gt;"H")),#REF!,0),IF(AND(J5="X",OR(K14&gt;64,AND(K14&gt;63,J14&gt;"D"),AND(K14&gt;59,J14&gt;"H"))),-1,0),IF(AND(M5="X",OR(N14&gt;64,AND(N14&gt;63,M14&gt;"D"),AND(N14&gt;59,M14&gt;"H"))),-1,0),IF(AND(P5="X",OR(Q14&gt;64,AND(Q14&gt;63,P14&gt;"D"),AND(Q14&gt;59,P14&gt;"H"))),-1,0),IF(AND(S5="X",OR(T14&gt;64,AND(T14&gt;63,S14&gt;"D"),AND(T14&gt;59,S14&gt;"H"))),-1,0),IF(AND(V5="X",OR(W14&gt;64,AND(W14&gt;63,V14&gt;"D"),AND(W14&gt;59,V14&gt;"H"))),-1,0))</f>
        <v>#REF!</v>
      </c>
      <c r="AN5" s="32">
        <f t="shared" ref="AN5:AN9" si="3">IF(J5="x",J$2*(K5-1),J$2*K5)+IF(M5="x",M$2*(N5-1),M$2*N5)+IF(P5="x",P$2*(Q5-1),P$2*Q5)+IF(S5="x",S$2*(T5-1),S$2*T5)+IF(V5="x",V$2*(W5-1),V$2*W5)+IF(Y5="x",Y$2*(Z5-1),Y$2*Z5)+IF(AB5="x",AB$2*(AC5-1),AB$2*AC5)+IF(AE5="x",AE$2*(AF5-1),AE$2*AF5)+IF(AH5="x",AH$2*(AI5-1),AH$2*AI5)</f>
        <v>0</v>
      </c>
      <c r="AO5" s="42"/>
      <c r="AP5" s="155">
        <f t="shared" ref="AP5:AP9" si="4">IF(ISERR((FIND("1",AK5,(0+1))-1)),0,$AR$25)+IF(ISERR((FIND("2",AK5,(0+1))-1)),0,$AR$26)+IF(ISERR((FIND("3",AK5,(0+1))-1)),0,$AR$27)+IF(ISERR((FIND("4",AK5,(0+1))-1)),0,$AR$28)+IF(ISERR((FIND("5",AK5,(0+1))-1)),0,$AR$29)+IF(ISERR((FIND("6",AK5,(0+1))-1)),0,$AR$30)+IF(ISERR((FIND("7",AK5,(0+1))-1)),0,$AR$31)</f>
        <v>0</v>
      </c>
      <c r="AQ5" s="156">
        <f t="shared" ref="AQ5:AQ9" si="5">K5*J$23+N5*M$23+Q5*P$23+T5*S$23+W5*V$23+Z5*Y$23+AC5*AB$23+AF5*AE$23+AI5*AH$23</f>
        <v>0</v>
      </c>
      <c r="AR5" s="149">
        <v>0</v>
      </c>
      <c r="AS5" s="148"/>
      <c r="AT5" s="157">
        <f t="shared" si="0"/>
        <v>400</v>
      </c>
      <c r="AU5" s="148"/>
      <c r="AV5" s="156">
        <f>IF(AT5="","",IF(ISERR((FIND("1",AL5,(0+1))-1)),0,AQ$25)+IF(ISERR((FIND("2",AL5,(0+1))-1)),0,AQ$26)+IF(ISERR((FIND("3",AL5,(0+1))-1)),0,AQ$27)+IF(ISERR((FIND("4",AL5,(0+1))-1)),0,AQ$28)+IF(ISERR((FIND("6",AL5,(0+1))-1)),0,AQ$29)+K5*K$14+N5*N$14+Q5*Q$14+T5*T$14+W5*W$14+Z5*Z$14+AC5*AC$14+AF5*AF$14+AI5*AI$14+AT5)</f>
        <v>400</v>
      </c>
      <c r="AW5" s="42"/>
      <c r="AX5" s="20" t="str">
        <f t="shared" si="1"/>
        <v>Player 2</v>
      </c>
      <c r="AY5" s="14"/>
      <c r="AZ5" s="21">
        <f>SUM(IF(ISERR((FIND("1",AL5,(0+1))-1)),0,1),IF(ISERR((FIND("2",AL5,(0+1))-1)),0,1),IF(ISERR((FIND("3",AL5,(0+1))-1)),0,1),IF(ISERR((FIND("4",AL5,(0+1))-1)),0,1),IF(ISERR((FIND("5",AL5,(0+1))-1)),0,1),IF(ISERR((FIND("6",AL5,(0+1))-1)),0,1))</f>
        <v>0</v>
      </c>
      <c r="BA5" s="101">
        <f t="shared" ref="BA5:BA9" si="6">K5+N5+Q5+T5+W5+Z5+AC5+AF5+AI5</f>
        <v>0</v>
      </c>
      <c r="BB5" s="16"/>
      <c r="BC5" s="16"/>
      <c r="BD5" s="16"/>
      <c r="BE5" s="16"/>
      <c r="BF5" s="16"/>
      <c r="BG5" s="16"/>
      <c r="BH5" s="261" t="s">
        <v>82</v>
      </c>
      <c r="BI5" s="261">
        <v>75</v>
      </c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</row>
    <row r="6" spans="1:227" ht="14.45" customHeight="1">
      <c r="A6" s="8"/>
      <c r="B6" s="9" t="s">
        <v>54</v>
      </c>
      <c r="C6" s="43"/>
      <c r="D6" s="147">
        <f>IF(D$26=2,"",IF(D$26=3,800,IF(D$26=4,600,IF(D$26=5,480,IF(D$26=6,400,"Error")))))</f>
        <v>400</v>
      </c>
      <c r="E6" s="148"/>
      <c r="F6" s="147">
        <f t="shared" si="2"/>
        <v>400</v>
      </c>
      <c r="G6" s="148"/>
      <c r="H6" s="147">
        <v>0</v>
      </c>
      <c r="I6" s="76"/>
      <c r="J6" s="47"/>
      <c r="K6" s="10">
        <v>0</v>
      </c>
      <c r="L6" s="76"/>
      <c r="M6" s="47" t="s">
        <v>1</v>
      </c>
      <c r="N6" s="10">
        <v>0</v>
      </c>
      <c r="O6" s="76"/>
      <c r="P6" s="47"/>
      <c r="Q6" s="10">
        <v>0</v>
      </c>
      <c r="R6" s="76"/>
      <c r="S6" s="47" t="s">
        <v>1</v>
      </c>
      <c r="T6" s="10">
        <v>0</v>
      </c>
      <c r="U6" s="77"/>
      <c r="V6" s="47" t="s">
        <v>1</v>
      </c>
      <c r="W6" s="10">
        <v>0</v>
      </c>
      <c r="X6" s="76"/>
      <c r="Y6" s="47"/>
      <c r="Z6" s="10">
        <v>0</v>
      </c>
      <c r="AA6" s="76"/>
      <c r="AB6" s="47"/>
      <c r="AC6" s="10">
        <v>0</v>
      </c>
      <c r="AD6" s="76"/>
      <c r="AE6" s="47"/>
      <c r="AF6" s="10">
        <v>0</v>
      </c>
      <c r="AG6" s="76"/>
      <c r="AH6" s="47" t="s">
        <v>1</v>
      </c>
      <c r="AI6" s="10">
        <v>0</v>
      </c>
      <c r="AJ6" s="76"/>
      <c r="AK6" s="48"/>
      <c r="AL6" s="11"/>
      <c r="AM6" s="42" t="e">
        <f>SUM(IF(OR(K14&gt;64,AND(K14&gt;63,J14&gt;"D"),AND(K14&gt;59,J14&gt;"H")),K6,0),IF(OR(N14&gt;64,AND(N14&gt;63,M14&gt;"D"),AND(N14&gt;59,M14&gt;"H")),N6,0),IF(OR(Q14&gt;64,AND(Q14&gt;63,P14&gt;"D"),AND(Q14&gt;59,P14&gt;"H")),Q6,0),IF(OR(T14&gt;64,AND(T14&gt;63,S14&gt;"D"),AND(T14&gt;59,S14&gt;"H")),T6,0),IF(OR(W14&gt;64,AND(W14&gt;63,V14&gt;"D"),AND(W14&gt;59,V14&gt;"H")),W6,0),IF(OR(Z14&gt;64,AND(Z14&gt;63,Y14&gt;"D"),AND(Z14&gt;59,Y14&gt;"H")),Z6,0),IF(OR(AC14&gt;64,AND(AC14&gt;63,AB14&gt;"D"),AND(AC14&gt;59,AB14&gt;"H")),AC6,0),IF(OR(AF14&gt;64,AND(AF14&gt;63,AE14&gt;"D"),AND(AF14&gt;59,AE14&gt;"H")),AF6,0),IF(OR(AI14&gt;64,AND(AI14&gt;63,AH14&gt;"D"),AND(AI14&gt;59,AH14&gt;"H")),AI6,0),IF(OR(#REF!&gt;64,AND(#REF!&gt;63,#REF!&gt;"D"),AND(#REF!&gt;59,#REF!&gt;"H")),#REF!,0),IF(AND(J6="X",OR(K14&gt;64,AND(K14&gt;63,J14&gt;"D"),AND(K14&gt;59,J14&gt;"H"))),-1,0),IF(AND(M6="X",OR(N14&gt;64,AND(N14&gt;63,M14&gt;"D"),AND(N14&gt;59,M14&gt;"H"))),-1,0),IF(AND(P6="X",OR(Q14&gt;64,AND(Q14&gt;63,P14&gt;"D"),AND(Q14&gt;59,P14&gt;"H"))),-1,0),IF(AND(S6="X",OR(T14&gt;64,AND(T14&gt;63,S14&gt;"D"),AND(T14&gt;59,S14&gt;"H"))),-1,0),IF(AND(V6="X",OR(W14&gt;64,AND(W14&gt;63,V14&gt;"D"),AND(W14&gt;59,V14&gt;"H"))),-1,0))</f>
        <v>#REF!</v>
      </c>
      <c r="AN6" s="12">
        <f t="shared" si="3"/>
        <v>0</v>
      </c>
      <c r="AO6" s="42"/>
      <c r="AP6" s="153">
        <f t="shared" si="4"/>
        <v>0</v>
      </c>
      <c r="AQ6" s="153">
        <f t="shared" si="5"/>
        <v>0</v>
      </c>
      <c r="AR6" s="147">
        <v>0</v>
      </c>
      <c r="AS6" s="148"/>
      <c r="AT6" s="154">
        <f t="shared" si="0"/>
        <v>400</v>
      </c>
      <c r="AU6" s="148"/>
      <c r="AV6" s="153">
        <f>IF(AT6="","",IF(ISERR((FIND("1",AL6,(0+1))-1)),0,AQ$25)+IF(ISERR((FIND("2",AL6,(0+1))-1)),0,AQ$26)+IF(ISERR((FIND("3",AL6,(0+1))-1)),0,AQ$27)+IF(ISERR((FIND("4",AL6,(0+1))-1)),0,AQ$28)+IF(ISERR((FIND("6",AL6,(0+1))-1)),0,AQ$29)+K6*K$14+N6*N$14+Q6*Q$14+T6*T$14+W6*W$14+Z6*Z$14+AC6*AC$14+AF6*AF$14+AI6*AI$14+AT6)</f>
        <v>400</v>
      </c>
      <c r="AW6" s="42"/>
      <c r="AX6" s="13" t="str">
        <f t="shared" si="1"/>
        <v>Player 3</v>
      </c>
      <c r="AY6" s="14"/>
      <c r="AZ6" s="15">
        <f>SUM(IF(ISERR((FIND("1",AL6,(0+1))-1)),0,1),IF(ISERR((FIND("2",AL6,(0+1))-1)),0,1),IF(ISERR((FIND("3",AL6,(0+1))-1)),0,1),IF(ISERR((FIND("4",AL6,(0+1))-1)),0,1),IF(ISERR((FIND("5",AL6,(0+1))-1)),0,1),IF(ISERR((FIND("6",AL6,(0+1))-1)),0,1))</f>
        <v>0</v>
      </c>
      <c r="BA6" s="101">
        <f t="shared" si="6"/>
        <v>0</v>
      </c>
      <c r="BB6" s="16"/>
      <c r="BC6" s="16"/>
      <c r="BD6" s="16"/>
      <c r="BE6" s="16"/>
      <c r="BF6" s="16"/>
      <c r="BG6" s="16"/>
      <c r="BH6" s="261" t="s">
        <v>63</v>
      </c>
      <c r="BI6" s="261">
        <v>73</v>
      </c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</row>
    <row r="7" spans="1:227" ht="14.45" customHeight="1">
      <c r="A7" s="8"/>
      <c r="B7" s="17" t="s">
        <v>55</v>
      </c>
      <c r="C7" s="43"/>
      <c r="D7" s="149">
        <f>IF(D$26=2,"",IF(D$26=3,"",IF(D$26=4,600,IF(D$26=5,480,IF(D$26=6,400,"Error")))))</f>
        <v>400</v>
      </c>
      <c r="E7" s="148"/>
      <c r="F7" s="149">
        <f t="shared" si="2"/>
        <v>400</v>
      </c>
      <c r="G7" s="148"/>
      <c r="H7" s="149">
        <v>0</v>
      </c>
      <c r="I7" s="76"/>
      <c r="J7" s="46" t="s">
        <v>1</v>
      </c>
      <c r="K7" s="18">
        <v>0</v>
      </c>
      <c r="L7" s="76"/>
      <c r="M7" s="46"/>
      <c r="N7" s="18">
        <v>0</v>
      </c>
      <c r="O7" s="76"/>
      <c r="P7" s="46"/>
      <c r="Q7" s="18">
        <v>0</v>
      </c>
      <c r="R7" s="76"/>
      <c r="S7" s="46"/>
      <c r="T7" s="18">
        <v>0</v>
      </c>
      <c r="U7" s="77"/>
      <c r="V7" s="46"/>
      <c r="W7" s="18">
        <v>0</v>
      </c>
      <c r="X7" s="76"/>
      <c r="Y7" s="46"/>
      <c r="Z7" s="18">
        <v>0</v>
      </c>
      <c r="AA7" s="76"/>
      <c r="AB7" s="46"/>
      <c r="AC7" s="18">
        <v>0</v>
      </c>
      <c r="AD7" s="76"/>
      <c r="AE7" s="46"/>
      <c r="AF7" s="18">
        <v>0</v>
      </c>
      <c r="AG7" s="76"/>
      <c r="AH7" s="46"/>
      <c r="AI7" s="18">
        <v>0</v>
      </c>
      <c r="AJ7" s="76"/>
      <c r="AK7" s="49"/>
      <c r="AL7" s="19"/>
      <c r="AM7" s="42" t="e">
        <f>SUM(IF(OR(K14&gt;64,AND(K14&gt;63,J14&gt;"D"),AND(K14&gt;59,J14&gt;"H")),K7,0),IF(OR(N14&gt;64,AND(N14&gt;63,M14&gt;"D"),AND(N14&gt;59,M14&gt;"H")),N7,0),IF(OR(Q14&gt;64,AND(Q14&gt;63,P14&gt;"D"),AND(Q14&gt;59,P14&gt;"H")),Q7,0),IF(OR(T14&gt;64,AND(T14&gt;63,S14&gt;"D"),AND(T14&gt;59,S14&gt;"H")),T7,0),IF(OR(W14&gt;64,AND(W14&gt;63,V14&gt;"D"),AND(W14&gt;59,V14&gt;"H")),W7,0),IF(OR(Z14&gt;64,AND(Z14&gt;63,Y14&gt;"D"),AND(Z14&gt;59,Y14&gt;"H")),Z7,0),IF(OR(AC14&gt;64,AND(AC14&gt;63,AB14&gt;"D"),AND(AC14&gt;59,AB14&gt;"H")),AC7,0),IF(OR(AF14&gt;64,AND(AF14&gt;63,AE14&gt;"D"),AND(AF14&gt;59,AE14&gt;"H")),AF7,0),IF(OR(AI14&gt;64,AND(AI14&gt;63,AH14&gt;"D"),AND(AI14&gt;59,AH14&gt;"H")),AI7,0),IF(OR(#REF!&gt;64,AND(#REF!&gt;63,#REF!&gt;"D"),AND(#REF!&gt;59,#REF!&gt;"H")),#REF!,0),IF(AND(J7="X",OR(K14&gt;64,AND(K14&gt;63,J14&gt;"D"),AND(K14&gt;59,J14&gt;"H"))),-1,0),IF(AND(M7="X",OR(N14&gt;64,AND(N14&gt;63,M14&gt;"D"),AND(N14&gt;59,M14&gt;"H"))),-1,0),IF(AND(P7="X",OR(Q14&gt;64,AND(Q14&gt;63,P14&gt;"D"),AND(Q14&gt;59,P14&gt;"H"))),-1,0),IF(AND(S7="X",OR(T14&gt;64,AND(T14&gt;63,S14&gt;"D"),AND(T14&gt;59,S14&gt;"H"))),-1,0),IF(AND(V7="X",OR(W14&gt;64,AND(W14&gt;63,V14&gt;"D"),AND(W14&gt;59,V14&gt;"H"))),-1,0))</f>
        <v>#REF!</v>
      </c>
      <c r="AN7" s="32">
        <f t="shared" si="3"/>
        <v>0</v>
      </c>
      <c r="AO7" s="42"/>
      <c r="AP7" s="155">
        <f t="shared" si="4"/>
        <v>0</v>
      </c>
      <c r="AQ7" s="156">
        <f t="shared" si="5"/>
        <v>0</v>
      </c>
      <c r="AR7" s="149">
        <v>0</v>
      </c>
      <c r="AS7" s="148"/>
      <c r="AT7" s="157">
        <f t="shared" si="0"/>
        <v>400</v>
      </c>
      <c r="AU7" s="148"/>
      <c r="AV7" s="156">
        <f>IF(AT7="","",IF(ISERR((FIND("1",AL7,(0+1))-1)),0,AQ$25)+IF(ISERR((FIND("2",AL7,(0+1))-1)),0,AQ$26)+IF(ISERR((FIND("3",AL7,(0+1))-1)),0,AQ$27)+IF(ISERR((FIND("4",AL7,(0+1))-1)),0,AQ$28)+IF(ISERR((FIND("6",AL7,(0+1))-1)),0,AQ$29)+K7*K$14+N7*N$14+Q7*Q$14+T7*T$14+W7*W$14+Z7*Z$14+AC7*AC$14+AF7*AF$14+AI7*AI$14+AT7)</f>
        <v>400</v>
      </c>
      <c r="AW7" s="42"/>
      <c r="AX7" s="20" t="str">
        <f t="shared" si="1"/>
        <v>Player 4</v>
      </c>
      <c r="AY7" s="14"/>
      <c r="AZ7" s="15"/>
      <c r="BA7" s="101">
        <f t="shared" si="6"/>
        <v>0</v>
      </c>
      <c r="BB7" s="16"/>
      <c r="BC7" s="16"/>
      <c r="BD7" s="16"/>
      <c r="BE7" s="16"/>
      <c r="BF7" s="16"/>
      <c r="BG7" s="16"/>
      <c r="BH7" s="261" t="s">
        <v>83</v>
      </c>
      <c r="BI7" s="261">
        <v>69</v>
      </c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</row>
    <row r="8" spans="1:227" ht="14.45" customHeight="1">
      <c r="A8" s="8"/>
      <c r="B8" s="53" t="s">
        <v>56</v>
      </c>
      <c r="C8" s="56"/>
      <c r="D8" s="150">
        <f>IF(D$26=2,"",IF(D$26=3,"",IF(D$26=4,"",IF(D$26=5,480,IF(D$26=6,400,"Error")))))</f>
        <v>400</v>
      </c>
      <c r="E8" s="151"/>
      <c r="F8" s="150">
        <f t="shared" si="2"/>
        <v>400</v>
      </c>
      <c r="G8" s="151"/>
      <c r="H8" s="150">
        <v>0</v>
      </c>
      <c r="I8" s="77"/>
      <c r="J8" s="47" t="s">
        <v>1</v>
      </c>
      <c r="K8" s="54">
        <v>0</v>
      </c>
      <c r="L8" s="77"/>
      <c r="M8" s="47"/>
      <c r="N8" s="54">
        <v>0</v>
      </c>
      <c r="O8" s="77"/>
      <c r="P8" s="47" t="s">
        <v>1</v>
      </c>
      <c r="Q8" s="54">
        <v>0</v>
      </c>
      <c r="R8" s="77"/>
      <c r="S8" s="47" t="s">
        <v>1</v>
      </c>
      <c r="T8" s="54">
        <v>0</v>
      </c>
      <c r="U8" s="77"/>
      <c r="V8" s="47" t="s">
        <v>1</v>
      </c>
      <c r="W8" s="54">
        <v>0</v>
      </c>
      <c r="X8" s="77"/>
      <c r="Y8" s="47" t="s">
        <v>1</v>
      </c>
      <c r="Z8" s="54">
        <v>0</v>
      </c>
      <c r="AA8" s="77"/>
      <c r="AB8" s="47" t="s">
        <v>1</v>
      </c>
      <c r="AC8" s="54">
        <v>0</v>
      </c>
      <c r="AD8" s="77"/>
      <c r="AE8" s="47" t="s">
        <v>1</v>
      </c>
      <c r="AF8" s="54">
        <v>0</v>
      </c>
      <c r="AG8" s="77"/>
      <c r="AH8" s="47"/>
      <c r="AI8" s="54">
        <v>0</v>
      </c>
      <c r="AJ8" s="77"/>
      <c r="AK8" s="48"/>
      <c r="AL8" s="53"/>
      <c r="AM8" s="55" t="e">
        <f>SUM(IF(OR(K14&gt;64,AND(K14&gt;63,J14&gt;"D"),AND(K14&gt;59,J14&gt;"H")),K8,0),IF(OR(N14&gt;64,AND(N14&gt;63,M14&gt;"D"),AND(N14&gt;59,M14&gt;"H")),N8,0),IF(OR(Q14&gt;64,AND(Q14&gt;63,P14&gt;"D"),AND(Q14&gt;59,P14&gt;"H")),Q8,0),IF(OR(T14&gt;64,AND(T14&gt;63,S14&gt;"D"),AND(T14&gt;59,S14&gt;"H")),T8,0),IF(OR(W14&gt;64,AND(W14&gt;63,V14&gt;"D"),AND(W14&gt;59,V14&gt;"H")),W8,0),IF(OR(Z14&gt;64,AND(Z14&gt;63,Y14&gt;"D"),AND(Z14&gt;59,Y14&gt;"H")),Z8,0),IF(OR(AC14&gt;64,AND(AC14&gt;63,AB14&gt;"D"),AND(AC14&gt;59,AB14&gt;"H")),AC8,0),IF(OR(AF14&gt;64,AND(AF14&gt;63,AE14&gt;"D"),AND(AF14&gt;59,AE14&gt;"H")),AF8,0),IF(OR(AI14&gt;64,AND(AI14&gt;63,AH14&gt;"D"),AND(AI14&gt;59,AH14&gt;"H")),AI8,0),IF(OR(#REF!&gt;64,AND(#REF!&gt;63,#REF!&gt;"D"),AND(#REF!&gt;59,#REF!&gt;"H")),#REF!,0),IF(AND(J8="X",OR(K14&gt;64,AND(K14&gt;63,J14&gt;"D"),AND(K14&gt;59,J14&gt;"H"))),-1,0),IF(AND(M8="X",OR(N14&gt;64,AND(N14&gt;63,M14&gt;"D"),AND(N14&gt;59,M14&gt;"H"))),-1,0),IF(AND(P8="X",OR(Q14&gt;64,AND(Q14&gt;63,P14&gt;"D"),AND(Q14&gt;59,P14&gt;"H"))),-1,0),IF(AND(S8="X",OR(T14&gt;64,AND(T14&gt;63,S14&gt;"D"),AND(T14&gt;59,S14&gt;"H"))),-1,0),IF(AND(V8="X",OR(W14&gt;64,AND(W14&gt;63,V14&gt;"D"),AND(W14&gt;59,V14&gt;"H"))),-1,0))</f>
        <v>#REF!</v>
      </c>
      <c r="AN8" s="15">
        <f t="shared" si="3"/>
        <v>0</v>
      </c>
      <c r="AO8" s="55"/>
      <c r="AP8" s="153">
        <f t="shared" si="4"/>
        <v>0</v>
      </c>
      <c r="AQ8" s="153">
        <f t="shared" si="5"/>
        <v>0</v>
      </c>
      <c r="AR8" s="150">
        <v>0</v>
      </c>
      <c r="AS8" s="151"/>
      <c r="AT8" s="158">
        <f t="shared" si="0"/>
        <v>400</v>
      </c>
      <c r="AU8" s="151"/>
      <c r="AV8" s="159">
        <f>IF(AT8="","",IF(ISERR((FIND("1",AL8,(0+1))-1)),0,AQ$25)+IF(ISERR((FIND("2",AL8,(0+1))-1)),0,AQ$26)+IF(ISERR((FIND("3",AL8,(0+1))-1)),0,AQ$27)+IF(ISERR((FIND("4",AL8,(0+1))-1)),0,AQ$28)+IF(ISERR((FIND("6",AL8,(0+1))-1)),0,AQ$29)+K8*K$14+N8*N$14+Q8*Q$14+T8*T$14+W8*W$14+Z8*Z$14+AC8*AC$14+AF8*AF$14+AI8*AI$14+AT8)</f>
        <v>400</v>
      </c>
      <c r="AW8" s="55"/>
      <c r="AX8" s="15" t="str">
        <f t="shared" si="1"/>
        <v>Player 5</v>
      </c>
      <c r="AY8" s="14"/>
      <c r="AZ8" s="21">
        <f>SUM(IF(ISERR((FIND("1",AL8,(0+1))-1)),0,1),IF(ISERR((FIND("2",AL8,(0+1))-1)),0,1),IF(ISERR((FIND("3",AL8,(0+1))-1)),0,1),IF(ISERR((FIND("4",AL8,(0+1))-1)),0,1),IF(ISERR((FIND("5",AL8,(0+1))-1)),0,1),IF(ISERR((FIND("6",AL8,(0+1))-1)),0,1))</f>
        <v>0</v>
      </c>
      <c r="BA8" s="101">
        <f t="shared" si="6"/>
        <v>0</v>
      </c>
      <c r="BB8" s="16"/>
      <c r="BC8" s="16"/>
      <c r="BD8" s="16"/>
      <c r="BE8" s="16"/>
      <c r="BF8" s="16"/>
      <c r="BG8" s="16"/>
      <c r="BH8" s="261" t="s">
        <v>84</v>
      </c>
      <c r="BI8" s="261">
        <v>67</v>
      </c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</row>
    <row r="9" spans="1:227" ht="14.45" customHeight="1" thickBot="1">
      <c r="A9" s="8"/>
      <c r="B9" s="112" t="s">
        <v>57</v>
      </c>
      <c r="C9" s="56"/>
      <c r="D9" s="152">
        <f>IF(D$26=2,"",IF(D$26=3,"",IF(D$26=4,"",IF(D$26=5,"",IF(D$26=6,400,"Error")))))</f>
        <v>400</v>
      </c>
      <c r="E9" s="151"/>
      <c r="F9" s="152">
        <f t="shared" si="2"/>
        <v>400</v>
      </c>
      <c r="G9" s="151"/>
      <c r="H9" s="152">
        <v>0</v>
      </c>
      <c r="I9" s="77"/>
      <c r="J9" s="46" t="s">
        <v>1</v>
      </c>
      <c r="K9" s="97">
        <v>0</v>
      </c>
      <c r="L9" s="77"/>
      <c r="M9" s="46"/>
      <c r="N9" s="97">
        <v>0</v>
      </c>
      <c r="O9" s="77"/>
      <c r="P9" s="46"/>
      <c r="Q9" s="97">
        <v>0</v>
      </c>
      <c r="R9" s="77"/>
      <c r="S9" s="46"/>
      <c r="T9" s="97">
        <v>0</v>
      </c>
      <c r="U9" s="77"/>
      <c r="V9" s="46"/>
      <c r="W9" s="97">
        <v>0</v>
      </c>
      <c r="X9" s="77"/>
      <c r="Y9" s="46"/>
      <c r="Z9" s="97">
        <v>0</v>
      </c>
      <c r="AA9" s="77"/>
      <c r="AB9" s="46"/>
      <c r="AC9" s="97">
        <v>0</v>
      </c>
      <c r="AD9" s="77"/>
      <c r="AE9" s="46"/>
      <c r="AF9" s="97">
        <v>0</v>
      </c>
      <c r="AG9" s="77"/>
      <c r="AH9" s="46"/>
      <c r="AI9" s="97">
        <v>0</v>
      </c>
      <c r="AJ9" s="77"/>
      <c r="AK9" s="49"/>
      <c r="AL9" s="113"/>
      <c r="AM9" s="55" t="e">
        <f>SUM(IF(OR(K14&gt;64,AND(K14&gt;63,J14&gt;"D"),AND(K14&gt;59,J14&gt;"H")),K9,0),IF(OR(N14&gt;64,AND(N14&gt;63,M14&gt;"D"),AND(N14&gt;59,M14&gt;"H")),N9,0),IF(OR(Q14&gt;64,AND(Q14&gt;63,P14&gt;"D"),AND(Q14&gt;59,P14&gt;"H")),Q9,0),IF(OR(T14&gt;64,AND(T14&gt;63,S14&gt;"D"),AND(T14&gt;59,S14&gt;"H")),T9,0),IF(OR(W14&gt;64,AND(W14&gt;63,V14&gt;"D"),AND(W14&gt;59,V14&gt;"H")),W9,0),IF(OR(Z14&gt;64,AND(Z14&gt;63,Y14&gt;"D"),AND(Z14&gt;59,Y14&gt;"H")),Z9,0),IF(OR(AC14&gt;64,AND(AC14&gt;63,AB14&gt;"D"),AND(AC14&gt;59,AB14&gt;"H")),AC9,0),IF(OR(AF14&gt;64,AND(AF14&gt;63,AE14&gt;"D"),AND(AF14&gt;59,AE14&gt;"H")),AF9,0),IF(OR(AI14&gt;64,AND(AI14&gt;63,AH14&gt;"D"),AND(AI14&gt;59,AH14&gt;"H")),AI9,0),IF(OR(#REF!&gt;64,AND(#REF!&gt;63,#REF!&gt;"D"),AND(#REF!&gt;59,#REF!&gt;"H")),#REF!,0),IF(AND(J9="X",OR(K14&gt;64,AND(K14&gt;63,J14&gt;"D"),AND(K14&gt;59,J14&gt;"H"))),-1,0),IF(AND(M9="X",OR(N14&gt;64,AND(N14&gt;63,M14&gt;"D"),AND(N14&gt;59,M14&gt;"H"))),-1,0),IF(AND(P9="X",OR(Q14&gt;64,AND(Q14&gt;63,P14&gt;"D"),AND(Q14&gt;59,P14&gt;"H"))),-1,0),IF(AND(S9="X",OR(T14&gt;64,AND(T14&gt;63,S14&gt;"D"),AND(T14&gt;59,S14&gt;"H"))),-1,0),IF(AND(V9="X",OR(W14&gt;64,AND(W14&gt;63,V14&gt;"D"),AND(W14&gt;59,V14&gt;"H"))),-1,0))</f>
        <v>#REF!</v>
      </c>
      <c r="AN9" s="114">
        <f t="shared" si="3"/>
        <v>0</v>
      </c>
      <c r="AO9" s="55"/>
      <c r="AP9" s="155">
        <f t="shared" si="4"/>
        <v>0</v>
      </c>
      <c r="AQ9" s="160">
        <f t="shared" si="5"/>
        <v>0</v>
      </c>
      <c r="AR9" s="152">
        <v>0</v>
      </c>
      <c r="AS9" s="151"/>
      <c r="AT9" s="161">
        <f t="shared" si="0"/>
        <v>400</v>
      </c>
      <c r="AU9" s="151"/>
      <c r="AV9" s="160">
        <f>IF(AT9="","",IF(ISERR((FIND("1",AL9,(0+1))-1)),0,AQ$25)+IF(ISERR((FIND("2",AL9,(0+1))-1)),0,AQ$26)+IF(ISERR((FIND("3",AL9,(0+1))-1)),0,AQ$27)+IF(ISERR((FIND("4",AL9,(0+1))-1)),0,AQ$28)+IF(ISERR((FIND("6",AL9,(0+1))-1)),0,AQ$29)+K9*K$14+N9*N$14+Q9*Q$14+T9*T$14+W9*W$14+Z9*Z$14+AC9*AC$14+AF9*AF$14+AI9*AI$14+AT9)</f>
        <v>400</v>
      </c>
      <c r="AW9" s="55"/>
      <c r="AX9" s="115" t="str">
        <f t="shared" si="1"/>
        <v>Player 6</v>
      </c>
      <c r="AY9" s="14"/>
      <c r="AZ9" s="15">
        <f>SUM(IF(ISERR((FIND("1",AL9,(0+1))-1)),0,1),IF(ISERR((FIND("2",AL9,(0+1))-1)),0,1),IF(ISERR((FIND("3",AL9,(0+1))-1)),0,1),IF(ISERR((FIND("4",AL9,(0+1))-1)),0,1),IF(ISERR((FIND("5",AL9,(0+1))-1)),0,1),IF(ISERR((FIND("6",AL9,(0+1))-1)),0,1))</f>
        <v>0</v>
      </c>
      <c r="BA9" s="101">
        <f t="shared" si="6"/>
        <v>0</v>
      </c>
      <c r="BB9" s="16"/>
      <c r="BC9" s="16"/>
      <c r="BD9" s="16"/>
      <c r="BE9" s="16"/>
      <c r="BF9" s="16"/>
      <c r="BG9" s="16"/>
      <c r="BH9" s="261" t="s">
        <v>85</v>
      </c>
      <c r="BI9" s="261">
        <v>63</v>
      </c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</row>
    <row r="10" spans="1:227" ht="3" customHeight="1" thickBot="1">
      <c r="A10" s="8"/>
      <c r="B10" s="116"/>
      <c r="C10" s="117"/>
      <c r="D10" s="118"/>
      <c r="E10" s="119"/>
      <c r="F10" s="118"/>
      <c r="G10" s="119"/>
      <c r="H10" s="118"/>
      <c r="I10" s="120"/>
      <c r="J10" s="121"/>
      <c r="K10" s="121"/>
      <c r="L10" s="120"/>
      <c r="M10" s="121"/>
      <c r="N10" s="121"/>
      <c r="O10" s="120"/>
      <c r="P10" s="121"/>
      <c r="Q10" s="121"/>
      <c r="R10" s="120"/>
      <c r="S10" s="121"/>
      <c r="T10" s="121"/>
      <c r="U10" s="120"/>
      <c r="V10" s="121"/>
      <c r="W10" s="121"/>
      <c r="X10" s="120"/>
      <c r="Y10" s="121"/>
      <c r="Z10" s="121"/>
      <c r="AA10" s="120"/>
      <c r="AB10" s="121"/>
      <c r="AC10" s="121"/>
      <c r="AD10" s="120"/>
      <c r="AE10" s="121"/>
      <c r="AF10" s="121"/>
      <c r="AG10" s="120"/>
      <c r="AH10" s="121"/>
      <c r="AI10" s="121"/>
      <c r="AJ10" s="120"/>
      <c r="AK10" s="122"/>
      <c r="AL10" s="122"/>
      <c r="AM10" s="123"/>
      <c r="AN10" s="124"/>
      <c r="AO10" s="123"/>
      <c r="AP10" s="264"/>
      <c r="AQ10" s="265"/>
      <c r="AR10" s="266"/>
      <c r="AS10" s="267"/>
      <c r="AT10" s="268"/>
      <c r="AU10" s="267"/>
      <c r="AV10" s="265"/>
      <c r="AW10" s="269"/>
      <c r="AX10" s="125"/>
      <c r="AY10" s="126"/>
      <c r="AZ10" s="15"/>
      <c r="BA10" s="109"/>
      <c r="BB10" s="16"/>
      <c r="BC10" s="16"/>
      <c r="BD10" s="16"/>
      <c r="BE10" s="16"/>
      <c r="BF10" s="16"/>
      <c r="BG10" s="16"/>
      <c r="BH10" s="261" t="s">
        <v>86</v>
      </c>
      <c r="BI10" s="261">
        <v>62</v>
      </c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</row>
    <row r="11" spans="1:227" ht="14.45" customHeight="1">
      <c r="A11" s="4"/>
      <c r="B11" s="224" t="s">
        <v>41</v>
      </c>
      <c r="C11" s="72"/>
      <c r="D11" s="212" t="s">
        <v>15</v>
      </c>
      <c r="E11" s="74"/>
      <c r="F11" s="226" t="s">
        <v>16</v>
      </c>
      <c r="G11" s="226"/>
      <c r="H11" s="226"/>
      <c r="I11" s="57"/>
      <c r="J11" s="220">
        <v>0</v>
      </c>
      <c r="K11" s="178"/>
      <c r="L11" s="77"/>
      <c r="M11" s="220">
        <v>0</v>
      </c>
      <c r="N11" s="178"/>
      <c r="O11" s="77"/>
      <c r="P11" s="220">
        <v>0</v>
      </c>
      <c r="Q11" s="178"/>
      <c r="R11" s="77"/>
      <c r="S11" s="220">
        <v>0</v>
      </c>
      <c r="T11" s="178"/>
      <c r="U11" s="77"/>
      <c r="V11" s="220">
        <v>0</v>
      </c>
      <c r="W11" s="178"/>
      <c r="X11" s="77"/>
      <c r="Y11" s="220">
        <v>0</v>
      </c>
      <c r="Z11" s="178"/>
      <c r="AA11" s="77"/>
      <c r="AB11" s="220">
        <v>0</v>
      </c>
      <c r="AC11" s="178"/>
      <c r="AD11" s="77"/>
      <c r="AE11" s="220">
        <v>0</v>
      </c>
      <c r="AF11" s="178"/>
      <c r="AG11" s="77"/>
      <c r="AH11" s="220">
        <v>0</v>
      </c>
      <c r="AI11" s="178"/>
      <c r="AJ11" s="77"/>
      <c r="AK11" s="226" t="str">
        <f t="shared" ref="AK11:AK23" si="7">F11</f>
        <v>Market</v>
      </c>
      <c r="AL11" s="226"/>
      <c r="AM11" s="52"/>
      <c r="AN11" s="217" t="s">
        <v>15</v>
      </c>
      <c r="AO11" s="37"/>
      <c r="AP11" s="305" t="s">
        <v>111</v>
      </c>
      <c r="AQ11" s="270"/>
      <c r="AR11" s="270"/>
      <c r="AS11" s="270"/>
      <c r="AT11" s="270"/>
      <c r="AU11" s="270"/>
      <c r="AV11" s="270"/>
      <c r="AW11" s="270"/>
      <c r="AX11" s="27"/>
      <c r="AY11" s="27"/>
      <c r="AZ11" s="28"/>
      <c r="BA11" s="110"/>
      <c r="BC11" s="100"/>
      <c r="BH11" s="261" t="s">
        <v>87</v>
      </c>
      <c r="BI11" s="261">
        <v>60</v>
      </c>
    </row>
    <row r="12" spans="1:227" ht="14.45" customHeight="1">
      <c r="A12" s="4"/>
      <c r="B12" s="224"/>
      <c r="C12" s="72"/>
      <c r="D12" s="212"/>
      <c r="E12" s="74"/>
      <c r="F12" s="186" t="s">
        <v>58</v>
      </c>
      <c r="G12" s="186"/>
      <c r="H12" s="186"/>
      <c r="I12" s="57"/>
      <c r="J12" s="177">
        <v>0</v>
      </c>
      <c r="K12" s="178"/>
      <c r="L12" s="56"/>
      <c r="M12" s="177">
        <v>0</v>
      </c>
      <c r="N12" s="178"/>
      <c r="O12" s="56"/>
      <c r="P12" s="177">
        <v>0</v>
      </c>
      <c r="Q12" s="178"/>
      <c r="R12" s="56"/>
      <c r="S12" s="177">
        <v>0</v>
      </c>
      <c r="T12" s="178"/>
      <c r="U12" s="56"/>
      <c r="V12" s="177">
        <v>0</v>
      </c>
      <c r="W12" s="178"/>
      <c r="X12" s="56"/>
      <c r="Y12" s="177">
        <v>0</v>
      </c>
      <c r="Z12" s="178"/>
      <c r="AA12" s="56"/>
      <c r="AB12" s="177">
        <v>0</v>
      </c>
      <c r="AC12" s="178"/>
      <c r="AD12" s="56"/>
      <c r="AE12" s="177">
        <v>0</v>
      </c>
      <c r="AF12" s="178"/>
      <c r="AG12" s="56"/>
      <c r="AH12" s="177">
        <v>0</v>
      </c>
      <c r="AI12" s="178"/>
      <c r="AJ12" s="56"/>
      <c r="AK12" s="179" t="str">
        <f>F12</f>
        <v>Company</v>
      </c>
      <c r="AL12" s="179"/>
      <c r="AM12" s="52"/>
      <c r="AN12" s="217"/>
      <c r="AO12" s="37"/>
      <c r="AP12" s="271" t="s">
        <v>17</v>
      </c>
      <c r="AQ12" s="271"/>
      <c r="AR12" s="272" t="s">
        <v>19</v>
      </c>
      <c r="AS12" s="297" t="s">
        <v>89</v>
      </c>
      <c r="AT12" s="298"/>
      <c r="AU12" s="273" t="s">
        <v>94</v>
      </c>
      <c r="AV12" s="271"/>
      <c r="AW12" s="271"/>
      <c r="AX12" s="27"/>
      <c r="AY12" s="27"/>
      <c r="AZ12" s="28"/>
      <c r="BH12" s="261" t="s">
        <v>88</v>
      </c>
      <c r="BI12" s="261">
        <v>57</v>
      </c>
    </row>
    <row r="13" spans="1:227" ht="14.45" customHeight="1" thickBot="1">
      <c r="A13" s="4"/>
      <c r="B13" s="224"/>
      <c r="C13" s="72"/>
      <c r="D13" s="213"/>
      <c r="E13" s="75"/>
      <c r="F13" s="227" t="s">
        <v>21</v>
      </c>
      <c r="G13" s="227"/>
      <c r="H13" s="227"/>
      <c r="I13" s="36"/>
      <c r="J13" s="198">
        <f>10-SUM(K4:K9)-J11-J12</f>
        <v>10</v>
      </c>
      <c r="K13" s="199"/>
      <c r="L13" s="78"/>
      <c r="M13" s="198">
        <f>10-SUM(N4:N9)-M11-M12</f>
        <v>10</v>
      </c>
      <c r="N13" s="199"/>
      <c r="O13" s="78"/>
      <c r="P13" s="198">
        <f>10-SUM(Q4:Q9)-P11-P12</f>
        <v>10</v>
      </c>
      <c r="Q13" s="199"/>
      <c r="R13" s="78"/>
      <c r="S13" s="198">
        <f>10-SUM(T4:T9)-S11-S12</f>
        <v>10</v>
      </c>
      <c r="T13" s="199"/>
      <c r="U13" s="78"/>
      <c r="V13" s="198">
        <f>10-SUM(W4:W9)-V11-V12</f>
        <v>10</v>
      </c>
      <c r="W13" s="199"/>
      <c r="X13" s="78"/>
      <c r="Y13" s="198">
        <f>10-SUM(Z4:Z9)-Y11-Y12</f>
        <v>10</v>
      </c>
      <c r="Z13" s="199"/>
      <c r="AA13" s="78"/>
      <c r="AB13" s="198">
        <f>10-SUM(AC4:AC9)-AB11-AB12</f>
        <v>10</v>
      </c>
      <c r="AC13" s="199"/>
      <c r="AD13" s="78"/>
      <c r="AE13" s="198">
        <f>10-SUM(AF4:AF9)-AE11-AE12</f>
        <v>10</v>
      </c>
      <c r="AF13" s="199"/>
      <c r="AG13" s="78"/>
      <c r="AH13" s="198">
        <f>10-SUM(AI4:AI9)-AH11-AH12</f>
        <v>10</v>
      </c>
      <c r="AI13" s="199"/>
      <c r="AJ13" s="78"/>
      <c r="AK13" s="227" t="str">
        <f>F13</f>
        <v>IPO</v>
      </c>
      <c r="AL13" s="227"/>
      <c r="AM13" s="51"/>
      <c r="AN13" s="218"/>
      <c r="AO13" s="37"/>
      <c r="AP13" s="274" t="s">
        <v>90</v>
      </c>
      <c r="AQ13" s="275"/>
      <c r="AR13" s="276" t="s">
        <v>92</v>
      </c>
      <c r="AS13" s="296" t="s">
        <v>62</v>
      </c>
      <c r="AT13" s="293"/>
      <c r="AU13" s="277" t="s">
        <v>95</v>
      </c>
      <c r="AV13" s="277"/>
      <c r="AW13" s="277"/>
      <c r="AX13" s="27"/>
      <c r="AY13" s="27"/>
      <c r="AZ13" s="28"/>
    </row>
    <row r="14" spans="1:227" ht="14.45" customHeight="1">
      <c r="A14" s="4"/>
      <c r="B14" s="224"/>
      <c r="C14" s="72"/>
      <c r="D14" s="214" t="s">
        <v>19</v>
      </c>
      <c r="E14" s="74"/>
      <c r="F14" s="228" t="s">
        <v>20</v>
      </c>
      <c r="G14" s="228"/>
      <c r="H14" s="228"/>
      <c r="I14" s="90"/>
      <c r="J14" s="127"/>
      <c r="K14" s="170">
        <v>0</v>
      </c>
      <c r="L14" s="91"/>
      <c r="M14" s="127"/>
      <c r="N14" s="170">
        <v>0</v>
      </c>
      <c r="O14" s="91"/>
      <c r="P14" s="127"/>
      <c r="Q14" s="170">
        <v>0</v>
      </c>
      <c r="R14" s="91"/>
      <c r="S14" s="127"/>
      <c r="T14" s="170">
        <v>0</v>
      </c>
      <c r="U14" s="91"/>
      <c r="V14" s="127"/>
      <c r="W14" s="170">
        <v>0</v>
      </c>
      <c r="X14" s="91"/>
      <c r="Y14" s="127"/>
      <c r="Z14" s="170">
        <v>0</v>
      </c>
      <c r="AA14" s="91"/>
      <c r="AB14" s="127"/>
      <c r="AC14" s="170">
        <v>0</v>
      </c>
      <c r="AD14" s="91"/>
      <c r="AE14" s="127"/>
      <c r="AF14" s="170">
        <v>0</v>
      </c>
      <c r="AG14" s="91"/>
      <c r="AH14" s="127"/>
      <c r="AI14" s="170">
        <v>0</v>
      </c>
      <c r="AJ14" s="91"/>
      <c r="AK14" s="228" t="str">
        <f t="shared" si="7"/>
        <v>Market</v>
      </c>
      <c r="AL14" s="228"/>
      <c r="AM14" s="52"/>
      <c r="AN14" s="219" t="s">
        <v>19</v>
      </c>
      <c r="AO14" s="37"/>
      <c r="AP14" s="278" t="s">
        <v>91</v>
      </c>
      <c r="AQ14" s="279"/>
      <c r="AR14" s="280" t="s">
        <v>93</v>
      </c>
      <c r="AS14" s="294"/>
      <c r="AT14" s="295"/>
      <c r="AU14" s="277"/>
      <c r="AV14" s="277"/>
      <c r="AW14" s="277"/>
      <c r="AX14" s="27"/>
      <c r="AY14" s="27"/>
      <c r="AZ14" s="28"/>
    </row>
    <row r="15" spans="1:227" ht="14.45" customHeight="1" thickBot="1">
      <c r="A15" s="4"/>
      <c r="B15" s="225"/>
      <c r="C15" s="73"/>
      <c r="D15" s="213"/>
      <c r="E15" s="75"/>
      <c r="F15" s="229" t="s">
        <v>21</v>
      </c>
      <c r="G15" s="229"/>
      <c r="H15" s="229"/>
      <c r="I15" s="36" t="s">
        <v>63</v>
      </c>
      <c r="J15" s="196">
        <v>0</v>
      </c>
      <c r="K15" s="197"/>
      <c r="L15" s="171"/>
      <c r="M15" s="196">
        <v>0</v>
      </c>
      <c r="N15" s="197"/>
      <c r="O15" s="171"/>
      <c r="P15" s="196">
        <v>0</v>
      </c>
      <c r="Q15" s="197"/>
      <c r="R15" s="171"/>
      <c r="S15" s="196">
        <v>0</v>
      </c>
      <c r="T15" s="197"/>
      <c r="U15" s="171"/>
      <c r="V15" s="196">
        <v>0</v>
      </c>
      <c r="W15" s="197"/>
      <c r="X15" s="171"/>
      <c r="Y15" s="196">
        <v>0</v>
      </c>
      <c r="Z15" s="197"/>
      <c r="AA15" s="171"/>
      <c r="AB15" s="196">
        <v>0</v>
      </c>
      <c r="AC15" s="197"/>
      <c r="AD15" s="171"/>
      <c r="AE15" s="196">
        <v>0</v>
      </c>
      <c r="AF15" s="197"/>
      <c r="AG15" s="171"/>
      <c r="AH15" s="196">
        <v>0</v>
      </c>
      <c r="AI15" s="197"/>
      <c r="AJ15" s="78"/>
      <c r="AK15" s="230" t="str">
        <f t="shared" si="7"/>
        <v>IPO</v>
      </c>
      <c r="AL15" s="230"/>
      <c r="AM15" s="52"/>
      <c r="AN15" s="217"/>
      <c r="AO15" s="37"/>
      <c r="AP15" s="281" t="s">
        <v>96</v>
      </c>
      <c r="AQ15" s="281"/>
      <c r="AR15" s="282" t="s">
        <v>98</v>
      </c>
      <c r="AS15" s="299" t="s">
        <v>64</v>
      </c>
      <c r="AT15" s="300"/>
      <c r="AU15" s="283" t="s">
        <v>100</v>
      </c>
      <c r="AV15" s="283"/>
      <c r="AW15" s="283"/>
      <c r="AX15" s="62"/>
      <c r="AY15" s="27"/>
      <c r="AZ15" s="28"/>
    </row>
    <row r="16" spans="1:227" ht="14.45" customHeight="1" thickBot="1">
      <c r="A16" s="4"/>
      <c r="B16" s="70"/>
      <c r="C16" s="70"/>
      <c r="D16" s="71"/>
      <c r="E16" s="62"/>
      <c r="F16" s="241" t="s">
        <v>22</v>
      </c>
      <c r="G16" s="241"/>
      <c r="H16" s="241"/>
      <c r="I16" s="39"/>
      <c r="J16" s="210"/>
      <c r="K16" s="209"/>
      <c r="L16" s="41"/>
      <c r="M16" s="210"/>
      <c r="N16" s="209"/>
      <c r="O16" s="41"/>
      <c r="P16" s="210"/>
      <c r="Q16" s="209"/>
      <c r="R16" s="41"/>
      <c r="S16" s="210"/>
      <c r="T16" s="209"/>
      <c r="U16" s="41"/>
      <c r="V16" s="210"/>
      <c r="W16" s="209"/>
      <c r="X16" s="41"/>
      <c r="Y16" s="210"/>
      <c r="Z16" s="209"/>
      <c r="AA16" s="41"/>
      <c r="AB16" s="210"/>
      <c r="AC16" s="209"/>
      <c r="AD16" s="41"/>
      <c r="AE16" s="210"/>
      <c r="AF16" s="209"/>
      <c r="AG16" s="41"/>
      <c r="AH16" s="210"/>
      <c r="AI16" s="209"/>
      <c r="AJ16" s="41"/>
      <c r="AK16" s="241" t="str">
        <f t="shared" si="7"/>
        <v>Privates</v>
      </c>
      <c r="AL16" s="241"/>
      <c r="AM16" s="27"/>
      <c r="AN16" s="27"/>
      <c r="AO16" s="27"/>
      <c r="AP16" s="284" t="s">
        <v>97</v>
      </c>
      <c r="AQ16" s="284"/>
      <c r="AR16" s="285" t="s">
        <v>99</v>
      </c>
      <c r="AS16" s="301"/>
      <c r="AT16" s="302"/>
      <c r="AU16" s="283"/>
      <c r="AV16" s="283"/>
      <c r="AW16" s="283"/>
      <c r="AX16" s="27"/>
      <c r="AY16" s="27"/>
      <c r="AZ16" s="28"/>
    </row>
    <row r="17" spans="1:55" ht="14.45" customHeight="1">
      <c r="A17" s="4"/>
      <c r="B17" s="231">
        <v>1843</v>
      </c>
      <c r="C17" s="232"/>
      <c r="D17" s="233"/>
      <c r="E17" s="62"/>
      <c r="F17" s="215" t="s">
        <v>23</v>
      </c>
      <c r="G17" s="215"/>
      <c r="H17" s="215"/>
      <c r="I17" s="39"/>
      <c r="J17" s="211"/>
      <c r="K17" s="205"/>
      <c r="L17" s="41"/>
      <c r="M17" s="216"/>
      <c r="N17" s="205"/>
      <c r="O17" s="41"/>
      <c r="P17" s="211"/>
      <c r="Q17" s="205"/>
      <c r="R17" s="41"/>
      <c r="S17" s="211"/>
      <c r="T17" s="205"/>
      <c r="U17" s="41"/>
      <c r="V17" s="211"/>
      <c r="W17" s="205"/>
      <c r="X17" s="41"/>
      <c r="Y17" s="211"/>
      <c r="Z17" s="205"/>
      <c r="AA17" s="41"/>
      <c r="AB17" s="211"/>
      <c r="AC17" s="205"/>
      <c r="AD17" s="41"/>
      <c r="AE17" s="211"/>
      <c r="AF17" s="205"/>
      <c r="AG17" s="41"/>
      <c r="AH17" s="211"/>
      <c r="AI17" s="205"/>
      <c r="AJ17" s="41"/>
      <c r="AK17" s="240" t="str">
        <f t="shared" si="7"/>
        <v>Trains</v>
      </c>
      <c r="AL17" s="240"/>
      <c r="AM17" s="27"/>
      <c r="AN17" s="29"/>
      <c r="AO17" s="29"/>
      <c r="AP17" s="277" t="s">
        <v>101</v>
      </c>
      <c r="AQ17" s="277"/>
      <c r="AR17" s="286">
        <v>350</v>
      </c>
      <c r="AS17" s="287" t="s">
        <v>64</v>
      </c>
      <c r="AT17" s="287">
        <v>6</v>
      </c>
      <c r="AU17" s="288" t="s">
        <v>103</v>
      </c>
      <c r="AV17" s="288"/>
      <c r="AW17" s="288"/>
      <c r="AX17" s="27"/>
      <c r="AY17" s="27"/>
      <c r="AZ17" s="28"/>
    </row>
    <row r="18" spans="1:55" ht="14.45" customHeight="1">
      <c r="A18" s="4"/>
      <c r="B18" s="234"/>
      <c r="C18" s="235"/>
      <c r="D18" s="236"/>
      <c r="E18" s="62"/>
      <c r="F18" s="241" t="s">
        <v>24</v>
      </c>
      <c r="G18" s="241"/>
      <c r="H18" s="241"/>
      <c r="I18" s="39"/>
      <c r="J18" s="208" t="s">
        <v>38</v>
      </c>
      <c r="K18" s="209"/>
      <c r="L18" s="41"/>
      <c r="M18" s="208" t="s">
        <v>38</v>
      </c>
      <c r="N18" s="209"/>
      <c r="O18" s="41"/>
      <c r="P18" s="208" t="s">
        <v>38</v>
      </c>
      <c r="Q18" s="209"/>
      <c r="R18" s="41"/>
      <c r="S18" s="208" t="s">
        <v>39</v>
      </c>
      <c r="T18" s="209"/>
      <c r="U18" s="41"/>
      <c r="V18" s="208" t="s">
        <v>40</v>
      </c>
      <c r="W18" s="209"/>
      <c r="X18" s="41"/>
      <c r="Y18" s="208" t="s">
        <v>38</v>
      </c>
      <c r="Z18" s="209"/>
      <c r="AA18" s="41"/>
      <c r="AB18" s="208" t="s">
        <v>39</v>
      </c>
      <c r="AC18" s="209"/>
      <c r="AD18" s="41"/>
      <c r="AE18" s="208" t="s">
        <v>40</v>
      </c>
      <c r="AF18" s="209"/>
      <c r="AG18" s="41"/>
      <c r="AH18" s="208" t="s">
        <v>40</v>
      </c>
      <c r="AI18" s="209"/>
      <c r="AJ18" s="41"/>
      <c r="AK18" s="241" t="str">
        <f t="shared" si="7"/>
        <v>Tokens</v>
      </c>
      <c r="AL18" s="241"/>
      <c r="AM18" s="27"/>
      <c r="AN18" s="29"/>
      <c r="AO18" s="29"/>
      <c r="AP18" s="277" t="s">
        <v>102</v>
      </c>
      <c r="AQ18" s="277"/>
      <c r="AR18" s="286">
        <v>600</v>
      </c>
      <c r="AS18" s="287">
        <v>8</v>
      </c>
      <c r="AT18" s="287">
        <v>8</v>
      </c>
      <c r="AU18" s="288"/>
      <c r="AV18" s="288"/>
      <c r="AW18" s="288"/>
      <c r="AX18" s="62"/>
      <c r="AY18" s="27"/>
      <c r="AZ18" s="28"/>
    </row>
    <row r="19" spans="1:55" ht="14.45" customHeight="1">
      <c r="A19" s="4"/>
      <c r="B19" s="234"/>
      <c r="C19" s="235"/>
      <c r="D19" s="236"/>
      <c r="E19" s="62"/>
      <c r="F19" s="215" t="s">
        <v>25</v>
      </c>
      <c r="G19" s="215"/>
      <c r="H19" s="215"/>
      <c r="I19" s="39"/>
      <c r="J19" s="204"/>
      <c r="K19" s="205"/>
      <c r="L19" s="41"/>
      <c r="M19" s="204"/>
      <c r="N19" s="205"/>
      <c r="O19" s="41"/>
      <c r="P19" s="204"/>
      <c r="Q19" s="205"/>
      <c r="R19" s="41"/>
      <c r="S19" s="204"/>
      <c r="T19" s="205"/>
      <c r="U19" s="41"/>
      <c r="V19" s="204"/>
      <c r="W19" s="205"/>
      <c r="X19" s="41"/>
      <c r="Y19" s="204"/>
      <c r="Z19" s="205"/>
      <c r="AA19" s="41"/>
      <c r="AB19" s="204"/>
      <c r="AC19" s="205"/>
      <c r="AD19" s="41"/>
      <c r="AE19" s="204"/>
      <c r="AF19" s="205"/>
      <c r="AG19" s="41"/>
      <c r="AH19" s="204"/>
      <c r="AI19" s="205"/>
      <c r="AJ19" s="41"/>
      <c r="AK19" s="240" t="str">
        <f t="shared" si="7"/>
        <v>Income Privates</v>
      </c>
      <c r="AL19" s="240"/>
      <c r="AM19" s="27"/>
      <c r="AN19" s="29"/>
      <c r="AO19" s="29"/>
      <c r="AP19" s="283" t="s">
        <v>104</v>
      </c>
      <c r="AQ19" s="283"/>
      <c r="AR19" s="289">
        <v>400</v>
      </c>
      <c r="AS19" s="290" t="s">
        <v>62</v>
      </c>
      <c r="AT19" s="290">
        <v>6</v>
      </c>
      <c r="AU19" s="291" t="s">
        <v>106</v>
      </c>
      <c r="AV19" s="291"/>
      <c r="AW19" s="291"/>
      <c r="AX19" s="62"/>
      <c r="AY19" s="27"/>
      <c r="AZ19" s="28"/>
    </row>
    <row r="20" spans="1:55" ht="14.45" customHeight="1">
      <c r="A20" s="4"/>
      <c r="B20" s="234"/>
      <c r="C20" s="235"/>
      <c r="D20" s="236"/>
      <c r="E20" s="62"/>
      <c r="F20" s="241" t="s">
        <v>26</v>
      </c>
      <c r="G20" s="241"/>
      <c r="H20" s="241"/>
      <c r="I20" s="39"/>
      <c r="J20" s="206">
        <v>0</v>
      </c>
      <c r="K20" s="207"/>
      <c r="L20" s="151"/>
      <c r="M20" s="206">
        <v>0</v>
      </c>
      <c r="N20" s="207"/>
      <c r="O20" s="151"/>
      <c r="P20" s="206">
        <v>0</v>
      </c>
      <c r="Q20" s="207"/>
      <c r="R20" s="151"/>
      <c r="S20" s="206">
        <v>0</v>
      </c>
      <c r="T20" s="207"/>
      <c r="U20" s="151"/>
      <c r="V20" s="206">
        <v>0</v>
      </c>
      <c r="W20" s="207"/>
      <c r="X20" s="151"/>
      <c r="Y20" s="206">
        <v>0</v>
      </c>
      <c r="Z20" s="207"/>
      <c r="AA20" s="151"/>
      <c r="AB20" s="206">
        <v>0</v>
      </c>
      <c r="AC20" s="207"/>
      <c r="AD20" s="151"/>
      <c r="AE20" s="206">
        <v>0</v>
      </c>
      <c r="AF20" s="207"/>
      <c r="AG20" s="151"/>
      <c r="AH20" s="206">
        <v>0</v>
      </c>
      <c r="AI20" s="207"/>
      <c r="AJ20" s="41"/>
      <c r="AK20" s="241" t="str">
        <f t="shared" si="7"/>
        <v>Begin Funds</v>
      </c>
      <c r="AL20" s="241"/>
      <c r="AM20" s="27"/>
      <c r="AN20" s="29"/>
      <c r="AO20" s="29"/>
      <c r="AP20" s="283" t="s">
        <v>105</v>
      </c>
      <c r="AQ20" s="283"/>
      <c r="AR20" s="289">
        <v>700</v>
      </c>
      <c r="AS20" s="290">
        <v>8</v>
      </c>
      <c r="AT20" s="290">
        <v>8</v>
      </c>
      <c r="AU20" s="291"/>
      <c r="AV20" s="291"/>
      <c r="AW20" s="291"/>
      <c r="AX20" s="62"/>
      <c r="AY20" s="27"/>
      <c r="AZ20" s="28"/>
    </row>
    <row r="21" spans="1:55" ht="14.45" customHeight="1" thickBot="1">
      <c r="A21" s="4"/>
      <c r="B21" s="237"/>
      <c r="C21" s="238"/>
      <c r="D21" s="239"/>
      <c r="E21" s="62"/>
      <c r="F21" s="215" t="s">
        <v>37</v>
      </c>
      <c r="G21" s="215"/>
      <c r="H21" s="215"/>
      <c r="I21" s="39"/>
      <c r="J21" s="202">
        <f>J36</f>
        <v>0</v>
      </c>
      <c r="K21" s="203"/>
      <c r="L21" s="151"/>
      <c r="M21" s="202">
        <f>M36</f>
        <v>0</v>
      </c>
      <c r="N21" s="203"/>
      <c r="O21" s="151"/>
      <c r="P21" s="202">
        <f>P36</f>
        <v>0</v>
      </c>
      <c r="Q21" s="203"/>
      <c r="R21" s="151"/>
      <c r="S21" s="202">
        <f>S36</f>
        <v>0</v>
      </c>
      <c r="T21" s="203"/>
      <c r="U21" s="151"/>
      <c r="V21" s="202">
        <f>V36</f>
        <v>0</v>
      </c>
      <c r="W21" s="203"/>
      <c r="X21" s="151"/>
      <c r="Y21" s="202">
        <f>Y36</f>
        <v>0</v>
      </c>
      <c r="Z21" s="203"/>
      <c r="AA21" s="151"/>
      <c r="AB21" s="202">
        <f>AB36</f>
        <v>0</v>
      </c>
      <c r="AC21" s="203"/>
      <c r="AD21" s="151"/>
      <c r="AE21" s="202">
        <f>AE36</f>
        <v>0</v>
      </c>
      <c r="AF21" s="203"/>
      <c r="AG21" s="151"/>
      <c r="AH21" s="202">
        <f>AH36</f>
        <v>0</v>
      </c>
      <c r="AI21" s="203"/>
      <c r="AJ21" s="41"/>
      <c r="AK21" s="240" t="str">
        <f t="shared" si="7"/>
        <v>Costs/Profits</v>
      </c>
      <c r="AL21" s="240"/>
      <c r="AM21" s="27"/>
      <c r="AN21" s="29"/>
      <c r="AO21" s="29"/>
      <c r="AP21" s="288" t="s">
        <v>107</v>
      </c>
      <c r="AQ21" s="288"/>
      <c r="AR21" s="292">
        <v>500</v>
      </c>
      <c r="AS21" s="303" t="s">
        <v>64</v>
      </c>
      <c r="AT21" s="304"/>
      <c r="AU21" s="291" t="s">
        <v>106</v>
      </c>
      <c r="AV21" s="291"/>
      <c r="AW21" s="291"/>
      <c r="AX21" s="62"/>
      <c r="AY21" s="27"/>
      <c r="AZ21" s="28"/>
    </row>
    <row r="22" spans="1:55" ht="14.45" customHeight="1" thickBot="1">
      <c r="A22" s="4"/>
      <c r="B22" s="242" t="s">
        <v>42</v>
      </c>
      <c r="C22" s="243"/>
      <c r="D22" s="244"/>
      <c r="E22" s="62"/>
      <c r="F22" s="241" t="s">
        <v>46</v>
      </c>
      <c r="G22" s="241"/>
      <c r="H22" s="241"/>
      <c r="I22" s="39"/>
      <c r="J22" s="200">
        <f>J20+J21</f>
        <v>0</v>
      </c>
      <c r="K22" s="201"/>
      <c r="L22" s="151"/>
      <c r="M22" s="200">
        <f>M20+M21</f>
        <v>0</v>
      </c>
      <c r="N22" s="201"/>
      <c r="O22" s="151"/>
      <c r="P22" s="200">
        <f>P20+P21</f>
        <v>0</v>
      </c>
      <c r="Q22" s="201"/>
      <c r="R22" s="151"/>
      <c r="S22" s="200">
        <f>S20+S21</f>
        <v>0</v>
      </c>
      <c r="T22" s="201"/>
      <c r="U22" s="151"/>
      <c r="V22" s="200">
        <f>V20+V21</f>
        <v>0</v>
      </c>
      <c r="W22" s="201"/>
      <c r="X22" s="151"/>
      <c r="Y22" s="200">
        <f>Y20+Y21</f>
        <v>0</v>
      </c>
      <c r="Z22" s="201"/>
      <c r="AA22" s="151"/>
      <c r="AB22" s="200">
        <f>AB20+AB21</f>
        <v>0</v>
      </c>
      <c r="AC22" s="201"/>
      <c r="AD22" s="151"/>
      <c r="AE22" s="200">
        <f>AE20+AE21</f>
        <v>0</v>
      </c>
      <c r="AF22" s="201"/>
      <c r="AG22" s="151"/>
      <c r="AH22" s="200">
        <f>AH20+AH21</f>
        <v>0</v>
      </c>
      <c r="AI22" s="201"/>
      <c r="AJ22" s="41"/>
      <c r="AK22" s="241" t="str">
        <f t="shared" si="7"/>
        <v>End Funds</v>
      </c>
      <c r="AL22" s="241"/>
      <c r="AM22" s="27"/>
      <c r="AN22" s="29"/>
      <c r="AO22" s="29"/>
      <c r="AP22" s="311" t="s">
        <v>109</v>
      </c>
      <c r="AQ22" s="311"/>
      <c r="AR22" s="312">
        <v>900</v>
      </c>
      <c r="AS22" s="311" t="s">
        <v>110</v>
      </c>
      <c r="AT22" s="311">
        <v>8</v>
      </c>
      <c r="AU22" s="313" t="s">
        <v>108</v>
      </c>
      <c r="AV22" s="313"/>
      <c r="AW22" s="313"/>
      <c r="AX22" s="62"/>
      <c r="AY22" s="27"/>
      <c r="AZ22" s="28"/>
      <c r="BA22" s="102"/>
    </row>
    <row r="23" spans="1:55" ht="14.45" customHeight="1" thickBot="1">
      <c r="A23" s="4"/>
      <c r="B23" s="245"/>
      <c r="C23" s="246"/>
      <c r="D23" s="247"/>
      <c r="E23" s="62"/>
      <c r="F23" s="229" t="s">
        <v>27</v>
      </c>
      <c r="G23" s="229"/>
      <c r="H23" s="229"/>
      <c r="I23" s="44"/>
      <c r="J23" s="175">
        <v>0</v>
      </c>
      <c r="K23" s="176"/>
      <c r="L23" s="164"/>
      <c r="M23" s="175">
        <v>0</v>
      </c>
      <c r="N23" s="176"/>
      <c r="O23" s="164"/>
      <c r="P23" s="175">
        <v>0</v>
      </c>
      <c r="Q23" s="176"/>
      <c r="R23" s="164"/>
      <c r="S23" s="175">
        <v>0</v>
      </c>
      <c r="T23" s="176"/>
      <c r="U23" s="164"/>
      <c r="V23" s="175">
        <v>0</v>
      </c>
      <c r="W23" s="176"/>
      <c r="X23" s="164"/>
      <c r="Y23" s="175">
        <v>0</v>
      </c>
      <c r="Z23" s="176"/>
      <c r="AA23" s="164"/>
      <c r="AB23" s="175">
        <v>0</v>
      </c>
      <c r="AC23" s="176"/>
      <c r="AD23" s="164"/>
      <c r="AE23" s="175">
        <v>0</v>
      </c>
      <c r="AF23" s="176"/>
      <c r="AG23" s="164"/>
      <c r="AH23" s="175">
        <v>0</v>
      </c>
      <c r="AI23" s="176"/>
      <c r="AJ23" s="78"/>
      <c r="AK23" s="230" t="str">
        <f t="shared" si="7"/>
        <v>10% Dividends</v>
      </c>
      <c r="AL23" s="230"/>
      <c r="AM23" s="27"/>
      <c r="AN23" s="29"/>
      <c r="AO23" s="29"/>
      <c r="AP23" s="252" t="s">
        <v>30</v>
      </c>
      <c r="AQ23" s="252"/>
      <c r="AR23" s="252"/>
      <c r="AS23" s="252"/>
      <c r="AT23" s="252"/>
      <c r="AU23" s="252"/>
      <c r="AV23" s="252"/>
      <c r="AW23" s="252"/>
      <c r="AX23" s="252"/>
      <c r="AY23" s="27"/>
      <c r="AZ23" s="28"/>
      <c r="BA23" s="99" t="s">
        <v>1</v>
      </c>
    </row>
    <row r="24" spans="1:55" ht="14.45" customHeight="1" thickBot="1">
      <c r="A24" s="4"/>
      <c r="B24" s="248"/>
      <c r="C24" s="249"/>
      <c r="D24" s="250"/>
      <c r="E24" s="62"/>
      <c r="F24" s="251" t="s">
        <v>45</v>
      </c>
      <c r="G24" s="251"/>
      <c r="H24" s="251"/>
      <c r="I24" s="50"/>
      <c r="J24" s="195" t="str">
        <f>K3</f>
        <v>EST</v>
      </c>
      <c r="K24" s="195"/>
      <c r="L24" s="79"/>
      <c r="M24" s="193" t="str">
        <f>N3</f>
        <v>ETA</v>
      </c>
      <c r="N24" s="193"/>
      <c r="O24" s="79"/>
      <c r="P24" s="194" t="str">
        <f>Q3</f>
        <v>MID</v>
      </c>
      <c r="Q24" s="194"/>
      <c r="R24" s="79"/>
      <c r="S24" s="191" t="str">
        <f>T3</f>
        <v>NOR</v>
      </c>
      <c r="T24" s="191"/>
      <c r="U24" s="79"/>
      <c r="V24" s="192" t="str">
        <f>W3</f>
        <v>OU</v>
      </c>
      <c r="W24" s="192"/>
      <c r="X24" s="79"/>
      <c r="Y24" s="187" t="str">
        <f>Z3</f>
        <v>PLM</v>
      </c>
      <c r="Z24" s="187"/>
      <c r="AA24" s="79"/>
      <c r="AB24" s="190" t="str">
        <f>AC3</f>
        <v>PO</v>
      </c>
      <c r="AC24" s="190"/>
      <c r="AD24" s="79"/>
      <c r="AE24" s="185" t="str">
        <f>AF3</f>
        <v>PRO</v>
      </c>
      <c r="AF24" s="185"/>
      <c r="AG24" s="79"/>
      <c r="AH24" s="180" t="str">
        <f>AI3</f>
        <v>SO</v>
      </c>
      <c r="AI24" s="180"/>
      <c r="AJ24" s="79"/>
      <c r="AK24" s="251" t="str">
        <f>F24</f>
        <v>EXPENSES</v>
      </c>
      <c r="AL24" s="251"/>
      <c r="AM24" s="30"/>
      <c r="AN24" s="29"/>
      <c r="AO24" s="29"/>
      <c r="AP24" s="94" t="s">
        <v>32</v>
      </c>
      <c r="AQ24" s="94" t="s">
        <v>18</v>
      </c>
      <c r="AR24" s="94" t="s">
        <v>33</v>
      </c>
      <c r="AS24" s="95"/>
      <c r="AT24" s="306" t="s">
        <v>43</v>
      </c>
      <c r="AU24" s="306"/>
      <c r="AV24" s="306"/>
      <c r="AW24" s="306"/>
      <c r="AX24" s="306"/>
      <c r="AY24" s="27"/>
      <c r="AZ24" s="28"/>
      <c r="BA24" s="99"/>
      <c r="BB24" s="2"/>
      <c r="BC24" s="2"/>
    </row>
    <row r="25" spans="1:55" ht="13.7" customHeight="1">
      <c r="A25" s="27"/>
      <c r="B25" s="98" t="s">
        <v>68</v>
      </c>
      <c r="C25" s="27"/>
      <c r="D25" s="27"/>
      <c r="E25" s="62"/>
      <c r="F25" s="253" t="s">
        <v>29</v>
      </c>
      <c r="G25" s="253"/>
      <c r="H25" s="253"/>
      <c r="I25" s="40"/>
      <c r="J25" s="188">
        <v>0</v>
      </c>
      <c r="K25" s="189"/>
      <c r="L25" s="164"/>
      <c r="M25" s="188">
        <v>0</v>
      </c>
      <c r="N25" s="189"/>
      <c r="O25" s="164"/>
      <c r="P25" s="188">
        <v>0</v>
      </c>
      <c r="Q25" s="189"/>
      <c r="R25" s="164"/>
      <c r="S25" s="188">
        <v>0</v>
      </c>
      <c r="T25" s="189"/>
      <c r="U25" s="164"/>
      <c r="V25" s="188">
        <v>0</v>
      </c>
      <c r="W25" s="189"/>
      <c r="X25" s="164"/>
      <c r="Y25" s="188">
        <v>0</v>
      </c>
      <c r="Z25" s="189"/>
      <c r="AA25" s="165"/>
      <c r="AB25" s="188">
        <v>0</v>
      </c>
      <c r="AC25" s="189"/>
      <c r="AD25" s="165"/>
      <c r="AE25" s="188">
        <v>0</v>
      </c>
      <c r="AF25" s="189"/>
      <c r="AG25" s="165"/>
      <c r="AH25" s="188">
        <v>0</v>
      </c>
      <c r="AI25" s="189"/>
      <c r="AJ25" s="80"/>
      <c r="AK25" s="253" t="str">
        <f t="shared" ref="AK25:AK33" si="8">F25</f>
        <v>Pvt Purchases</v>
      </c>
      <c r="AL25" s="253"/>
      <c r="AM25" s="27"/>
      <c r="AN25" s="27"/>
      <c r="AO25" s="27"/>
      <c r="AP25" s="92">
        <v>1</v>
      </c>
      <c r="AQ25" s="162">
        <v>15</v>
      </c>
      <c r="AR25" s="162">
        <v>0</v>
      </c>
      <c r="AS25" s="93"/>
      <c r="AT25" s="307" t="s">
        <v>112</v>
      </c>
      <c r="AU25" s="308"/>
      <c r="AV25" s="308"/>
      <c r="AW25" s="308"/>
      <c r="AX25" s="308"/>
      <c r="AY25" s="27"/>
      <c r="AZ25" s="27"/>
      <c r="BA25" s="99"/>
      <c r="BB25" s="2"/>
    </row>
    <row r="26" spans="1:55" ht="13.7" customHeight="1">
      <c r="A26" s="27"/>
      <c r="B26" s="98" t="s">
        <v>69</v>
      </c>
      <c r="C26" s="27"/>
      <c r="D26" s="111">
        <v>6</v>
      </c>
      <c r="E26" s="62"/>
      <c r="F26" s="172" t="s">
        <v>31</v>
      </c>
      <c r="G26" s="172"/>
      <c r="H26" s="172"/>
      <c r="I26" s="40"/>
      <c r="J26" s="181">
        <v>0</v>
      </c>
      <c r="K26" s="182"/>
      <c r="L26" s="166"/>
      <c r="M26" s="181">
        <v>0</v>
      </c>
      <c r="N26" s="182"/>
      <c r="O26" s="164"/>
      <c r="P26" s="181">
        <v>0</v>
      </c>
      <c r="Q26" s="182"/>
      <c r="R26" s="164"/>
      <c r="S26" s="181">
        <v>0</v>
      </c>
      <c r="T26" s="182"/>
      <c r="U26" s="164"/>
      <c r="V26" s="181">
        <v>0</v>
      </c>
      <c r="W26" s="182"/>
      <c r="X26" s="164"/>
      <c r="Y26" s="181">
        <v>0</v>
      </c>
      <c r="Z26" s="182"/>
      <c r="AA26" s="165"/>
      <c r="AB26" s="181">
        <v>0</v>
      </c>
      <c r="AC26" s="182"/>
      <c r="AD26" s="165"/>
      <c r="AE26" s="181">
        <v>0</v>
      </c>
      <c r="AF26" s="182"/>
      <c r="AG26" s="165"/>
      <c r="AH26" s="181">
        <v>0</v>
      </c>
      <c r="AI26" s="182"/>
      <c r="AJ26" s="80"/>
      <c r="AK26" s="172" t="str">
        <f t="shared" si="8"/>
        <v>Track</v>
      </c>
      <c r="AL26" s="172"/>
      <c r="AM26" s="27"/>
      <c r="AN26" s="27"/>
      <c r="AO26" s="27"/>
      <c r="AP26" s="96">
        <v>2</v>
      </c>
      <c r="AQ26" s="163">
        <v>20</v>
      </c>
      <c r="AR26" s="163">
        <v>5</v>
      </c>
      <c r="AS26" s="95"/>
      <c r="AT26" s="309" t="s">
        <v>113</v>
      </c>
      <c r="AU26" s="310"/>
      <c r="AV26" s="310"/>
      <c r="AW26" s="310"/>
      <c r="AX26" s="310"/>
      <c r="AY26" s="27"/>
      <c r="AZ26" s="27"/>
      <c r="BA26" s="99"/>
      <c r="BB26" s="2"/>
    </row>
    <row r="27" spans="1:55" ht="13.7" customHeight="1">
      <c r="A27" s="27"/>
      <c r="B27" s="28"/>
      <c r="C27" s="27"/>
      <c r="D27" s="27"/>
      <c r="E27" s="62"/>
      <c r="F27" s="253" t="s">
        <v>59</v>
      </c>
      <c r="G27" s="253"/>
      <c r="H27" s="253"/>
      <c r="I27" s="40"/>
      <c r="J27" s="175">
        <v>0</v>
      </c>
      <c r="K27" s="176"/>
      <c r="L27" s="164"/>
      <c r="M27" s="175">
        <v>0</v>
      </c>
      <c r="N27" s="176"/>
      <c r="O27" s="164"/>
      <c r="P27" s="175">
        <v>0</v>
      </c>
      <c r="Q27" s="176"/>
      <c r="R27" s="164"/>
      <c r="S27" s="175">
        <v>0</v>
      </c>
      <c r="T27" s="176"/>
      <c r="U27" s="164"/>
      <c r="V27" s="175">
        <v>0</v>
      </c>
      <c r="W27" s="176"/>
      <c r="X27" s="164"/>
      <c r="Y27" s="175">
        <v>0</v>
      </c>
      <c r="Z27" s="176"/>
      <c r="AA27" s="164"/>
      <c r="AB27" s="175">
        <v>0</v>
      </c>
      <c r="AC27" s="176"/>
      <c r="AD27" s="164"/>
      <c r="AE27" s="175">
        <v>0</v>
      </c>
      <c r="AF27" s="176"/>
      <c r="AG27" s="164"/>
      <c r="AH27" s="175">
        <v>0</v>
      </c>
      <c r="AI27" s="176"/>
      <c r="AJ27" s="80"/>
      <c r="AK27" s="253" t="str">
        <f t="shared" si="8"/>
        <v>Station</v>
      </c>
      <c r="AL27" s="253"/>
      <c r="AM27" s="27"/>
      <c r="AN27" s="27"/>
      <c r="AO27" s="27"/>
      <c r="AP27" s="92">
        <v>3</v>
      </c>
      <c r="AQ27" s="162">
        <v>40</v>
      </c>
      <c r="AR27" s="162">
        <v>10</v>
      </c>
      <c r="AS27" s="93"/>
      <c r="AT27" s="307" t="s">
        <v>114</v>
      </c>
      <c r="AU27" s="308"/>
      <c r="AV27" s="308"/>
      <c r="AW27" s="308"/>
      <c r="AX27" s="308"/>
      <c r="AY27" s="27"/>
      <c r="AZ27" s="27"/>
      <c r="BA27" s="103"/>
      <c r="BB27" s="2"/>
    </row>
    <row r="28" spans="1:55" ht="13.7" customHeight="1">
      <c r="A28" s="27"/>
      <c r="B28" s="28"/>
      <c r="C28" s="27"/>
      <c r="D28" s="27"/>
      <c r="E28" s="62"/>
      <c r="F28" s="172" t="s">
        <v>34</v>
      </c>
      <c r="G28" s="172"/>
      <c r="H28" s="172"/>
      <c r="I28" s="40"/>
      <c r="J28" s="173">
        <v>0</v>
      </c>
      <c r="K28" s="174"/>
      <c r="L28" s="167"/>
      <c r="M28" s="173">
        <v>0</v>
      </c>
      <c r="N28" s="174"/>
      <c r="O28" s="167"/>
      <c r="P28" s="173">
        <v>0</v>
      </c>
      <c r="Q28" s="174"/>
      <c r="R28" s="167"/>
      <c r="S28" s="173">
        <v>0</v>
      </c>
      <c r="T28" s="174"/>
      <c r="U28" s="167"/>
      <c r="V28" s="173">
        <v>0</v>
      </c>
      <c r="W28" s="174"/>
      <c r="X28" s="167"/>
      <c r="Y28" s="173">
        <v>0</v>
      </c>
      <c r="Z28" s="174"/>
      <c r="AA28" s="167"/>
      <c r="AB28" s="173">
        <v>0</v>
      </c>
      <c r="AC28" s="174"/>
      <c r="AD28" s="167"/>
      <c r="AE28" s="173">
        <v>0</v>
      </c>
      <c r="AF28" s="174"/>
      <c r="AG28" s="167"/>
      <c r="AH28" s="173">
        <v>0</v>
      </c>
      <c r="AI28" s="174"/>
      <c r="AJ28" s="80"/>
      <c r="AK28" s="172" t="str">
        <f>F28</f>
        <v>Train Purchases</v>
      </c>
      <c r="AL28" s="172"/>
      <c r="AM28" s="27"/>
      <c r="AN28" s="27"/>
      <c r="AO28" s="27"/>
      <c r="AP28" s="96">
        <v>4</v>
      </c>
      <c r="AQ28" s="163">
        <v>60</v>
      </c>
      <c r="AR28" s="163">
        <v>15</v>
      </c>
      <c r="AS28" s="95"/>
      <c r="AT28" s="309" t="s">
        <v>115</v>
      </c>
      <c r="AU28" s="310"/>
      <c r="AV28" s="310"/>
      <c r="AW28" s="310"/>
      <c r="AX28" s="310"/>
      <c r="AY28" s="27"/>
      <c r="AZ28" s="27"/>
      <c r="BA28" s="104" t="s">
        <v>1</v>
      </c>
      <c r="BB28" s="2"/>
    </row>
    <row r="29" spans="1:55" ht="13.7" customHeight="1" thickBot="1">
      <c r="A29" s="27"/>
      <c r="B29" s="98" t="s">
        <v>65</v>
      </c>
      <c r="C29" s="27"/>
      <c r="D29" s="27"/>
      <c r="E29" s="62"/>
      <c r="F29" s="253" t="s">
        <v>60</v>
      </c>
      <c r="G29" s="253"/>
      <c r="H29" s="253"/>
      <c r="I29" s="40"/>
      <c r="J29" s="183">
        <v>0</v>
      </c>
      <c r="K29" s="184"/>
      <c r="L29" s="168"/>
      <c r="M29" s="183">
        <v>0</v>
      </c>
      <c r="N29" s="184"/>
      <c r="O29" s="168"/>
      <c r="P29" s="183">
        <v>0</v>
      </c>
      <c r="Q29" s="184"/>
      <c r="R29" s="168"/>
      <c r="S29" s="183">
        <v>0</v>
      </c>
      <c r="T29" s="184"/>
      <c r="U29" s="168"/>
      <c r="V29" s="183">
        <v>0</v>
      </c>
      <c r="W29" s="184"/>
      <c r="X29" s="168"/>
      <c r="Y29" s="183">
        <v>0</v>
      </c>
      <c r="Z29" s="184"/>
      <c r="AA29" s="168"/>
      <c r="AB29" s="183">
        <v>0</v>
      </c>
      <c r="AC29" s="184"/>
      <c r="AD29" s="168"/>
      <c r="AE29" s="183">
        <v>0</v>
      </c>
      <c r="AF29" s="184"/>
      <c r="AG29" s="168"/>
      <c r="AH29" s="183">
        <v>0</v>
      </c>
      <c r="AI29" s="184"/>
      <c r="AJ29" s="80"/>
      <c r="AK29" s="253" t="str">
        <f>F29</f>
        <v>Redeem Shares</v>
      </c>
      <c r="AL29" s="253"/>
      <c r="AM29" s="27"/>
      <c r="AN29" s="27"/>
      <c r="AO29" s="27"/>
      <c r="AP29" s="92">
        <v>5</v>
      </c>
      <c r="AQ29" s="162">
        <v>80</v>
      </c>
      <c r="AR29" s="162">
        <v>20</v>
      </c>
      <c r="AS29" s="93"/>
      <c r="AT29" s="307" t="s">
        <v>116</v>
      </c>
      <c r="AU29" s="308"/>
      <c r="AV29" s="308"/>
      <c r="AW29" s="308"/>
      <c r="AX29" s="308"/>
      <c r="AY29" s="27"/>
      <c r="AZ29" s="27"/>
      <c r="BA29" s="105"/>
      <c r="BB29" s="22"/>
      <c r="BC29" s="23"/>
    </row>
    <row r="30" spans="1:55" ht="13.7" customHeight="1" thickBot="1">
      <c r="A30" s="27"/>
      <c r="B30" s="98" t="s">
        <v>66</v>
      </c>
      <c r="C30" s="27"/>
      <c r="D30" s="27"/>
      <c r="E30" s="62"/>
      <c r="F30" s="255" t="s">
        <v>44</v>
      </c>
      <c r="G30" s="256"/>
      <c r="H30" s="257"/>
      <c r="I30" s="45"/>
      <c r="J30" s="195" t="str">
        <f>K3</f>
        <v>EST</v>
      </c>
      <c r="K30" s="195"/>
      <c r="L30" s="79"/>
      <c r="M30" s="193" t="str">
        <f>N3</f>
        <v>ETA</v>
      </c>
      <c r="N30" s="193"/>
      <c r="O30" s="79"/>
      <c r="P30" s="194" t="str">
        <f>Q3</f>
        <v>MID</v>
      </c>
      <c r="Q30" s="194"/>
      <c r="R30" s="79"/>
      <c r="S30" s="191" t="str">
        <f>T3</f>
        <v>NOR</v>
      </c>
      <c r="T30" s="191"/>
      <c r="U30" s="79"/>
      <c r="V30" s="192" t="str">
        <f>W3</f>
        <v>OU</v>
      </c>
      <c r="W30" s="192"/>
      <c r="X30" s="79"/>
      <c r="Y30" s="187" t="str">
        <f>Z3</f>
        <v>PLM</v>
      </c>
      <c r="Z30" s="187"/>
      <c r="AA30" s="79"/>
      <c r="AB30" s="190" t="str">
        <f>AC3</f>
        <v>PO</v>
      </c>
      <c r="AC30" s="190"/>
      <c r="AD30" s="79"/>
      <c r="AE30" s="185" t="str">
        <f>AF3</f>
        <v>PRO</v>
      </c>
      <c r="AF30" s="185"/>
      <c r="AG30" s="79"/>
      <c r="AH30" s="180" t="str">
        <f>AI3</f>
        <v>SO</v>
      </c>
      <c r="AI30" s="180"/>
      <c r="AJ30" s="66"/>
      <c r="AK30" s="255" t="str">
        <f t="shared" si="8"/>
        <v>INCOME</v>
      </c>
      <c r="AL30" s="257"/>
      <c r="AM30" s="30"/>
      <c r="AN30" s="27"/>
      <c r="AO30" s="27"/>
      <c r="AP30" s="96">
        <v>6</v>
      </c>
      <c r="AQ30" s="163">
        <v>150</v>
      </c>
      <c r="AR30" s="163">
        <v>25</v>
      </c>
      <c r="AS30" s="95"/>
      <c r="AT30" s="309" t="s">
        <v>117</v>
      </c>
      <c r="AU30" s="310"/>
      <c r="AV30" s="310"/>
      <c r="AW30" s="310"/>
      <c r="AX30" s="310"/>
      <c r="AY30" s="27"/>
      <c r="AZ30" s="27"/>
      <c r="BA30" s="105"/>
      <c r="BB30" s="24"/>
      <c r="BC30" s="25"/>
    </row>
    <row r="31" spans="1:55" ht="13.7" customHeight="1">
      <c r="A31" s="27"/>
      <c r="B31" s="169">
        <f>J23*(10-J12)+M23*(10-M12)+P23*(10-P12)+S23*(10-S12)+V23*(10-V12)+Y23*(10-Y12)+AB23*(10-AB12)+AE23*(10-AE12)+AH23*(10-AH12)+SUM(J33:AI33)</f>
        <v>0</v>
      </c>
      <c r="C31" s="27"/>
      <c r="D31" s="27"/>
      <c r="E31" s="62"/>
      <c r="F31" s="258" t="s">
        <v>47</v>
      </c>
      <c r="G31" s="258"/>
      <c r="H31" s="258"/>
      <c r="I31" s="40"/>
      <c r="J31" s="188">
        <f>IF(ISERR((FIND("1",J19,(0+1))-1)),0,$AR$25)+IF(ISERR((FIND("2",J19,(0+1))-1)),0,$AR$26)+IF(ISERR((FIND("3",J19,(0+1))-1)),0,$AR$27)+IF(ISERR((FIND("4",J19,(0+1))-1)),0,$AR$28)+IF(ISERR((FIND("5",J19,(0+1))-1)),0,$AR$29)+IF(ISERR((FIND("6",J19,(0+1))-1)),0,$AR$30)+IF(ISERR((FIND("7",J19,(0+1))-1)),0,$AR$31)</f>
        <v>0</v>
      </c>
      <c r="K31" s="189"/>
      <c r="L31" s="164"/>
      <c r="M31" s="188">
        <f>IF(ISERR((FIND("1",M19,(0+1))-1)),0,$AR$25)+IF(ISERR((FIND("2",M19,(0+1))-1)),0,$AR$26)+IF(ISERR((FIND("3",M19,(0+1))-1)),0,$AR$27)+IF(ISERR((FIND("4",M19,(0+1))-1)),0,$AR$28)+IF(ISERR((FIND("5",M19,(0+1))-1)),0,$AR$29)+IF(ISERR((FIND("6",M19,(0+1))-1)),0,$AR$30)+IF(ISERR((FIND("7",M19,(0+1))-1)),0,$AR$31)</f>
        <v>0</v>
      </c>
      <c r="N31" s="189"/>
      <c r="O31" s="164"/>
      <c r="P31" s="188">
        <f>IF(ISERR((FIND("1",P19,(0+1))-1)),0,$AR$25)+IF(ISERR((FIND("2",P19,(0+1))-1)),0,$AR$26)+IF(ISERR((FIND("3",P19,(0+1))-1)),0,$AR$27)+IF(ISERR((FIND("4",P19,(0+1))-1)),0,$AR$28)+IF(ISERR((FIND("5",P19,(0+1))-1)),0,$AR$29)+IF(ISERR((FIND("6",P19,(0+1))-1)),0,$AR$30)+IF(ISERR((FIND("7",P19,(0+1))-1)),0,$AR$31)</f>
        <v>0</v>
      </c>
      <c r="Q31" s="189"/>
      <c r="R31" s="164"/>
      <c r="S31" s="188">
        <f>IF(ISERR((FIND("1",S19,(0+1))-1)),0,$AR$25)+IF(ISERR((FIND("2",S19,(0+1))-1)),0,$AR$26)+IF(ISERR((FIND("3",S19,(0+1))-1)),0,$AR$27)+IF(ISERR((FIND("4",S19,(0+1))-1)),0,$AR$28)+IF(ISERR((FIND("5",S19,(0+1))-1)),0,$AR$29)+IF(ISERR((FIND("6",S19,(0+1))-1)),0,$AR$30)+IF(ISERR((FIND("7",S19,(0+1))-1)),0,$AR$31)</f>
        <v>0</v>
      </c>
      <c r="T31" s="189"/>
      <c r="U31" s="164"/>
      <c r="V31" s="188">
        <f>IF(ISERR((FIND("1",V19,(0+1))-1)),0,$AR$25)+IF(ISERR((FIND("2",V19,(0+1))-1)),0,$AR$26)+IF(ISERR((FIND("3",V19,(0+1))-1)),0,$AR$27)+IF(ISERR((FIND("4",V19,(0+1))-1)),0,$AR$28)+IF(ISERR((FIND("5",V19,(0+1))-1)),0,$AR$29)+IF(ISERR((FIND("6",V19,(0+1))-1)),0,$AR$30)+IF(ISERR((FIND("7",V19,(0+1))-1)),0,$AR$31)</f>
        <v>0</v>
      </c>
      <c r="W31" s="189"/>
      <c r="X31" s="164"/>
      <c r="Y31" s="188">
        <f>IF(ISERR((FIND("1",Y19,(0+1))-1)),0,$AR$25)+IF(ISERR((FIND("2",Y19,(0+1))-1)),0,$AR$26)+IF(ISERR((FIND("3",Y19,(0+1))-1)),0,$AR$27)+IF(ISERR((FIND("4",Y19,(0+1))-1)),0,$AR$28)+IF(ISERR((FIND("5",Y19,(0+1))-1)),0,$AR$29)+IF(ISERR((FIND("6",Y19,(0+1))-1)),0,$AR$30)+IF(ISERR((FIND("7",Y19,(0+1))-1)),0,$AR$31)</f>
        <v>0</v>
      </c>
      <c r="Z31" s="189"/>
      <c r="AA31" s="165"/>
      <c r="AB31" s="188">
        <f>IF(ISERR((FIND("1",AB19,(0+1))-1)),0,$AR$25)+IF(ISERR((FIND("2",AB19,(0+1))-1)),0,$AR$26)+IF(ISERR((FIND("3",AB19,(0+1))-1)),0,$AR$27)+IF(ISERR((FIND("4",AB19,(0+1))-1)),0,$AR$28)+IF(ISERR((FIND("5",AB19,(0+1))-1)),0,$AR$29)+IF(ISERR((FIND("6",AB19,(0+1))-1)),0,$AR$30)+IF(ISERR((FIND("7",AB19,(0+1))-1)),0,$AR$31)</f>
        <v>0</v>
      </c>
      <c r="AC31" s="189"/>
      <c r="AD31" s="165"/>
      <c r="AE31" s="188">
        <f>IF(ISERR((FIND("1",AE19,(0+1))-1)),0,$AR$25)+IF(ISERR((FIND("2",AE19,(0+1))-1)),0,$AR$26)+IF(ISERR((FIND("3",AE19,(0+1))-1)),0,$AR$27)+IF(ISERR((FIND("4",AE19,(0+1))-1)),0,$AR$28)+IF(ISERR((FIND("5",AE19,(0+1))-1)),0,$AR$29)+IF(ISERR((FIND("6",AE19,(0+1))-1)),0,$AR$30)+IF(ISERR((FIND("7",AE19,(0+1))-1)),0,$AR$31)</f>
        <v>0</v>
      </c>
      <c r="AF31" s="189"/>
      <c r="AG31" s="165"/>
      <c r="AH31" s="188">
        <f>IF(ISERR((FIND("1",AH19,(0+1))-1)),0,$AR$25)+IF(ISERR((FIND("2",AH19,(0+1))-1)),0,$AR$26)+IF(ISERR((FIND("3",AH19,(0+1))-1)),0,$AR$27)+IF(ISERR((FIND("4",AH19,(0+1))-1)),0,$AR$28)+IF(ISERR((FIND("5",AH19,(0+1))-1)),0,$AR$29)+IF(ISERR((FIND("6",AH19,(0+1))-1)),0,$AR$30)+IF(ISERR((FIND("7",AH19,(0+1))-1)),0,$AR$31)</f>
        <v>0</v>
      </c>
      <c r="AI31" s="189"/>
      <c r="AJ31" s="84"/>
      <c r="AK31" s="258" t="str">
        <f t="shared" si="8"/>
        <v>Pvt Income</v>
      </c>
      <c r="AL31" s="258"/>
      <c r="AM31" s="30"/>
      <c r="AN31" s="27"/>
      <c r="AO31" s="27"/>
      <c r="AP31" s="92">
        <v>7</v>
      </c>
      <c r="AQ31" s="162">
        <v>210</v>
      </c>
      <c r="AR31" s="162">
        <v>35</v>
      </c>
      <c r="AS31" s="93"/>
      <c r="AT31" s="307" t="s">
        <v>118</v>
      </c>
      <c r="AU31" s="308"/>
      <c r="AV31" s="308"/>
      <c r="AW31" s="308"/>
      <c r="AX31" s="308"/>
      <c r="AY31" s="27"/>
      <c r="AZ31" s="27"/>
      <c r="BA31" s="106"/>
      <c r="BB31" s="25"/>
      <c r="BC31" s="25"/>
    </row>
    <row r="32" spans="1:55" ht="13.7" customHeight="1">
      <c r="A32" s="27"/>
      <c r="B32" s="28"/>
      <c r="C32" s="27"/>
      <c r="D32" s="27"/>
      <c r="E32" s="62"/>
      <c r="F32" s="259" t="s">
        <v>48</v>
      </c>
      <c r="G32" s="259"/>
      <c r="H32" s="259"/>
      <c r="I32" s="40"/>
      <c r="J32" s="181">
        <f>J23*(J11+J13)</f>
        <v>0</v>
      </c>
      <c r="K32" s="182"/>
      <c r="L32" s="166"/>
      <c r="M32" s="181">
        <f>M23*(M11+M13)</f>
        <v>0</v>
      </c>
      <c r="N32" s="182"/>
      <c r="O32" s="164"/>
      <c r="P32" s="181">
        <f>P23*(P11+P13)</f>
        <v>0</v>
      </c>
      <c r="Q32" s="182"/>
      <c r="R32" s="164"/>
      <c r="S32" s="181">
        <f>S23*(S11+S13)</f>
        <v>0</v>
      </c>
      <c r="T32" s="182"/>
      <c r="U32" s="164"/>
      <c r="V32" s="181">
        <v>0</v>
      </c>
      <c r="W32" s="182"/>
      <c r="X32" s="164"/>
      <c r="Y32" s="181">
        <f>Y23*(Y11+Y13)</f>
        <v>0</v>
      </c>
      <c r="Z32" s="182"/>
      <c r="AA32" s="165"/>
      <c r="AB32" s="181">
        <f>AB23*(AB11+AB13)</f>
        <v>0</v>
      </c>
      <c r="AC32" s="182"/>
      <c r="AD32" s="165"/>
      <c r="AE32" s="181">
        <f>AE23*(AE11+AE13)</f>
        <v>0</v>
      </c>
      <c r="AF32" s="182"/>
      <c r="AG32" s="165"/>
      <c r="AH32" s="181">
        <f>AH23*(AH11+AH13)</f>
        <v>0</v>
      </c>
      <c r="AI32" s="182"/>
      <c r="AJ32" s="84"/>
      <c r="AK32" s="259" t="str">
        <f t="shared" si="8"/>
        <v>Dividends</v>
      </c>
      <c r="AL32" s="259"/>
      <c r="AM32" s="30"/>
      <c r="AN32" s="27"/>
      <c r="AO32" s="27"/>
      <c r="AP32" s="87"/>
      <c r="AQ32" s="88"/>
      <c r="AR32" s="88"/>
      <c r="AS32" s="89"/>
      <c r="AT32" s="87"/>
      <c r="AU32" s="62"/>
      <c r="AV32" s="62"/>
      <c r="AW32" s="62"/>
      <c r="AX32" s="62"/>
      <c r="AY32" s="27"/>
      <c r="AZ32" s="27"/>
      <c r="BA32" s="106"/>
      <c r="BB32" s="25"/>
      <c r="BC32" s="26"/>
    </row>
    <row r="33" spans="1:55" ht="13.7" customHeight="1">
      <c r="A33" s="27"/>
      <c r="B33" s="28"/>
      <c r="C33" s="27"/>
      <c r="D33" s="27"/>
      <c r="E33" s="62"/>
      <c r="F33" s="258" t="s">
        <v>35</v>
      </c>
      <c r="G33" s="258"/>
      <c r="H33" s="258"/>
      <c r="I33" s="40"/>
      <c r="J33" s="175">
        <v>0</v>
      </c>
      <c r="K33" s="176"/>
      <c r="L33" s="164"/>
      <c r="M33" s="175">
        <v>0</v>
      </c>
      <c r="N33" s="176"/>
      <c r="O33" s="164"/>
      <c r="P33" s="175">
        <v>0</v>
      </c>
      <c r="Q33" s="176"/>
      <c r="R33" s="164"/>
      <c r="S33" s="175">
        <v>0</v>
      </c>
      <c r="T33" s="176"/>
      <c r="U33" s="164"/>
      <c r="V33" s="175">
        <v>0</v>
      </c>
      <c r="W33" s="176"/>
      <c r="X33" s="164"/>
      <c r="Y33" s="175">
        <v>0</v>
      </c>
      <c r="Z33" s="176"/>
      <c r="AA33" s="164"/>
      <c r="AB33" s="175">
        <v>0</v>
      </c>
      <c r="AC33" s="176"/>
      <c r="AD33" s="164"/>
      <c r="AE33" s="175">
        <v>0</v>
      </c>
      <c r="AF33" s="176"/>
      <c r="AG33" s="164"/>
      <c r="AH33" s="175">
        <v>0</v>
      </c>
      <c r="AI33" s="176"/>
      <c r="AJ33" s="80"/>
      <c r="AK33" s="258" t="str">
        <f t="shared" si="8"/>
        <v>Withholdings</v>
      </c>
      <c r="AL33" s="258"/>
      <c r="AM33" s="30"/>
      <c r="AN33" s="27"/>
      <c r="AO33" s="27"/>
      <c r="AP33" s="87"/>
      <c r="AQ33" s="88"/>
      <c r="AR33" s="88"/>
      <c r="AS33" s="89"/>
      <c r="AT33" s="87"/>
      <c r="AU33" s="62"/>
      <c r="AV33" s="62"/>
      <c r="AW33" s="62"/>
      <c r="AX33" s="62"/>
      <c r="AY33" s="27"/>
      <c r="AZ33" s="27"/>
      <c r="BA33" s="107"/>
      <c r="BB33" s="26"/>
      <c r="BC33" s="23"/>
    </row>
    <row r="34" spans="1:55" ht="13.7" customHeight="1">
      <c r="A34" s="27"/>
      <c r="B34" s="28"/>
      <c r="C34" s="27"/>
      <c r="D34" s="27"/>
      <c r="E34" s="62"/>
      <c r="F34" s="259" t="s">
        <v>36</v>
      </c>
      <c r="G34" s="259"/>
      <c r="H34" s="259"/>
      <c r="I34" s="60"/>
      <c r="J34" s="173">
        <v>0</v>
      </c>
      <c r="K34" s="174"/>
      <c r="L34" s="167"/>
      <c r="M34" s="173">
        <v>0</v>
      </c>
      <c r="N34" s="174"/>
      <c r="O34" s="167"/>
      <c r="P34" s="173">
        <v>0</v>
      </c>
      <c r="Q34" s="174"/>
      <c r="R34" s="167"/>
      <c r="S34" s="173">
        <v>0</v>
      </c>
      <c r="T34" s="174"/>
      <c r="U34" s="167"/>
      <c r="V34" s="173">
        <v>0</v>
      </c>
      <c r="W34" s="174"/>
      <c r="X34" s="167"/>
      <c r="Y34" s="173">
        <v>0</v>
      </c>
      <c r="Z34" s="174"/>
      <c r="AA34" s="167"/>
      <c r="AB34" s="173">
        <v>0</v>
      </c>
      <c r="AC34" s="174"/>
      <c r="AD34" s="167"/>
      <c r="AE34" s="173">
        <v>0</v>
      </c>
      <c r="AF34" s="174"/>
      <c r="AG34" s="167"/>
      <c r="AH34" s="173">
        <v>0</v>
      </c>
      <c r="AI34" s="174"/>
      <c r="AJ34" s="81"/>
      <c r="AK34" s="259" t="str">
        <f>F34</f>
        <v>Train Sales</v>
      </c>
      <c r="AL34" s="259"/>
      <c r="AM34" s="30"/>
      <c r="AN34" s="27"/>
      <c r="AO34" s="27"/>
      <c r="AP34" s="87"/>
      <c r="AQ34" s="88"/>
      <c r="AR34" s="88"/>
      <c r="AS34" s="89"/>
      <c r="AT34" s="87"/>
      <c r="AU34" s="62"/>
      <c r="AV34" s="62"/>
      <c r="AW34" s="62"/>
      <c r="AX34" s="62"/>
      <c r="AY34" s="27"/>
      <c r="AZ34" s="27"/>
      <c r="BA34" s="107"/>
      <c r="BB34" s="26"/>
      <c r="BC34" s="23"/>
    </row>
    <row r="35" spans="1:55" ht="13.7" customHeight="1" thickBot="1">
      <c r="A35" s="27"/>
      <c r="B35" s="28"/>
      <c r="C35" s="27"/>
      <c r="D35" s="27"/>
      <c r="E35" s="62"/>
      <c r="F35" s="260" t="s">
        <v>61</v>
      </c>
      <c r="G35" s="260"/>
      <c r="H35" s="260"/>
      <c r="I35" s="45"/>
      <c r="J35" s="183">
        <v>0</v>
      </c>
      <c r="K35" s="184"/>
      <c r="L35" s="168"/>
      <c r="M35" s="183">
        <v>0</v>
      </c>
      <c r="N35" s="184"/>
      <c r="O35" s="168"/>
      <c r="P35" s="183">
        <v>0</v>
      </c>
      <c r="Q35" s="184"/>
      <c r="R35" s="168"/>
      <c r="S35" s="183">
        <v>0</v>
      </c>
      <c r="T35" s="184"/>
      <c r="U35" s="168"/>
      <c r="V35" s="183">
        <v>0</v>
      </c>
      <c r="W35" s="184"/>
      <c r="X35" s="168"/>
      <c r="Y35" s="183">
        <v>0</v>
      </c>
      <c r="Z35" s="184"/>
      <c r="AA35" s="168"/>
      <c r="AB35" s="183">
        <v>0</v>
      </c>
      <c r="AC35" s="184"/>
      <c r="AD35" s="168"/>
      <c r="AE35" s="183">
        <v>0</v>
      </c>
      <c r="AF35" s="184"/>
      <c r="AG35" s="168"/>
      <c r="AH35" s="183">
        <v>0</v>
      </c>
      <c r="AI35" s="184"/>
      <c r="AJ35" s="82"/>
      <c r="AK35" s="260" t="str">
        <f>F35</f>
        <v>Share Reissue</v>
      </c>
      <c r="AL35" s="260"/>
      <c r="AM35" s="30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62"/>
      <c r="AY35" s="27"/>
      <c r="AZ35" s="27"/>
      <c r="BA35" s="107"/>
      <c r="BB35" s="23"/>
      <c r="BC35" s="23"/>
    </row>
    <row r="36" spans="1:55" ht="13.7" customHeight="1">
      <c r="A36" s="27"/>
      <c r="B36" s="28"/>
      <c r="C36" s="27"/>
      <c r="D36" s="27"/>
      <c r="E36" s="62"/>
      <c r="F36" s="254" t="s">
        <v>37</v>
      </c>
      <c r="G36" s="254"/>
      <c r="H36" s="254"/>
      <c r="I36" s="27"/>
      <c r="J36" s="314">
        <f>SUM(J25:J35)</f>
        <v>0</v>
      </c>
      <c r="K36" s="314"/>
      <c r="L36" s="65"/>
      <c r="M36" s="314">
        <f>SUM(M25:M35)</f>
        <v>0</v>
      </c>
      <c r="N36" s="314"/>
      <c r="O36" s="65"/>
      <c r="P36" s="314">
        <f>SUM(P25:P35)</f>
        <v>0</v>
      </c>
      <c r="Q36" s="314"/>
      <c r="R36" s="65"/>
      <c r="S36" s="314">
        <f>SUM(S25:S35)</f>
        <v>0</v>
      </c>
      <c r="T36" s="314"/>
      <c r="U36" s="65"/>
      <c r="V36" s="314">
        <f>SUM(V25:V35)</f>
        <v>0</v>
      </c>
      <c r="W36" s="314"/>
      <c r="X36" s="65"/>
      <c r="Y36" s="314">
        <f>SUM(Y25:Y35)</f>
        <v>0</v>
      </c>
      <c r="Z36" s="314"/>
      <c r="AA36" s="85"/>
      <c r="AB36" s="314">
        <f>SUM(AB25:AB35)</f>
        <v>0</v>
      </c>
      <c r="AC36" s="314"/>
      <c r="AD36" s="85"/>
      <c r="AE36" s="314">
        <f>SUM(AE25:AE35)</f>
        <v>0</v>
      </c>
      <c r="AF36" s="314"/>
      <c r="AG36" s="85"/>
      <c r="AH36" s="314">
        <f>SUM(AH25:AH35)</f>
        <v>0</v>
      </c>
      <c r="AI36" s="314"/>
      <c r="AJ36" s="85"/>
      <c r="AK36" s="254" t="str">
        <f>F36</f>
        <v>Costs/Profits</v>
      </c>
      <c r="AL36" s="254"/>
      <c r="AM36" s="31"/>
      <c r="AN36" s="27"/>
      <c r="AO36" s="27"/>
      <c r="AP36" s="87"/>
      <c r="AQ36" s="88"/>
      <c r="AR36" s="88"/>
      <c r="AS36" s="89"/>
      <c r="AT36" s="87"/>
      <c r="AU36" s="62"/>
      <c r="AV36" s="62"/>
      <c r="AW36" s="62"/>
      <c r="AX36" s="62"/>
      <c r="AY36" s="27"/>
      <c r="AZ36" s="27"/>
      <c r="BA36" s="103" t="s">
        <v>1</v>
      </c>
      <c r="BB36" s="23"/>
      <c r="BC36" s="23"/>
    </row>
    <row r="37" spans="1:55" ht="2.85" customHeight="1">
      <c r="A37" s="27"/>
      <c r="B37" s="27"/>
      <c r="C37" s="27"/>
      <c r="D37" s="27"/>
      <c r="E37" s="61"/>
      <c r="F37" s="4"/>
      <c r="G37" s="4"/>
      <c r="H37" s="4"/>
      <c r="I37" s="4"/>
      <c r="J37" s="61"/>
      <c r="K37" s="61"/>
      <c r="L37" s="4"/>
      <c r="M37" s="61"/>
      <c r="N37" s="61"/>
      <c r="O37" s="61"/>
      <c r="P37" s="61"/>
      <c r="Q37" s="61"/>
      <c r="R37" s="4"/>
      <c r="S37" s="61"/>
      <c r="T37" s="61"/>
      <c r="U37" s="4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4"/>
      <c r="AK37" s="4"/>
      <c r="AL37" s="4"/>
      <c r="AM37" s="4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B37" s="23"/>
      <c r="BC37" s="22"/>
    </row>
    <row r="38" spans="1:55" ht="13.7" customHeight="1">
      <c r="BB38" s="22"/>
      <c r="BC38" s="22"/>
    </row>
    <row r="39" spans="1:55" ht="13.7" customHeight="1"/>
    <row r="40" spans="1:55" ht="13.7" customHeight="1"/>
    <row r="41" spans="1:55" ht="13.7" customHeight="1"/>
    <row r="42" spans="1:55" ht="2.85" customHeight="1"/>
    <row r="43" spans="1:55" ht="13.7" customHeight="1"/>
    <row r="44" spans="1:55" ht="13.7" customHeight="1"/>
    <row r="45" spans="1:55" ht="13.7" customHeight="1"/>
    <row r="46" spans="1:55" ht="13.7" customHeight="1"/>
    <row r="47" spans="1:55" ht="2.85" customHeight="1"/>
    <row r="48" spans="1:55" ht="13.7" customHeight="1"/>
    <row r="49" ht="13.7" customHeight="1"/>
    <row r="50" ht="13.7" customHeight="1"/>
    <row r="51" ht="13.7" customHeight="1"/>
    <row r="52" ht="2.85" customHeight="1"/>
    <row r="53" ht="13.7" customHeight="1"/>
    <row r="54" ht="13.7" customHeight="1"/>
    <row r="55" ht="13.7" customHeight="1"/>
    <row r="56" ht="13.7" customHeight="1"/>
    <row r="57" ht="2.85" customHeight="1"/>
    <row r="58" ht="13.7" customHeight="1"/>
    <row r="59" ht="13.7" customHeight="1"/>
    <row r="60" ht="13.7" customHeight="1"/>
    <row r="61" ht="13.7" customHeight="1"/>
    <row r="62" ht="2.85" customHeight="1"/>
    <row r="63" ht="13.7" customHeight="1"/>
    <row r="64" ht="13.7" customHeight="1"/>
    <row r="65" ht="13.7" customHeight="1"/>
    <row r="66" ht="13.7" customHeight="1"/>
    <row r="67" ht="2.85" customHeight="1"/>
    <row r="68" ht="13.7" customHeight="1"/>
    <row r="69" ht="13.7" customHeight="1"/>
    <row r="70" ht="13.7" customHeight="1"/>
    <row r="71" ht="13.7" customHeight="1"/>
    <row r="72" ht="2.85" customHeight="1"/>
    <row r="73" ht="13.7" customHeight="1"/>
    <row r="74" ht="13.7" customHeight="1"/>
    <row r="75" ht="13.7" customHeight="1"/>
    <row r="76" ht="13.7" customHeight="1"/>
    <row r="77" ht="2.85" customHeight="1"/>
  </sheetData>
  <sheetProtection formatCells="0" selectLockedCells="1"/>
  <mergeCells count="332">
    <mergeCell ref="AT30:AX30"/>
    <mergeCell ref="AT31:AX31"/>
    <mergeCell ref="AP23:AX23"/>
    <mergeCell ref="AU21:AW21"/>
    <mergeCell ref="AS22:AT22"/>
    <mergeCell ref="AU22:AW22"/>
    <mergeCell ref="AS21:AT21"/>
    <mergeCell ref="AT24:AX24"/>
    <mergeCell ref="AS19:AT20"/>
    <mergeCell ref="AP19:AQ19"/>
    <mergeCell ref="AP20:AQ20"/>
    <mergeCell ref="AU19:AW20"/>
    <mergeCell ref="AP21:AQ21"/>
    <mergeCell ref="AP22:AQ22"/>
    <mergeCell ref="F34:H34"/>
    <mergeCell ref="J34:K34"/>
    <mergeCell ref="M34:N34"/>
    <mergeCell ref="P34:Q34"/>
    <mergeCell ref="AB34:AC34"/>
    <mergeCell ref="AE34:AF34"/>
    <mergeCell ref="AP12:AQ12"/>
    <mergeCell ref="AP13:AQ13"/>
    <mergeCell ref="AP14:AQ14"/>
    <mergeCell ref="AU12:AW12"/>
    <mergeCell ref="AU13:AW14"/>
    <mergeCell ref="AP15:AQ15"/>
    <mergeCell ref="AP16:AQ16"/>
    <mergeCell ref="AU15:AW16"/>
    <mergeCell ref="AS17:AT18"/>
    <mergeCell ref="AP17:AQ17"/>
    <mergeCell ref="AP18:AQ18"/>
    <mergeCell ref="AU17:AW18"/>
    <mergeCell ref="AE36:AF36"/>
    <mergeCell ref="AH36:AI36"/>
    <mergeCell ref="AB36:AC36"/>
    <mergeCell ref="AK36:AL36"/>
    <mergeCell ref="AK20:AL20"/>
    <mergeCell ref="AH20:AI20"/>
    <mergeCell ref="AH21:AI21"/>
    <mergeCell ref="AH22:AI22"/>
    <mergeCell ref="AH23:AI23"/>
    <mergeCell ref="AH24:AI24"/>
    <mergeCell ref="AH26:AI26"/>
    <mergeCell ref="AH34:AI34"/>
    <mergeCell ref="AK34:AL34"/>
    <mergeCell ref="F36:H36"/>
    <mergeCell ref="J36:K36"/>
    <mergeCell ref="M36:N36"/>
    <mergeCell ref="F30:H30"/>
    <mergeCell ref="AK30:AL30"/>
    <mergeCell ref="F31:H31"/>
    <mergeCell ref="AK31:AL31"/>
    <mergeCell ref="AE31:AF31"/>
    <mergeCell ref="AH31:AI31"/>
    <mergeCell ref="P35:Q35"/>
    <mergeCell ref="F32:H32"/>
    <mergeCell ref="AK32:AL32"/>
    <mergeCell ref="F33:H33"/>
    <mergeCell ref="AK33:AL33"/>
    <mergeCell ref="F35:H35"/>
    <mergeCell ref="AK35:AL35"/>
    <mergeCell ref="S35:T35"/>
    <mergeCell ref="Y35:Z35"/>
    <mergeCell ref="AH35:AI35"/>
    <mergeCell ref="AH33:AI33"/>
    <mergeCell ref="P36:Q36"/>
    <mergeCell ref="S36:T36"/>
    <mergeCell ref="V36:W36"/>
    <mergeCell ref="Y36:Z36"/>
    <mergeCell ref="F27:H27"/>
    <mergeCell ref="AK27:AL27"/>
    <mergeCell ref="F29:H29"/>
    <mergeCell ref="AK29:AL29"/>
    <mergeCell ref="F25:H25"/>
    <mergeCell ref="AK25:AL25"/>
    <mergeCell ref="F26:H26"/>
    <mergeCell ref="AK26:AL26"/>
    <mergeCell ref="J25:K25"/>
    <mergeCell ref="AT25:AX25"/>
    <mergeCell ref="AT26:AX26"/>
    <mergeCell ref="AT27:AX27"/>
    <mergeCell ref="AT28:AX28"/>
    <mergeCell ref="AT29:AX29"/>
    <mergeCell ref="B22:D24"/>
    <mergeCell ref="F22:H22"/>
    <mergeCell ref="AK22:AL22"/>
    <mergeCell ref="F23:H23"/>
    <mergeCell ref="AK23:AL23"/>
    <mergeCell ref="F24:H24"/>
    <mergeCell ref="AK24:AL24"/>
    <mergeCell ref="V22:W22"/>
    <mergeCell ref="Y22:Z22"/>
    <mergeCell ref="AB22:AC22"/>
    <mergeCell ref="AK17:AL17"/>
    <mergeCell ref="F18:H18"/>
    <mergeCell ref="AK18:AL18"/>
    <mergeCell ref="AK19:AL19"/>
    <mergeCell ref="F20:H20"/>
    <mergeCell ref="F21:H21"/>
    <mergeCell ref="AK21:AL21"/>
    <mergeCell ref="F16:H16"/>
    <mergeCell ref="AK16:AL16"/>
    <mergeCell ref="AT2:AV2"/>
    <mergeCell ref="B11:B15"/>
    <mergeCell ref="F11:H11"/>
    <mergeCell ref="AK11:AL11"/>
    <mergeCell ref="F13:H13"/>
    <mergeCell ref="AK13:AL13"/>
    <mergeCell ref="AB11:AC11"/>
    <mergeCell ref="F14:H14"/>
    <mergeCell ref="AK14:AL14"/>
    <mergeCell ref="F15:H15"/>
    <mergeCell ref="AK15:AL15"/>
    <mergeCell ref="AP11:AW11"/>
    <mergeCell ref="AS13:AT14"/>
    <mergeCell ref="AS12:AT12"/>
    <mergeCell ref="AS15:AT16"/>
    <mergeCell ref="D2:F2"/>
    <mergeCell ref="J2:K2"/>
    <mergeCell ref="M2:N2"/>
    <mergeCell ref="P2:Q2"/>
    <mergeCell ref="AP2:AR2"/>
    <mergeCell ref="S2:T2"/>
    <mergeCell ref="V2:W2"/>
    <mergeCell ref="Y2:Z2"/>
    <mergeCell ref="AB2:AC2"/>
    <mergeCell ref="AH2:AI2"/>
    <mergeCell ref="AE2:AF2"/>
    <mergeCell ref="AK2:AL2"/>
    <mergeCell ref="AN11:AN13"/>
    <mergeCell ref="AN14:AN15"/>
    <mergeCell ref="J11:K11"/>
    <mergeCell ref="M11:N11"/>
    <mergeCell ref="P11:Q11"/>
    <mergeCell ref="S11:T11"/>
    <mergeCell ref="V11:W11"/>
    <mergeCell ref="Y11:Z11"/>
    <mergeCell ref="AE11:AF11"/>
    <mergeCell ref="AH11:AI11"/>
    <mergeCell ref="J16:K16"/>
    <mergeCell ref="M16:N16"/>
    <mergeCell ref="M19:N19"/>
    <mergeCell ref="P16:Q16"/>
    <mergeCell ref="J19:K19"/>
    <mergeCell ref="P19:Q19"/>
    <mergeCell ref="D11:D13"/>
    <mergeCell ref="D14:D15"/>
    <mergeCell ref="F19:H19"/>
    <mergeCell ref="J17:K17"/>
    <mergeCell ref="M17:N17"/>
    <mergeCell ref="P17:Q17"/>
    <mergeCell ref="B17:D21"/>
    <mergeCell ref="F17:H17"/>
    <mergeCell ref="AH18:AI18"/>
    <mergeCell ref="AE16:AF16"/>
    <mergeCell ref="AH16:AI16"/>
    <mergeCell ref="AB17:AC17"/>
    <mergeCell ref="AE17:AF17"/>
    <mergeCell ref="S19:T19"/>
    <mergeCell ref="V19:W19"/>
    <mergeCell ref="Y19:Z19"/>
    <mergeCell ref="AB19:AC19"/>
    <mergeCell ref="AH17:AI17"/>
    <mergeCell ref="S17:T17"/>
    <mergeCell ref="V17:W17"/>
    <mergeCell ref="Y17:Z17"/>
    <mergeCell ref="Y18:Z18"/>
    <mergeCell ref="AB18:AC18"/>
    <mergeCell ref="AE18:AF18"/>
    <mergeCell ref="S16:T16"/>
    <mergeCell ref="V16:W16"/>
    <mergeCell ref="Y16:Z16"/>
    <mergeCell ref="AB16:AC16"/>
    <mergeCell ref="J20:K20"/>
    <mergeCell ref="M20:N20"/>
    <mergeCell ref="P20:Q20"/>
    <mergeCell ref="S20:T20"/>
    <mergeCell ref="V20:W20"/>
    <mergeCell ref="Y20:Z20"/>
    <mergeCell ref="AB20:AC20"/>
    <mergeCell ref="AE20:AF20"/>
    <mergeCell ref="J18:K18"/>
    <mergeCell ref="M18:N18"/>
    <mergeCell ref="P18:Q18"/>
    <mergeCell ref="S18:T18"/>
    <mergeCell ref="V18:W18"/>
    <mergeCell ref="AE19:AF19"/>
    <mergeCell ref="M23:N23"/>
    <mergeCell ref="P23:Q23"/>
    <mergeCell ref="S23:T23"/>
    <mergeCell ref="V13:W13"/>
    <mergeCell ref="Y13:Z13"/>
    <mergeCell ref="AB13:AC13"/>
    <mergeCell ref="AB15:AC15"/>
    <mergeCell ref="AE22:AF22"/>
    <mergeCell ref="J22:K22"/>
    <mergeCell ref="M22:N22"/>
    <mergeCell ref="P22:Q22"/>
    <mergeCell ref="S22:T22"/>
    <mergeCell ref="V23:W23"/>
    <mergeCell ref="Y23:Z23"/>
    <mergeCell ref="AB23:AC23"/>
    <mergeCell ref="AE23:AF23"/>
    <mergeCell ref="J23:K23"/>
    <mergeCell ref="V21:W21"/>
    <mergeCell ref="Y21:Z21"/>
    <mergeCell ref="AB21:AC21"/>
    <mergeCell ref="AE21:AF21"/>
    <mergeCell ref="J21:K21"/>
    <mergeCell ref="M21:N21"/>
    <mergeCell ref="P21:Q21"/>
    <mergeCell ref="J15:K15"/>
    <mergeCell ref="M15:N15"/>
    <mergeCell ref="P15:Q15"/>
    <mergeCell ref="S15:T15"/>
    <mergeCell ref="V15:W15"/>
    <mergeCell ref="Y15:Z15"/>
    <mergeCell ref="AE13:AF13"/>
    <mergeCell ref="J13:K13"/>
    <mergeCell ref="M13:N13"/>
    <mergeCell ref="P13:Q13"/>
    <mergeCell ref="S13:T13"/>
    <mergeCell ref="J24:K24"/>
    <mergeCell ref="M24:N24"/>
    <mergeCell ref="P24:Q24"/>
    <mergeCell ref="S24:T24"/>
    <mergeCell ref="J27:K27"/>
    <mergeCell ref="J29:K29"/>
    <mergeCell ref="M27:N27"/>
    <mergeCell ref="M29:N29"/>
    <mergeCell ref="P29:Q29"/>
    <mergeCell ref="S29:T29"/>
    <mergeCell ref="M25:N25"/>
    <mergeCell ref="P25:Q25"/>
    <mergeCell ref="S25:T25"/>
    <mergeCell ref="Y31:Z31"/>
    <mergeCell ref="V29:W29"/>
    <mergeCell ref="J30:K30"/>
    <mergeCell ref="P27:Q27"/>
    <mergeCell ref="Y27:Z27"/>
    <mergeCell ref="Y29:Z29"/>
    <mergeCell ref="AE26:AF26"/>
    <mergeCell ref="AE27:AF27"/>
    <mergeCell ref="AE29:AF29"/>
    <mergeCell ref="AB29:AC29"/>
    <mergeCell ref="AB26:AC26"/>
    <mergeCell ref="AB27:AC27"/>
    <mergeCell ref="J26:K26"/>
    <mergeCell ref="M26:N26"/>
    <mergeCell ref="P26:Q26"/>
    <mergeCell ref="S26:T26"/>
    <mergeCell ref="V27:W27"/>
    <mergeCell ref="V26:W26"/>
    <mergeCell ref="Y26:Z26"/>
    <mergeCell ref="S27:T27"/>
    <mergeCell ref="S34:T34"/>
    <mergeCell ref="V34:W34"/>
    <mergeCell ref="S33:T33"/>
    <mergeCell ref="M30:N30"/>
    <mergeCell ref="P30:Q30"/>
    <mergeCell ref="J33:K33"/>
    <mergeCell ref="J35:K35"/>
    <mergeCell ref="M31:N31"/>
    <mergeCell ref="M33:N33"/>
    <mergeCell ref="M35:N35"/>
    <mergeCell ref="M32:N32"/>
    <mergeCell ref="P33:Q33"/>
    <mergeCell ref="J31:K31"/>
    <mergeCell ref="J32:K32"/>
    <mergeCell ref="P32:Q32"/>
    <mergeCell ref="P31:Q31"/>
    <mergeCell ref="S31:T31"/>
    <mergeCell ref="S32:T32"/>
    <mergeCell ref="AE32:AF32"/>
    <mergeCell ref="AE33:AF33"/>
    <mergeCell ref="AE35:AF35"/>
    <mergeCell ref="AE30:AF30"/>
    <mergeCell ref="F12:H12"/>
    <mergeCell ref="J12:K12"/>
    <mergeCell ref="M12:N12"/>
    <mergeCell ref="P12:Q12"/>
    <mergeCell ref="AH32:AI32"/>
    <mergeCell ref="Y30:Z30"/>
    <mergeCell ref="AB31:AC31"/>
    <mergeCell ref="AB32:AC32"/>
    <mergeCell ref="AB33:AC33"/>
    <mergeCell ref="AB35:AC35"/>
    <mergeCell ref="AB30:AC30"/>
    <mergeCell ref="Y32:Z32"/>
    <mergeCell ref="Y34:Z34"/>
    <mergeCell ref="Y33:Z33"/>
    <mergeCell ref="S30:T30"/>
    <mergeCell ref="V31:W31"/>
    <mergeCell ref="V32:W32"/>
    <mergeCell ref="V33:W33"/>
    <mergeCell ref="V35:W35"/>
    <mergeCell ref="V30:W30"/>
    <mergeCell ref="AH27:AI27"/>
    <mergeCell ref="AE12:AF12"/>
    <mergeCell ref="AH12:AI12"/>
    <mergeCell ref="AK12:AL12"/>
    <mergeCell ref="S12:T12"/>
    <mergeCell ref="V12:W12"/>
    <mergeCell ref="Y12:Z12"/>
    <mergeCell ref="AB12:AC12"/>
    <mergeCell ref="AH30:AI30"/>
    <mergeCell ref="AH29:AI29"/>
    <mergeCell ref="V25:W25"/>
    <mergeCell ref="V24:W24"/>
    <mergeCell ref="Y24:Z24"/>
    <mergeCell ref="AE15:AF15"/>
    <mergeCell ref="AH15:AI15"/>
    <mergeCell ref="Y25:Z25"/>
    <mergeCell ref="AB25:AC25"/>
    <mergeCell ref="AE25:AF25"/>
    <mergeCell ref="AH25:AI25"/>
    <mergeCell ref="AB24:AC24"/>
    <mergeCell ref="AE24:AF24"/>
    <mergeCell ref="AH13:AI13"/>
    <mergeCell ref="S21:T21"/>
    <mergeCell ref="AH19:AI19"/>
    <mergeCell ref="F28:H28"/>
    <mergeCell ref="J28:K28"/>
    <mergeCell ref="M28:N28"/>
    <mergeCell ref="P28:Q28"/>
    <mergeCell ref="AE28:AF28"/>
    <mergeCell ref="AH28:AI28"/>
    <mergeCell ref="AK28:AL28"/>
    <mergeCell ref="S28:T28"/>
    <mergeCell ref="V28:W28"/>
    <mergeCell ref="Y28:Z28"/>
    <mergeCell ref="AB28:AC28"/>
  </mergeCells>
  <phoneticPr fontId="21" type="noConversion"/>
  <pageMargins left="0.78749999999999998" right="0.78749999999999998" top="0.78749999999999998" bottom="0.78749999999999998" header="9.8611111111111122E-2" footer="9.8611111111111122E-2"/>
  <pageSetup paperSize="9" fitToHeight="0" orientation="portrait" useFirstPageNumber="1" horizontalDpi="300" verticalDpi="300" r:id="rId1"/>
  <headerFooter alignWithMargins="0">
    <oddHeader>&amp;C&amp;10&amp;A</oddHeader>
    <oddFooter>&amp;C&amp;10Page &amp;P</oddFooter>
  </headerFooter>
  <ignoredErrors>
    <ignoredError sqref="V13 J36 J13 M13 P13 S13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Jeffery D Behan</cp:lastModifiedBy>
  <cp:revision>65</cp:revision>
  <cp:lastPrinted>1601-01-01T06:00:00Z</cp:lastPrinted>
  <dcterms:created xsi:type="dcterms:W3CDTF">2003-10-16T12:33:20Z</dcterms:created>
  <dcterms:modified xsi:type="dcterms:W3CDTF">2012-06-24T00:56:45Z</dcterms:modified>
</cp:coreProperties>
</file>