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0BEA7BC9-22CF-C141-8746-2EAE1492B0CF}" xr6:coauthVersionLast="47" xr6:coauthVersionMax="47" xr10:uidLastSave="{00000000-0000-0000-0000-000000000000}"/>
  <bookViews>
    <workbookView xWindow="0" yWindow="0" windowWidth="28800" windowHeight="18000" xr2:uid="{53F6A174-91B3-0C4E-8675-53590B2F591F}"/>
  </bookViews>
  <sheets>
    <sheet name="Référence" sheetId="6" r:id="rId1"/>
    <sheet name="Scénario 1" sheetId="1" r:id="rId2"/>
    <sheet name="Scénario 2" sheetId="2" r:id="rId3"/>
    <sheet name="Scénario 3" sheetId="3" r:id="rId4"/>
    <sheet name="Comparaison" sheetId="4" r:id="rId5"/>
    <sheet name="CO2" sheetId="5" r:id="rId6"/>
  </sheets>
  <definedNames>
    <definedName name="_xlchart.v1.0" hidden="1">'Scénario 1'!$A$2:$A$5</definedName>
    <definedName name="_xlchart.v1.1" hidden="1">'Scénario 1'!$B$1</definedName>
    <definedName name="_xlchart.v1.10" hidden="1">'Scénario 1'!$B$1</definedName>
    <definedName name="_xlchart.v1.11" hidden="1">'Scénario 1'!$B$2:$B$5</definedName>
    <definedName name="_xlchart.v1.12" hidden="1">'Scénario 1'!$A$2:$A$5</definedName>
    <definedName name="_xlchart.v1.13" hidden="1">'Scénario 1'!$B$1</definedName>
    <definedName name="_xlchart.v1.14" hidden="1">'Scénario 1'!$B$2:$B$5</definedName>
    <definedName name="_xlchart.v1.15" hidden="1">'Scénario 1'!$A$2:$A$5</definedName>
    <definedName name="_xlchart.v1.16" hidden="1">'Scénario 1'!$B$1</definedName>
    <definedName name="_xlchart.v1.17" hidden="1">'Scénario 1'!$B$2:$B$5</definedName>
    <definedName name="_xlchart.v1.18" hidden="1">'Scénario 1'!$A$2:$A$5</definedName>
    <definedName name="_xlchart.v1.19" hidden="1">'Scénario 1'!$B$1</definedName>
    <definedName name="_xlchart.v1.2" hidden="1">'Scénario 1'!$B$2:$B$5</definedName>
    <definedName name="_xlchart.v1.20" hidden="1">'Scénario 1'!$B$2:$B$5</definedName>
    <definedName name="_xlchart.v1.21" hidden="1">'Scénario 1'!$A$2:$A$5</definedName>
    <definedName name="_xlchart.v1.22" hidden="1">'Scénario 1'!$B$1</definedName>
    <definedName name="_xlchart.v1.23" hidden="1">'Scénario 1'!$B$2:$B$5</definedName>
    <definedName name="_xlchart.v1.24" hidden="1">'Scénario 1'!$A$2:$A$5</definedName>
    <definedName name="_xlchart.v1.25" hidden="1">'Scénario 1'!$B$1</definedName>
    <definedName name="_xlchart.v1.26" hidden="1">'Scénario 1'!$B$2:$B$5</definedName>
    <definedName name="_xlchart.v1.3" hidden="1">'Scénario 1'!$A$2:$A$5</definedName>
    <definedName name="_xlchart.v1.4" hidden="1">'Scénario 1'!$B$1</definedName>
    <definedName name="_xlchart.v1.5" hidden="1">'Scénario 1'!$B$2:$B$5</definedName>
    <definedName name="_xlchart.v1.6" hidden="1">'Scénario 1'!$A$2:$A$5</definedName>
    <definedName name="_xlchart.v1.7" hidden="1">'Scénario 1'!$B$1</definedName>
    <definedName name="_xlchart.v1.8" hidden="1">'Scénario 1'!$B$2:$B$5</definedName>
    <definedName name="_xlchart.v1.9" hidden="1">'Scénario 1'!$A$2:$A$5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L18" i="3" s="1"/>
  <c r="F24" i="3"/>
  <c r="B29" i="3"/>
  <c r="L19" i="3"/>
  <c r="F23" i="3"/>
  <c r="B28" i="3"/>
  <c r="F22" i="3"/>
  <c r="F21" i="3"/>
  <c r="L8" i="3"/>
  <c r="L7" i="3"/>
  <c r="L6" i="3"/>
  <c r="L5" i="3"/>
  <c r="I25" i="5"/>
  <c r="D19" i="5" l="1"/>
  <c r="E19" i="5"/>
  <c r="F19" i="5"/>
  <c r="G19" i="5"/>
  <c r="C19" i="5"/>
  <c r="D7" i="5" l="1"/>
  <c r="E7" i="5"/>
  <c r="F7" i="5"/>
  <c r="G7" i="5"/>
  <c r="C7" i="5"/>
  <c r="B6" i="2"/>
  <c r="B6" i="1"/>
</calcChain>
</file>

<file path=xl/sharedStrings.xml><?xml version="1.0" encoding="utf-8"?>
<sst xmlns="http://schemas.openxmlformats.org/spreadsheetml/2006/main" count="98" uniqueCount="68">
  <si>
    <t>Mix</t>
  </si>
  <si>
    <t>Solaire</t>
  </si>
  <si>
    <t>Éolien</t>
  </si>
  <si>
    <t>Diesel</t>
  </si>
  <si>
    <t>Cout total</t>
  </si>
  <si>
    <t>Scénario 1</t>
  </si>
  <si>
    <t>Scénario 2</t>
  </si>
  <si>
    <t>Scénario 3</t>
  </si>
  <si>
    <t>Couts O&amp;M</t>
  </si>
  <si>
    <t>Cout diesel</t>
  </si>
  <si>
    <t>Cout Energie unserved</t>
  </si>
  <si>
    <t>Cout CO2</t>
  </si>
  <si>
    <t>Emission CO2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</si>
  <si>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</si>
  <si>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</si>
  <si>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</si>
  <si>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</si>
  <si>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</si>
  <si>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</si>
  <si>
    <t>Prix du carbone (€/tCO2eq)</t>
  </si>
  <si>
    <t>Total</t>
  </si>
  <si>
    <t>Mix (MW)</t>
  </si>
  <si>
    <t>Coûts (M€)</t>
  </si>
  <si>
    <t>Production</t>
  </si>
  <si>
    <t>O&amp;M</t>
  </si>
  <si>
    <t>Carburant</t>
  </si>
  <si>
    <t>Unserved energy</t>
  </si>
  <si>
    <t>LCOE</t>
  </si>
  <si>
    <t>CO2</t>
  </si>
  <si>
    <t>Emmision C02</t>
  </si>
  <si>
    <t>%diesel mix</t>
  </si>
  <si>
    <t>total C_I</t>
  </si>
  <si>
    <t>€</t>
  </si>
  <si>
    <t>total C_O&amp;M</t>
  </si>
  <si>
    <t xml:space="preserve">€/an </t>
  </si>
  <si>
    <t>Total C_Fuel</t>
  </si>
  <si>
    <t>Total C_LOLE</t>
  </si>
  <si>
    <t>total present costs</t>
  </si>
  <si>
    <t>€_2021</t>
  </si>
  <si>
    <t>CO2_Emissions</t>
  </si>
  <si>
    <t xml:space="preserve">tCO2/an </t>
  </si>
  <si>
    <t>System LCOE</t>
  </si>
  <si>
    <t>€_2021/MWh</t>
  </si>
  <si>
    <t>hab</t>
  </si>
  <si>
    <t>foyer</t>
  </si>
  <si>
    <t>Surface quiberon</t>
  </si>
  <si>
    <t>km2</t>
  </si>
  <si>
    <t>Surface libre</t>
  </si>
  <si>
    <t>Surf NRJ</t>
  </si>
  <si>
    <t>km2 habités</t>
  </si>
  <si>
    <t>Parc éolien de rosoco (USA)</t>
  </si>
  <si>
    <t>Puissance</t>
  </si>
  <si>
    <t>MW</t>
  </si>
  <si>
    <t>nb d'éolienne</t>
  </si>
  <si>
    <t>Surface</t>
  </si>
  <si>
    <t>1 éolienne</t>
  </si>
  <si>
    <t>1 panneau solaire</t>
  </si>
  <si>
    <t>Rapport</t>
  </si>
  <si>
    <t>MWc</t>
  </si>
  <si>
    <t>MW/km2</t>
  </si>
  <si>
    <t>MWc/km2</t>
  </si>
  <si>
    <t>bhadla solar parc</t>
  </si>
  <si>
    <t>Pmax PV toiture</t>
  </si>
  <si>
    <t>Pmax éolien</t>
  </si>
  <si>
    <t>Pmax PV sol</t>
  </si>
  <si>
    <t>inv</t>
  </si>
  <si>
    <t>km2/MW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</si>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</sst>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0.0%"/>
    <numFmt numFmtId="166" formatCode="_-* #,##0\ _€_-;\-* #,##0\ _€_-;_-* &quot;-&quot;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 textRotation="90"/>
    </xf>
    <xf numFmtId="0" fontId="0" fillId="0" borderId="1" xfId="0" applyBorder="1"/>
    <xf numFmtId="0" fontId="0" fillId="0" borderId="1" xfId="0" applyFill="1" applyBorder="1"/>
    <xf numFmtId="0" fontId="0" fillId="0" borderId="4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center" vertical="center" textRotation="90"/>
    </xf>
    <xf numFmtId="0" fontId="0" fillId="0" borderId="6" xfId="0" applyFill="1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/>
    <xf numFmtId="164" fontId="0" fillId="0" borderId="0" xfId="0" applyNumberFormat="1"/>
    <xf numFmtId="0" fontId="0" fillId="0" borderId="9" xfId="0" applyBorder="1" applyAlignment="1">
      <alignment horizontal="center"/>
    </xf>
    <xf numFmtId="166" fontId="0" fillId="2" borderId="0" xfId="1" applyNumberFormat="1" applyFon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General</c:formatCode>
                <c:ptCount val="4"/>
                <c:pt idx="0">
                  <c:v>24.206133600000001</c:v>
                </c:pt>
                <c:pt idx="1">
                  <c:v>41.463414729999997</c:v>
                </c:pt>
                <c:pt idx="2">
                  <c:v>20.429814950000001</c:v>
                </c:pt>
                <c:pt idx="3">
                  <c:v>0.25236392000000002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3A-4D4F-B182-CBC96E4D64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A-4D4F-B182-CBC96E4D64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3A-4D4F-B182-CBC96E4D64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3A-4D4F-B182-CBC96E4D64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2'!$B$2:$B$5</c:f>
              <c:numCache>
                <c:formatCode>General</c:formatCode>
                <c:ptCount val="4"/>
                <c:pt idx="0">
                  <c:v>28.08317237</c:v>
                </c:pt>
                <c:pt idx="1">
                  <c:v>52.007729410000003</c:v>
                </c:pt>
                <c:pt idx="2">
                  <c:v>19.699400910000001</c:v>
                </c:pt>
                <c:pt idx="3">
                  <c:v>2.3391302899999999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3A-4D4F-B182-CBC96E4D647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2-714B-9325-B31AF4C4C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2-714B-9325-B31AF4C4C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2-714B-9325-B31AF4C4C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2-714B-9325-B31AF4C4C6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2-714B-9325-B31AF4C4C6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C2-714B-9325-B31AF4C4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3'!$A$2:$A$7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3'!$B$2:$B$7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12</c:v>
                </c:pt>
                <c:pt idx="3">
                  <c:v>0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Scénario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Comparaison!$B$2:$H$2</c:f>
              <c:numCache>
                <c:formatCode>General</c:formatCode>
                <c:ptCount val="7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7-5943-A359-0653B259A83C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Scénario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Comparaison!$B$3:$H$3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7-5943-A359-0653B259A83C}"/>
            </c:ext>
          </c:extLst>
        </c:ser>
        <c:ser>
          <c:idx val="2"/>
          <c:order val="2"/>
          <c:tx>
            <c:strRef>
              <c:f>Comparaison!$A$4</c:f>
              <c:strCache>
                <c:ptCount val="1"/>
                <c:pt idx="0">
                  <c:v>Scénario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Comparaison!$B$4:$H$4</c:f>
              <c:numCache>
                <c:formatCode>General</c:formatCode>
                <c:ptCount val="7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7-5943-A359-0653B259A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150911"/>
        <c:axId val="1820204255"/>
      </c:barChart>
      <c:catAx>
        <c:axId val="1842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0204255"/>
        <c:crosses val="autoZero"/>
        <c:auto val="1"/>
        <c:lblAlgn val="ctr"/>
        <c:lblOffset val="100"/>
        <c:noMultiLvlLbl val="0"/>
      </c:catAx>
      <c:valAx>
        <c:axId val="1820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1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total des scénarios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Coûts de production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Comparaison!$C$2:$C$4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754B-956C-35A4EF280F74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Couts 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Comparaison!$D$2:$D$4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8-754B-956C-35A4EF280F74}"/>
            </c:ext>
          </c:extLst>
        </c:ser>
        <c:ser>
          <c:idx val="2"/>
          <c:order val="2"/>
          <c:tx>
            <c:strRef>
              <c:f>Comparaison!$E$1</c:f>
              <c:strCache>
                <c:ptCount val="1"/>
                <c:pt idx="0">
                  <c:v>Cout 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Comparaison!$E$2:$E$4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8-754B-956C-35A4EF280F74}"/>
            </c:ext>
          </c:extLst>
        </c:ser>
        <c:ser>
          <c:idx val="3"/>
          <c:order val="3"/>
          <c:tx>
            <c:strRef>
              <c:f>Comparaison!$F$1</c:f>
              <c:strCache>
                <c:ptCount val="1"/>
                <c:pt idx="0">
                  <c:v>Cout Energie unserved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Comparaison!$F$2:$F$4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8-754B-956C-35A4EF280F74}"/>
            </c:ext>
          </c:extLst>
        </c:ser>
        <c:ser>
          <c:idx val="4"/>
          <c:order val="4"/>
          <c:tx>
            <c:strRef>
              <c:f>Comparaison!$G$1</c:f>
              <c:strCache>
                <c:ptCount val="1"/>
                <c:pt idx="0">
                  <c:v>Cout CO2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Comparaison!$G$2:$G$4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8-754B-956C-35A4EF280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67223535"/>
        <c:axId val="1867225263"/>
      </c:barChart>
      <c:catAx>
        <c:axId val="1867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225263"/>
        <c:crosses val="autoZero"/>
        <c:auto val="1"/>
        <c:lblAlgn val="ctr"/>
        <c:lblOffset val="100"/>
        <c:noMultiLvlLbl val="0"/>
      </c:catAx>
      <c:valAx>
        <c:axId val="1867225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7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'CO2'!$B$19</c:f>
              <c:strCache>
                <c:ptCount val="1"/>
                <c:pt idx="0">
                  <c:v>%diesel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'CO2'!$C$19:$G$19</c:f>
              <c:numCache>
                <c:formatCode>0.0%</c:formatCode>
                <c:ptCount val="5"/>
                <c:pt idx="0">
                  <c:v>0.23658837654378731</c:v>
                </c:pt>
                <c:pt idx="1">
                  <c:v>0.21302406626114795</c:v>
                </c:pt>
                <c:pt idx="2">
                  <c:v>0.19288661784558947</c:v>
                </c:pt>
                <c:pt idx="3">
                  <c:v>0.11580202088888943</c:v>
                </c:pt>
                <c:pt idx="4">
                  <c:v>8.3697294790467169E-2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3746-965A-0D336BA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74239"/>
        <c:axId val="1916734271"/>
      </c:scatterChart>
      <c:valAx>
        <c:axId val="1903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34271"/>
        <c:crosses val="autoZero"/>
        <c:crossBetween val="midCat"/>
      </c:valAx>
      <c:valAx>
        <c:axId val="19167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General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5-894A-957D-704DA7062B73}"/>
            </c:ext>
          </c:extLst>
        </c:ser>
        <c:ser>
          <c:idx val="1"/>
          <c:order val="1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General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5-894A-957D-704DA706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60047"/>
        <c:axId val="1913704047"/>
      </c:scatterChart>
      <c:valAx>
        <c:axId val="19144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04047"/>
        <c:crosses val="autoZero"/>
        <c:crossBetween val="midCat"/>
      </c:valAx>
      <c:valAx>
        <c:axId val="1913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46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8</xdr:col>
      <xdr:colOff>260350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6</xdr:col>
      <xdr:colOff>482600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F9513B-84B6-7F4B-893F-9A37F2E2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6</xdr:col>
      <xdr:colOff>571500</xdr:colOff>
      <xdr:row>16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95250</xdr:rowOff>
    </xdr:from>
    <xdr:to>
      <xdr:col>7</xdr:col>
      <xdr:colOff>927100</xdr:colOff>
      <xdr:row>23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03A957-4DB4-2076-6D8F-984DE84E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8</xdr:row>
      <xdr:rowOff>82550</xdr:rowOff>
    </xdr:from>
    <xdr:to>
      <xdr:col>13</xdr:col>
      <xdr:colOff>730250</xdr:colOff>
      <xdr:row>21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05E5B6-61FC-EC4B-CB1D-668B908B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63500</xdr:rowOff>
    </xdr:from>
    <xdr:to>
      <xdr:col>6</xdr:col>
      <xdr:colOff>501650</xdr:colOff>
      <xdr:row>33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071D4C-D280-40F4-6022-A5820887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0</xdr:row>
      <xdr:rowOff>38100</xdr:rowOff>
    </xdr:from>
    <xdr:to>
      <xdr:col>15</xdr:col>
      <xdr:colOff>95250</xdr:colOff>
      <xdr:row>13</xdr:row>
      <xdr:rowOff>101600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718B9C5-8A7F-2273-563C-537E13B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09E4-C7BA-8F49-8540-18917771B809}">
  <dimension ref="A1:C14"/>
  <sheetViews>
    <sheetView tabSelected="1" workbookViewId="0">
      <selection activeCell="G10" sqref="G10"/>
    </sheetView>
  </sheetViews>
  <sheetFormatPr baseColWidth="10" defaultRowHeight="16" x14ac:dyDescent="0.2"/>
  <cols>
    <col min="1" max="1" width="23.5" customWidth="1"/>
    <col min="3" max="3" width="19.83203125" customWidth="1"/>
  </cols>
  <sheetData>
    <row r="1" spans="1:3" x14ac:dyDescent="0.2">
      <c r="A1" t="s">
        <v>31</v>
      </c>
      <c r="B1" t="s">
        <v>32</v>
      </c>
      <c r="C1" s="18">
        <v>8404040.4000000004</v>
      </c>
    </row>
    <row r="2" spans="1:3" x14ac:dyDescent="0.2">
      <c r="A2" t="s">
        <v>33</v>
      </c>
      <c r="B2" t="s">
        <v>34</v>
      </c>
      <c r="C2" s="18">
        <v>2424000</v>
      </c>
    </row>
    <row r="3" spans="1:3" x14ac:dyDescent="0.2">
      <c r="A3" t="s">
        <v>35</v>
      </c>
      <c r="B3" t="s">
        <v>34</v>
      </c>
      <c r="C3" s="18">
        <v>23067760</v>
      </c>
    </row>
    <row r="4" spans="1:3" x14ac:dyDescent="0.2">
      <c r="A4" t="s">
        <v>36</v>
      </c>
      <c r="B4" t="s">
        <v>34</v>
      </c>
      <c r="C4" s="18">
        <v>0</v>
      </c>
    </row>
    <row r="5" spans="1:3" x14ac:dyDescent="0.2">
      <c r="A5" t="s">
        <v>37</v>
      </c>
      <c r="B5" t="s">
        <v>38</v>
      </c>
      <c r="C5" s="18">
        <v>326031370</v>
      </c>
    </row>
    <row r="6" spans="1:3" x14ac:dyDescent="0.2">
      <c r="A6" t="s">
        <v>39</v>
      </c>
      <c r="B6" t="s">
        <v>40</v>
      </c>
      <c r="C6" s="18">
        <v>100277.6</v>
      </c>
    </row>
    <row r="7" spans="1:3" x14ac:dyDescent="0.2">
      <c r="A7" t="s">
        <v>41</v>
      </c>
      <c r="B7" t="s">
        <v>42</v>
      </c>
      <c r="C7" s="19">
        <v>200.66136175639346</v>
      </c>
    </row>
    <row r="11" spans="1:3" x14ac:dyDescent="0.2">
      <c r="B11" s="20"/>
    </row>
    <row r="14" spans="1:3" x14ac:dyDescent="0.2">
      <c r="C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11" customWidth="1"/>
  </cols>
  <sheetData>
    <row r="1" spans="1:2" x14ac:dyDescent="0.2">
      <c r="B1" s="5" t="s">
        <v>0</v>
      </c>
    </row>
    <row r="2" spans="1:2" x14ac:dyDescent="0.2">
      <c r="A2" s="5" t="s">
        <v>1</v>
      </c>
      <c r="B2" s="5">
        <v>24.206133600000001</v>
      </c>
    </row>
    <row r="3" spans="1:2" x14ac:dyDescent="0.2">
      <c r="A3" s="5" t="s">
        <v>2</v>
      </c>
      <c r="B3" s="5">
        <v>41.463414729999997</v>
      </c>
    </row>
    <row r="4" spans="1:2" x14ac:dyDescent="0.2">
      <c r="A4" s="5" t="s">
        <v>3</v>
      </c>
      <c r="B4" s="5">
        <v>20.429814950000001</v>
      </c>
    </row>
    <row r="5" spans="1:2" x14ac:dyDescent="0.2">
      <c r="A5" s="5" t="s">
        <v>13</v>
      </c>
      <c r="B5" s="5">
        <v>0.25236392000000002</v>
      </c>
    </row>
    <row r="6" spans="1:2" x14ac:dyDescent="0.2">
      <c r="B6">
        <f>SUM(B2:B5)</f>
        <v>86.351727199999999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11" customWidth="1"/>
  </cols>
  <sheetData>
    <row r="1" spans="1:2" x14ac:dyDescent="0.2">
      <c r="B1" t="s">
        <v>0</v>
      </c>
    </row>
    <row r="2" spans="1:2" x14ac:dyDescent="0.2">
      <c r="A2" t="s">
        <v>1</v>
      </c>
      <c r="B2" s="5">
        <v>28.08317237</v>
      </c>
    </row>
    <row r="3" spans="1:2" x14ac:dyDescent="0.2">
      <c r="A3" t="s">
        <v>2</v>
      </c>
      <c r="B3" s="5">
        <v>52.007729410000003</v>
      </c>
    </row>
    <row r="4" spans="1:2" x14ac:dyDescent="0.2">
      <c r="A4" t="s">
        <v>3</v>
      </c>
      <c r="B4" s="5">
        <v>19.699400910000001</v>
      </c>
    </row>
    <row r="5" spans="1:2" x14ac:dyDescent="0.2">
      <c r="A5" t="s">
        <v>13</v>
      </c>
      <c r="B5" s="5">
        <v>2.3391302899999999</v>
      </c>
    </row>
    <row r="6" spans="1:2" x14ac:dyDescent="0.2">
      <c r="B6">
        <f>SUM(B2:B5)</f>
        <v>102.12943298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M29"/>
  <sheetViews>
    <sheetView workbookViewId="0">
      <selection activeCell="L18" sqref="L18"/>
    </sheetView>
  </sheetViews>
  <sheetFormatPr baseColWidth="10" defaultRowHeight="16" x14ac:dyDescent="0.2"/>
  <cols>
    <col min="1" max="1" width="11" customWidth="1"/>
    <col min="11" max="11" width="18.33203125" customWidth="1"/>
  </cols>
  <sheetData>
    <row r="1" spans="1:13" x14ac:dyDescent="0.2">
      <c r="B1" t="s">
        <v>0</v>
      </c>
    </row>
    <row r="2" spans="1:13" x14ac:dyDescent="0.2">
      <c r="A2" t="s">
        <v>14</v>
      </c>
      <c r="B2">
        <v>8</v>
      </c>
      <c r="K2" t="s">
        <v>45</v>
      </c>
      <c r="L2">
        <v>8.83</v>
      </c>
      <c r="M2" t="s">
        <v>46</v>
      </c>
    </row>
    <row r="3" spans="1:13" x14ac:dyDescent="0.2">
      <c r="A3" t="s">
        <v>15</v>
      </c>
      <c r="B3">
        <v>17</v>
      </c>
    </row>
    <row r="4" spans="1:13" x14ac:dyDescent="0.2">
      <c r="A4" t="s">
        <v>16</v>
      </c>
      <c r="B4">
        <v>12</v>
      </c>
      <c r="L4">
        <v>4990</v>
      </c>
      <c r="M4" t="s">
        <v>43</v>
      </c>
    </row>
    <row r="5" spans="1:13" x14ac:dyDescent="0.2">
      <c r="A5" t="s">
        <v>17</v>
      </c>
      <c r="B5">
        <v>0</v>
      </c>
      <c r="L5">
        <f>L4/2.17</f>
        <v>2299.5391705069123</v>
      </c>
      <c r="M5" t="s">
        <v>44</v>
      </c>
    </row>
    <row r="6" spans="1:13" x14ac:dyDescent="0.2">
      <c r="A6" t="s">
        <v>3</v>
      </c>
      <c r="B6">
        <v>21</v>
      </c>
      <c r="L6">
        <f>L5*200/1000000</f>
        <v>0.45990783410138247</v>
      </c>
      <c r="M6" t="s">
        <v>49</v>
      </c>
    </row>
    <row r="7" spans="1:13" x14ac:dyDescent="0.2">
      <c r="A7" t="s">
        <v>13</v>
      </c>
      <c r="B7">
        <v>3</v>
      </c>
      <c r="K7" t="s">
        <v>47</v>
      </c>
      <c r="L7">
        <f>L2-L6</f>
        <v>8.3700921658986172</v>
      </c>
      <c r="M7" t="s">
        <v>46</v>
      </c>
    </row>
    <row r="8" spans="1:13" x14ac:dyDescent="0.2">
      <c r="K8" t="s">
        <v>48</v>
      </c>
      <c r="L8">
        <f>0.6*L7</f>
        <v>5.0220552995391703</v>
      </c>
      <c r="M8" t="s">
        <v>46</v>
      </c>
    </row>
    <row r="17" spans="1:13" x14ac:dyDescent="0.2">
      <c r="K17" t="s">
        <v>63</v>
      </c>
      <c r="L17">
        <f>L8/(F24+B29/2.5)</f>
        <v>9.6525889120736235</v>
      </c>
      <c r="M17" t="s">
        <v>52</v>
      </c>
    </row>
    <row r="18" spans="1:13" x14ac:dyDescent="0.2">
      <c r="K18" t="s">
        <v>64</v>
      </c>
      <c r="L18">
        <f>L17/2.5</f>
        <v>3.8610355648294492</v>
      </c>
      <c r="M18" t="s">
        <v>58</v>
      </c>
    </row>
    <row r="19" spans="1:13" x14ac:dyDescent="0.2">
      <c r="K19" t="s">
        <v>62</v>
      </c>
      <c r="L19">
        <f>B28*0.00006*L5</f>
        <v>6.5355323793354358</v>
      </c>
      <c r="M19" t="s">
        <v>58</v>
      </c>
    </row>
    <row r="20" spans="1:13" x14ac:dyDescent="0.2">
      <c r="A20" t="s">
        <v>50</v>
      </c>
      <c r="E20" t="s">
        <v>55</v>
      </c>
    </row>
    <row r="21" spans="1:13" x14ac:dyDescent="0.2">
      <c r="A21" t="s">
        <v>51</v>
      </c>
      <c r="B21">
        <v>781.5</v>
      </c>
      <c r="C21" t="s">
        <v>52</v>
      </c>
      <c r="E21" t="s">
        <v>51</v>
      </c>
      <c r="F21">
        <f>B21/B22</f>
        <v>1.2464114832535884</v>
      </c>
      <c r="G21" t="s">
        <v>52</v>
      </c>
    </row>
    <row r="22" spans="1:13" x14ac:dyDescent="0.2">
      <c r="A22" t="s">
        <v>53</v>
      </c>
      <c r="B22">
        <v>627</v>
      </c>
      <c r="E22" t="s">
        <v>54</v>
      </c>
      <c r="F22">
        <f>B23/B22</f>
        <v>0.63795853269537484</v>
      </c>
      <c r="G22" t="s">
        <v>46</v>
      </c>
    </row>
    <row r="23" spans="1:13" x14ac:dyDescent="0.2">
      <c r="A23" t="s">
        <v>54</v>
      </c>
      <c r="B23">
        <v>400</v>
      </c>
      <c r="C23" t="s">
        <v>46</v>
      </c>
      <c r="E23" t="s">
        <v>57</v>
      </c>
      <c r="F23">
        <f>F21/F22</f>
        <v>1.9537499999999997</v>
      </c>
      <c r="G23" t="s">
        <v>59</v>
      </c>
    </row>
    <row r="24" spans="1:13" x14ac:dyDescent="0.2">
      <c r="E24" t="s">
        <v>65</v>
      </c>
      <c r="F24">
        <f>1/F23</f>
        <v>0.51183621241202826</v>
      </c>
      <c r="G24" t="s">
        <v>66</v>
      </c>
    </row>
    <row r="25" spans="1:13" x14ac:dyDescent="0.2">
      <c r="A25" t="s">
        <v>56</v>
      </c>
      <c r="C25" t="s">
        <v>61</v>
      </c>
    </row>
    <row r="26" spans="1:13" x14ac:dyDescent="0.2">
      <c r="A26" t="s">
        <v>51</v>
      </c>
      <c r="B26">
        <v>2700</v>
      </c>
      <c r="C26" t="s">
        <v>58</v>
      </c>
    </row>
    <row r="27" spans="1:13" x14ac:dyDescent="0.2">
      <c r="A27" t="s">
        <v>54</v>
      </c>
      <c r="B27">
        <v>57</v>
      </c>
      <c r="C27" t="s">
        <v>46</v>
      </c>
    </row>
    <row r="28" spans="1:13" x14ac:dyDescent="0.2">
      <c r="A28" t="s">
        <v>57</v>
      </c>
      <c r="B28">
        <f>B26/B27</f>
        <v>47.368421052631582</v>
      </c>
      <c r="C28" t="s">
        <v>60</v>
      </c>
    </row>
    <row r="29" spans="1:13" x14ac:dyDescent="0.2">
      <c r="A29" t="s">
        <v>65</v>
      </c>
      <c r="B29">
        <f>1/B28</f>
        <v>2.1111111111111108E-2</v>
      </c>
      <c r="C29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H4"/>
  <sheetViews>
    <sheetView workbookViewId="0">
      <selection activeCell="K6" sqref="K6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8" x14ac:dyDescent="0.2">
      <c r="B1" t="s">
        <v>4</v>
      </c>
      <c r="C1" t="s">
        <v>18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">
      <c r="A2" t="s">
        <v>5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</row>
    <row r="3" spans="1:8" x14ac:dyDescent="0.2">
      <c r="A3" t="s">
        <v>6</v>
      </c>
      <c r="B3">
        <v>78</v>
      </c>
      <c r="C3">
        <v>78</v>
      </c>
      <c r="D3">
        <v>78</v>
      </c>
      <c r="E3">
        <v>78</v>
      </c>
      <c r="F3">
        <v>78</v>
      </c>
      <c r="G3">
        <v>78</v>
      </c>
      <c r="H3">
        <v>78</v>
      </c>
    </row>
    <row r="4" spans="1:8" x14ac:dyDescent="0.2">
      <c r="A4" t="s">
        <v>7</v>
      </c>
      <c r="B4">
        <v>89</v>
      </c>
      <c r="C4">
        <v>89</v>
      </c>
      <c r="D4">
        <v>89</v>
      </c>
      <c r="E4">
        <v>89</v>
      </c>
      <c r="F4">
        <v>89</v>
      </c>
      <c r="G4">
        <v>89</v>
      </c>
      <c r="H4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859-56D2-BD41-A063-0755B23184F8}">
  <dimension ref="A1:L25"/>
  <sheetViews>
    <sheetView workbookViewId="0">
      <selection activeCell="I17" sqref="I17"/>
    </sheetView>
  </sheetViews>
  <sheetFormatPr baseColWidth="10" defaultRowHeight="16" x14ac:dyDescent="0.2"/>
  <cols>
    <col min="1" max="1" width="4.6640625" customWidth="1"/>
    <col min="2" max="2" width="15.6640625" customWidth="1"/>
    <col min="10" max="10" width="11.1640625" bestFit="1" customWidth="1"/>
  </cols>
  <sheetData>
    <row r="1" spans="1:12" x14ac:dyDescent="0.2">
      <c r="C1" s="2" t="s">
        <v>19</v>
      </c>
      <c r="D1" s="2"/>
      <c r="E1" s="2"/>
      <c r="F1" s="2"/>
      <c r="G1" s="2"/>
      <c r="H1" s="1"/>
      <c r="I1" s="1"/>
      <c r="J1" s="1"/>
      <c r="K1" s="1"/>
      <c r="L1" s="1"/>
    </row>
    <row r="2" spans="1:12" x14ac:dyDescent="0.2">
      <c r="C2" s="3">
        <v>0</v>
      </c>
      <c r="D2" s="3">
        <v>45</v>
      </c>
      <c r="E2" s="3">
        <v>100</v>
      </c>
      <c r="F2" s="3">
        <v>500</v>
      </c>
      <c r="G2" s="3">
        <v>1000</v>
      </c>
      <c r="H2" s="1"/>
      <c r="I2" s="1"/>
      <c r="J2" s="1"/>
      <c r="K2" s="1"/>
      <c r="L2" s="1"/>
    </row>
    <row r="3" spans="1:12" ht="16" customHeight="1" x14ac:dyDescent="0.2">
      <c r="A3" s="4" t="s">
        <v>21</v>
      </c>
      <c r="B3" s="5" t="s">
        <v>1</v>
      </c>
      <c r="C3" s="5">
        <v>24.206133600000001</v>
      </c>
      <c r="D3" s="5">
        <v>26.213689030000001</v>
      </c>
      <c r="E3" s="5">
        <v>28.08317237</v>
      </c>
      <c r="F3" s="5">
        <v>37.518037630000002</v>
      </c>
      <c r="G3" s="5">
        <v>47.647665840000002</v>
      </c>
    </row>
    <row r="4" spans="1:12" x14ac:dyDescent="0.2">
      <c r="A4" s="4"/>
      <c r="B4" s="5" t="s">
        <v>2</v>
      </c>
      <c r="C4" s="5">
        <v>41.463414729999997</v>
      </c>
      <c r="D4" s="5">
        <v>46.532023330000001</v>
      </c>
      <c r="E4" s="5">
        <v>52.007729410000003</v>
      </c>
      <c r="F4" s="5">
        <v>80.808080739999994</v>
      </c>
      <c r="G4" s="5">
        <v>100</v>
      </c>
    </row>
    <row r="5" spans="1:12" x14ac:dyDescent="0.2">
      <c r="A5" s="4"/>
      <c r="B5" s="5" t="s">
        <v>3</v>
      </c>
      <c r="C5" s="5">
        <v>20.429814950000001</v>
      </c>
      <c r="D5" s="5">
        <v>20.06925953</v>
      </c>
      <c r="E5" s="5">
        <v>19.699400910000001</v>
      </c>
      <c r="F5" s="5">
        <v>17.383838480000001</v>
      </c>
      <c r="G5" s="5">
        <v>16</v>
      </c>
    </row>
    <row r="6" spans="1:12" ht="17" thickBot="1" x14ac:dyDescent="0.25">
      <c r="A6" s="4"/>
      <c r="B6" s="9" t="s">
        <v>13</v>
      </c>
      <c r="C6" s="9">
        <v>0.25236392000000002</v>
      </c>
      <c r="D6" s="9">
        <v>1.3962591799999999</v>
      </c>
      <c r="E6" s="9">
        <v>2.3391302899999999</v>
      </c>
      <c r="F6" s="9">
        <v>14.40692666</v>
      </c>
      <c r="G6" s="9">
        <v>27.517413510000001</v>
      </c>
    </row>
    <row r="7" spans="1:12" ht="17" thickBot="1" x14ac:dyDescent="0.25">
      <c r="A7" s="10"/>
      <c r="B7" s="11" t="s">
        <v>20</v>
      </c>
      <c r="C7" s="15">
        <f>SUM(C3:C6)</f>
        <v>86.351727199999999</v>
      </c>
      <c r="D7" s="15">
        <f t="shared" ref="D7:G7" si="0">SUM(D3:D6)</f>
        <v>94.211231069999997</v>
      </c>
      <c r="E7" s="15">
        <f t="shared" si="0"/>
        <v>102.12943298</v>
      </c>
      <c r="F7" s="15">
        <f t="shared" si="0"/>
        <v>150.11688351000001</v>
      </c>
      <c r="G7" s="15">
        <f t="shared" si="0"/>
        <v>191.16507935000001</v>
      </c>
    </row>
    <row r="8" spans="1:12" ht="16" customHeight="1" thickTop="1" x14ac:dyDescent="0.2">
      <c r="A8" s="14" t="s">
        <v>22</v>
      </c>
      <c r="B8" s="7" t="s">
        <v>23</v>
      </c>
      <c r="C8" s="8">
        <v>76.932508737294228</v>
      </c>
      <c r="D8" s="8">
        <v>85.977669041354559</v>
      </c>
      <c r="E8" s="8">
        <v>95.204519029541331</v>
      </c>
      <c r="F8" s="8">
        <v>151.34516632370151</v>
      </c>
      <c r="G8" s="8">
        <v>197.7095904561954</v>
      </c>
    </row>
    <row r="9" spans="1:12" x14ac:dyDescent="0.2">
      <c r="A9" s="4"/>
      <c r="B9" s="6" t="s">
        <v>24</v>
      </c>
      <c r="C9" s="5">
        <v>3.9882153687500002</v>
      </c>
      <c r="D9" s="5">
        <v>4.1766267250600002</v>
      </c>
      <c r="E9" s="5">
        <v>4.3788635643799996</v>
      </c>
      <c r="F9" s="5">
        <v>5.4007893300100003</v>
      </c>
      <c r="G9" s="5">
        <v>6.1401243242399994</v>
      </c>
    </row>
    <row r="10" spans="1:12" x14ac:dyDescent="0.2">
      <c r="A10" s="4"/>
      <c r="B10" s="6" t="s">
        <v>25</v>
      </c>
      <c r="C10" s="5">
        <v>7.9663496675142191</v>
      </c>
      <c r="D10" s="5">
        <v>7.1407842351739346</v>
      </c>
      <c r="E10" s="5">
        <v>6.4213158982058154</v>
      </c>
      <c r="F10" s="5">
        <v>3.8632832170967402</v>
      </c>
      <c r="G10" s="5">
        <v>2.7989271163314511</v>
      </c>
    </row>
    <row r="11" spans="1:12" x14ac:dyDescent="0.2">
      <c r="A11" s="4"/>
      <c r="B11" s="6" t="s">
        <v>26</v>
      </c>
      <c r="C11" s="5">
        <v>0.22786256760339979</v>
      </c>
      <c r="D11" s="5">
        <v>0.21420573972409979</v>
      </c>
      <c r="E11" s="5">
        <v>0.2148658778237999</v>
      </c>
      <c r="F11" s="5">
        <v>0.12611252898749989</v>
      </c>
      <c r="G11" s="5">
        <v>4.5637878177599997E-2</v>
      </c>
    </row>
    <row r="12" spans="1:12" x14ac:dyDescent="0.2">
      <c r="A12" s="4"/>
      <c r="B12" s="6" t="s">
        <v>27</v>
      </c>
      <c r="C12" s="5">
        <v>140.7869362016186</v>
      </c>
      <c r="D12" s="5">
        <v>141.36310495337969</v>
      </c>
      <c r="E12" s="5">
        <v>143.08065575218851</v>
      </c>
      <c r="F12" s="5">
        <v>165.1749570474465</v>
      </c>
      <c r="G12" s="5">
        <v>190.6036084429094</v>
      </c>
    </row>
    <row r="13" spans="1:12" x14ac:dyDescent="0.2">
      <c r="A13" s="4"/>
      <c r="B13" s="6" t="s">
        <v>28</v>
      </c>
      <c r="C13" s="5">
        <v>34.610863809708668</v>
      </c>
      <c r="D13" s="5">
        <v>31.024085179936471</v>
      </c>
      <c r="E13" s="5">
        <v>27.898259467346168</v>
      </c>
      <c r="F13" s="5">
        <v>16.784546858459851</v>
      </c>
      <c r="G13" s="5">
        <v>12.16031046586941</v>
      </c>
    </row>
    <row r="14" spans="1:12" ht="17" thickBot="1" x14ac:dyDescent="0.25">
      <c r="A14" s="10"/>
      <c r="B14" s="11" t="s">
        <v>67</v>
      </c>
      <c r="C14" s="12">
        <v>228.72555668148499</v>
      </c>
      <c r="D14" s="12">
        <v>229.66161312283171</v>
      </c>
      <c r="E14" s="12">
        <v>232.45198397104511</v>
      </c>
      <c r="F14" s="12">
        <v>268.34687237183567</v>
      </c>
      <c r="G14" s="12">
        <v>309.65881936780897</v>
      </c>
    </row>
    <row r="15" spans="1:12" ht="17" thickTop="1" x14ac:dyDescent="0.2">
      <c r="A15" s="13" t="s">
        <v>29</v>
      </c>
      <c r="B15" s="17"/>
      <c r="C15" s="8">
        <v>34610.863809708702</v>
      </c>
      <c r="D15" s="8">
        <v>31024.085179936479</v>
      </c>
      <c r="E15" s="8">
        <v>27898.259467346201</v>
      </c>
      <c r="F15" s="8">
        <v>16784.546858459849</v>
      </c>
      <c r="G15" s="8">
        <v>12160.31046586941</v>
      </c>
    </row>
    <row r="19" spans="2:10" x14ac:dyDescent="0.2">
      <c r="B19" t="s">
        <v>30</v>
      </c>
      <c r="C19" s="16">
        <f>C5/C7</f>
        <v>0.23658837654378731</v>
      </c>
      <c r="D19" s="16">
        <f t="shared" ref="D19:G19" si="1">D5/D7</f>
        <v>0.21302406626114795</v>
      </c>
      <c r="E19" s="16">
        <f t="shared" si="1"/>
        <v>0.19288661784558947</v>
      </c>
      <c r="F19" s="16">
        <f t="shared" si="1"/>
        <v>0.11580202088888943</v>
      </c>
      <c r="G19" s="16">
        <f t="shared" si="1"/>
        <v>8.3697294790467169E-2</v>
      </c>
    </row>
    <row r="24" spans="2:10" x14ac:dyDescent="0.2">
      <c r="I24">
        <v>68000000</v>
      </c>
      <c r="J24">
        <v>1777000000</v>
      </c>
    </row>
    <row r="25" spans="2:10" x14ac:dyDescent="0.2">
      <c r="I25">
        <f>I24*J25/J24</f>
        <v>4989.983117613956</v>
      </c>
      <c r="J25">
        <v>130400</v>
      </c>
    </row>
  </sheetData>
  <mergeCells count="4">
    <mergeCell ref="A3:A7"/>
    <mergeCell ref="A8:A14"/>
    <mergeCell ref="A15:B15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Scénario 1</vt:lpstr>
      <vt:lpstr>Scénario 2</vt:lpstr>
      <vt:lpstr>Scénario 3</vt:lpstr>
      <vt:lpstr>Comparaison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2023-12-17T17:05:07Z</dcterms:modified>
</cp:coreProperties>
</file>