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F38A8A5C-B4BA-194A-B9EB-5CE9543C8B94}" xr6:coauthVersionLast="47" xr6:coauthVersionMax="47" xr10:uidLastSave="{00000000-0000-0000-0000-000000000000}"/>
  <bookViews>
    <workbookView xWindow="0" yWindow="0" windowWidth="28800" windowHeight="18000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2" sheetId="5" r:id="rId5"/>
    <sheet name="Comparaison" sheetId="4" r:id="rId6"/>
  </sheets>
  <definedNames>
    <definedName name="_xlchart.v1.0" hidden="1">'Scénario 1'!$A$2:$A$5</definedName>
    <definedName name="_xlchart.v1.1" hidden="1">'Scénario 1'!$B$1</definedName>
    <definedName name="_xlchart.v1.10" hidden="1">'Scénario 1'!$B$1</definedName>
    <definedName name="_xlchart.v1.11" hidden="1">'Scénario 1'!$B$2:$B$5</definedName>
    <definedName name="_xlchart.v1.12" hidden="1">'Scénario 1'!$A$2:$A$5</definedName>
    <definedName name="_xlchart.v1.13" hidden="1">'Scénario 1'!$B$1</definedName>
    <definedName name="_xlchart.v1.14" hidden="1">'Scénario 1'!$B$2:$B$5</definedName>
    <definedName name="_xlchart.v1.15" hidden="1">'Scénario 1'!$A$2:$A$5</definedName>
    <definedName name="_xlchart.v1.16" hidden="1">'Scénario 1'!$B$1</definedName>
    <definedName name="_xlchart.v1.17" hidden="1">'Scénario 1'!$B$2:$B$5</definedName>
    <definedName name="_xlchart.v1.18" hidden="1">'Scénario 1'!$A$2:$A$5</definedName>
    <definedName name="_xlchart.v1.19" hidden="1">'Scénario 1'!$B$1</definedName>
    <definedName name="_xlchart.v1.2" hidden="1">'Scénario 1'!$B$2:$B$5</definedName>
    <definedName name="_xlchart.v1.20" hidden="1">'Scénario 1'!$B$2:$B$5</definedName>
    <definedName name="_xlchart.v1.21" hidden="1">'Scénario 1'!$A$2:$A$5</definedName>
    <definedName name="_xlchart.v1.22" hidden="1">'Scénario 1'!$B$1</definedName>
    <definedName name="_xlchart.v1.23" hidden="1">'Scénario 1'!$B$2:$B$5</definedName>
    <definedName name="_xlchart.v1.24" hidden="1">'Scénario 1'!$A$2:$A$5</definedName>
    <definedName name="_xlchart.v1.25" hidden="1">'Scénario 1'!$B$1</definedName>
    <definedName name="_xlchart.v1.26" hidden="1">'Scénario 1'!$B$2:$B$5</definedName>
    <definedName name="_xlchart.v1.3" hidden="1">'Scénario 1'!$A$2:$A$5</definedName>
    <definedName name="_xlchart.v1.4" hidden="1">'Scénario 1'!$B$1</definedName>
    <definedName name="_xlchart.v1.5" hidden="1">'Scénario 1'!$B$2:$B$5</definedName>
    <definedName name="_xlchart.v1.6" hidden="1">'Scénario 1'!$A$2:$A$5</definedName>
    <definedName name="_xlchart.v1.7" hidden="1">'Scénario 1'!$B$1</definedName>
    <definedName name="_xlchart.v1.8" hidden="1">'Scénario 1'!$B$2:$B$5</definedName>
    <definedName name="_xlchart.v1.9" hidden="1">'Scénario 1'!$A$2:$A$5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B29" i="3"/>
  <c r="B30" i="3" s="1"/>
  <c r="F23" i="3"/>
  <c r="F22" i="3"/>
  <c r="F24" i="3" s="1"/>
  <c r="F25" i="3" s="1"/>
  <c r="L6" i="3"/>
  <c r="L7" i="3" s="1"/>
  <c r="L8" i="3" s="1"/>
  <c r="L9" i="3" s="1"/>
  <c r="I25" i="5"/>
  <c r="L18" i="3" l="1"/>
  <c r="L19" i="3" s="1"/>
  <c r="L20" i="3"/>
  <c r="D19" i="5"/>
  <c r="E19" i="5"/>
  <c r="F19" i="5"/>
  <c r="G19" i="5"/>
  <c r="C19" i="5"/>
  <c r="D7" i="5" l="1"/>
  <c r="E7" i="5"/>
  <c r="F7" i="5"/>
  <c r="G7" i="5"/>
  <c r="C7" i="5"/>
  <c r="B6" i="1"/>
</calcChain>
</file>

<file path=xl/sharedStrings.xml><?xml version="1.0" encoding="utf-8"?>
<sst xmlns="http://schemas.openxmlformats.org/spreadsheetml/2006/main" count="114" uniqueCount="72">
  <si>
    <t>Mix</t>
  </si>
  <si>
    <t>Solaire</t>
  </si>
  <si>
    <t>Éolien</t>
  </si>
  <si>
    <t>Diesel</t>
  </si>
  <si>
    <t>Scénario 1</t>
  </si>
  <si>
    <t>Scénario 2</t>
  </si>
  <si>
    <t>Scénario 3</t>
  </si>
  <si>
    <t>Couts O&amp;M</t>
  </si>
  <si>
    <t>Cout diesel</t>
  </si>
  <si>
    <t>Cout Energie unserved</t>
  </si>
  <si>
    <t>Cout CO2</t>
  </si>
  <si>
    <t>Emission CO2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</si>
  <si>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</si>
  <si>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</si>
  <si>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</si>
  <si>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</si>
  <si>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</si>
  <si>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</si>
  <si>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</si>
  <si>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</si>
  <si>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</si>
  <si>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</si>
  <si>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</si>
  <si>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</si>
  <si>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</si>
  <si>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</si>
  <si>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</si>
  <si>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</si>
  <si>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Emmision C02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</si>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</sst>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%"/>
    <numFmt numFmtId="166" formatCode="_-* #,##0\ _€_-;\-* #,##0\ _€_-;_-* &quot;-&quot;??\ _€_-;_-@_-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0" fontId="0" fillId="0" borderId="1" xfId="0" applyFill="1" applyBorder="1"/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 vertical="center" textRotation="90"/>
    </xf>
    <xf numFmtId="0" fontId="0" fillId="0" borderId="6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/>
    <xf numFmtId="164" fontId="0" fillId="0" borderId="0" xfId="0" applyNumberFormat="1"/>
    <xf numFmtId="0" fontId="0" fillId="0" borderId="9" xfId="0" applyBorder="1" applyAlignment="1">
      <alignment horizontal="center"/>
    </xf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70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Référence!$B$16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7-494D-82FF-55B8B77D7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Référence!$A$17</c:f>
              <c:strCache>
                <c:ptCount val="1"/>
                <c:pt idx="0">
                  <c:v>Diesel</c:v>
                </c:pt>
              </c:strCache>
            </c:strRef>
          </c:cat>
          <c:val>
            <c:numRef>
              <c:f>Référence!$B$17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734E-B85B-B4EE0691F2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total des scénarios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Coûts de production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Comparaison!$C$2:$C$4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754B-956C-35A4EF280F74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Couts 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Comparaison!$D$2:$D$4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754B-956C-35A4EF280F74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Cout 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Comparaison!$E$2:$E$4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754B-956C-35A4EF280F74}"/>
            </c:ext>
          </c:extLst>
        </c:ser>
        <c:ser>
          <c:idx val="3"/>
          <c:order val="3"/>
          <c:tx>
            <c:strRef>
              <c:f>Comparaison!$F$1</c:f>
              <c:strCache>
                <c:ptCount val="1"/>
                <c:pt idx="0">
                  <c:v>Cout Energie unserved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Comparaison!$F$2:$F$4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754B-956C-35A4EF280F74}"/>
            </c:ext>
          </c:extLst>
        </c:ser>
        <c:ser>
          <c:idx val="4"/>
          <c:order val="4"/>
          <c:tx>
            <c:strRef>
              <c:f>Comparaison!$G$1</c:f>
              <c:strCache>
                <c:ptCount val="1"/>
                <c:pt idx="0">
                  <c:v>Cout CO2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Comparaison!$G$2:$G$4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754B-956C-35A4EF280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67223535"/>
        <c:axId val="1867225263"/>
      </c:barChart>
      <c:catAx>
        <c:axId val="1867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225263"/>
        <c:crosses val="autoZero"/>
        <c:auto val="1"/>
        <c:lblAlgn val="ctr"/>
        <c:lblOffset val="100"/>
        <c:noMultiLvlLbl val="0"/>
      </c:catAx>
      <c:valAx>
        <c:axId val="186722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8-4A43-9FD5-E095C509349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8-4A43-9FD5-E095C509349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18-4A43-9FD5-E095C5093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8-4A43-9FD5-E095C5093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A-4C41-8BD4-7BE3EA5AE1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A-4C41-8BD4-7BE3EA5AE1D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A-4C41-8BD4-7BE3EA5AE1D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A-4C41-8BD4-7BE3EA5AE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A-4C41-8BD4-7BE3EA5AE1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3'!$A$3:$A$8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3'!$B$3:$B$8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General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5-894A-957D-704DA7062B73}"/>
            </c:ext>
          </c:extLst>
        </c:ser>
        <c:ser>
          <c:idx val="1"/>
          <c:order val="1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General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5-894A-957D-704DA706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60047"/>
        <c:axId val="1913704047"/>
      </c:scatterChart>
      <c:valAx>
        <c:axId val="19144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04047"/>
        <c:crosses val="autoZero"/>
        <c:crossBetween val="midCat"/>
      </c:valAx>
      <c:valAx>
        <c:axId val="1913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4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General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General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General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General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Scénario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Capex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Comparaison!$B$2:$H$2</c:f>
              <c:numCache>
                <c:formatCode>General</c:formatCode>
                <c:ptCount val="7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7-5943-A359-0653B259A83C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Scénario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Capex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Comparaison!$B$3:$H$3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7-5943-A359-0653B259A83C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Scénario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Capex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Comparaison!$B$4:$H$4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7-5943-A359-0653B259A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150911"/>
        <c:axId val="1820204255"/>
      </c:barChart>
      <c:catAx>
        <c:axId val="1842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204255"/>
        <c:crosses val="autoZero"/>
        <c:auto val="1"/>
        <c:lblAlgn val="ctr"/>
        <c:lblOffset val="100"/>
        <c:noMultiLvlLbl val="0"/>
      </c:catAx>
      <c:valAx>
        <c:axId val="182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120650</xdr:rowOff>
    </xdr:from>
    <xdr:to>
      <xdr:col>5</xdr:col>
      <xdr:colOff>685800</xdr:colOff>
      <xdr:row>28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E871BC-4218-10E3-06A3-95281953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</xdr:row>
      <xdr:rowOff>57150</xdr:rowOff>
    </xdr:from>
    <xdr:to>
      <xdr:col>7</xdr:col>
      <xdr:colOff>127000</xdr:colOff>
      <xdr:row>14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</xdr:row>
      <xdr:rowOff>76200</xdr:rowOff>
    </xdr:from>
    <xdr:to>
      <xdr:col>9</xdr:col>
      <xdr:colOff>692150</xdr:colOff>
      <xdr:row>21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EB0442B-66A0-3847-B0DC-84B6738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184150</xdr:rowOff>
    </xdr:from>
    <xdr:to>
      <xdr:col>7</xdr:col>
      <xdr:colOff>495300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0</xdr:row>
      <xdr:rowOff>38100</xdr:rowOff>
    </xdr:from>
    <xdr:to>
      <xdr:col>15</xdr:col>
      <xdr:colOff>95250</xdr:colOff>
      <xdr:row>13</xdr:row>
      <xdr:rowOff>101600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718B9C5-8A7F-2273-563C-537E13B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95250</xdr:rowOff>
    </xdr:from>
    <xdr:to>
      <xdr:col>7</xdr:col>
      <xdr:colOff>927100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03A957-4DB4-2076-6D8F-984DE84E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82550</xdr:rowOff>
    </xdr:from>
    <xdr:to>
      <xdr:col>13</xdr:col>
      <xdr:colOff>730250</xdr:colOff>
      <xdr:row>21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05E5B6-61FC-EC4B-CB1D-668B908B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7"/>
  <sheetViews>
    <sheetView tabSelected="1" workbookViewId="0">
      <selection activeCell="F11" sqref="F11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30</v>
      </c>
      <c r="B1" t="s">
        <v>31</v>
      </c>
      <c r="C1" s="19">
        <v>8404040.4000000004</v>
      </c>
    </row>
    <row r="2" spans="1:3" x14ac:dyDescent="0.2">
      <c r="A2" t="s">
        <v>32</v>
      </c>
      <c r="B2" t="s">
        <v>33</v>
      </c>
      <c r="C2" s="19">
        <v>2424000</v>
      </c>
    </row>
    <row r="3" spans="1:3" x14ac:dyDescent="0.2">
      <c r="A3" t="s">
        <v>34</v>
      </c>
      <c r="B3" t="s">
        <v>33</v>
      </c>
      <c r="C3" s="19">
        <v>23067760</v>
      </c>
    </row>
    <row r="4" spans="1:3" x14ac:dyDescent="0.2">
      <c r="A4" t="s">
        <v>35</v>
      </c>
      <c r="B4" t="s">
        <v>33</v>
      </c>
      <c r="C4" s="19">
        <v>0</v>
      </c>
    </row>
    <row r="5" spans="1:3" x14ac:dyDescent="0.2">
      <c r="A5" t="s">
        <v>36</v>
      </c>
      <c r="B5" t="s">
        <v>37</v>
      </c>
      <c r="C5" s="19">
        <v>326031370</v>
      </c>
    </row>
    <row r="6" spans="1:3" x14ac:dyDescent="0.2">
      <c r="A6" t="s">
        <v>38</v>
      </c>
      <c r="B6" t="s">
        <v>39</v>
      </c>
      <c r="C6" s="19">
        <v>100277.6</v>
      </c>
    </row>
    <row r="7" spans="1:3" x14ac:dyDescent="0.2">
      <c r="A7" t="s">
        <v>40</v>
      </c>
      <c r="B7" t="s">
        <v>41</v>
      </c>
      <c r="C7" s="20">
        <v>200.66136175639346</v>
      </c>
    </row>
    <row r="9" spans="1:3" x14ac:dyDescent="0.2">
      <c r="B9" t="s">
        <v>68</v>
      </c>
    </row>
    <row r="10" spans="1:3" x14ac:dyDescent="0.2">
      <c r="A10" t="s">
        <v>67</v>
      </c>
      <c r="B10">
        <v>24</v>
      </c>
      <c r="C10" t="s">
        <v>51</v>
      </c>
    </row>
    <row r="11" spans="1:3" x14ac:dyDescent="0.2">
      <c r="B11" s="21"/>
    </row>
    <row r="14" spans="1:3" x14ac:dyDescent="0.2">
      <c r="C14" s="22"/>
    </row>
    <row r="16" spans="1:3" x14ac:dyDescent="0.2">
      <c r="B16" t="s">
        <v>0</v>
      </c>
    </row>
    <row r="17" spans="1:2" x14ac:dyDescent="0.2">
      <c r="A17" t="s">
        <v>3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6"/>
  <sheetViews>
    <sheetView zoomScale="174" workbookViewId="0">
      <selection activeCell="I10" sqref="I10"/>
    </sheetView>
  </sheetViews>
  <sheetFormatPr baseColWidth="10" defaultRowHeight="16" x14ac:dyDescent="0.2"/>
  <cols>
    <col min="1" max="1" width="11" customWidth="1"/>
  </cols>
  <sheetData>
    <row r="1" spans="1:3" x14ac:dyDescent="0.2">
      <c r="B1" s="5" t="s">
        <v>0</v>
      </c>
    </row>
    <row r="2" spans="1:3" x14ac:dyDescent="0.2">
      <c r="A2" s="5" t="s">
        <v>1</v>
      </c>
      <c r="B2" s="23">
        <v>24.206133600000001</v>
      </c>
      <c r="C2" t="s">
        <v>57</v>
      </c>
    </row>
    <row r="3" spans="1:3" x14ac:dyDescent="0.2">
      <c r="A3" s="5" t="s">
        <v>2</v>
      </c>
      <c r="B3" s="23">
        <v>41.463414729999997</v>
      </c>
      <c r="C3" t="s">
        <v>51</v>
      </c>
    </row>
    <row r="4" spans="1:3" x14ac:dyDescent="0.2">
      <c r="A4" s="5" t="s">
        <v>3</v>
      </c>
      <c r="B4" s="23">
        <v>20.429814950000001</v>
      </c>
      <c r="C4" t="s">
        <v>51</v>
      </c>
    </row>
    <row r="5" spans="1:3" x14ac:dyDescent="0.2">
      <c r="A5" s="5" t="s">
        <v>12</v>
      </c>
      <c r="B5" s="23">
        <v>0.25236392000000002</v>
      </c>
      <c r="C5" t="s">
        <v>69</v>
      </c>
    </row>
    <row r="6" spans="1:3" x14ac:dyDescent="0.2">
      <c r="B6">
        <f>SUM(B2:B5)</f>
        <v>86.351727199999999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8"/>
  <sheetViews>
    <sheetView workbookViewId="0">
      <selection activeCell="G12" sqref="G12"/>
    </sheetView>
  </sheetViews>
  <sheetFormatPr baseColWidth="10" defaultRowHeight="16" x14ac:dyDescent="0.2"/>
  <cols>
    <col min="1" max="1" width="11" customWidth="1"/>
  </cols>
  <sheetData>
    <row r="1" spans="1:4" x14ac:dyDescent="0.2">
      <c r="A1" s="12"/>
      <c r="B1" s="2" t="s">
        <v>0</v>
      </c>
      <c r="C1" s="2"/>
      <c r="D1" s="12"/>
    </row>
    <row r="2" spans="1:4" x14ac:dyDescent="0.2">
      <c r="A2" s="12"/>
      <c r="B2" s="5">
        <v>45</v>
      </c>
      <c r="C2" s="5">
        <v>100</v>
      </c>
      <c r="D2" s="12" t="s">
        <v>70</v>
      </c>
    </row>
    <row r="3" spans="1:4" x14ac:dyDescent="0.2">
      <c r="A3" s="5" t="s">
        <v>1</v>
      </c>
      <c r="B3" s="23">
        <v>26.213689030000001</v>
      </c>
      <c r="C3" s="23">
        <v>28.08317237</v>
      </c>
      <c r="D3" s="12" t="s">
        <v>51</v>
      </c>
    </row>
    <row r="4" spans="1:4" x14ac:dyDescent="0.2">
      <c r="A4" s="5" t="s">
        <v>2</v>
      </c>
      <c r="B4" s="23">
        <v>46.532023330000001</v>
      </c>
      <c r="C4" s="23">
        <v>52.007729410000003</v>
      </c>
      <c r="D4" s="12" t="s">
        <v>51</v>
      </c>
    </row>
    <row r="5" spans="1:4" x14ac:dyDescent="0.2">
      <c r="A5" s="5" t="s">
        <v>3</v>
      </c>
      <c r="B5" s="23">
        <v>20.06925953</v>
      </c>
      <c r="C5" s="23">
        <v>19.699400910000001</v>
      </c>
      <c r="D5" s="12" t="s">
        <v>51</v>
      </c>
    </row>
    <row r="6" spans="1:4" x14ac:dyDescent="0.2">
      <c r="A6" s="5" t="s">
        <v>12</v>
      </c>
      <c r="B6" s="23">
        <v>1.3962591799999999</v>
      </c>
      <c r="C6" s="23">
        <v>2.3391302899999999</v>
      </c>
      <c r="D6" s="12" t="s">
        <v>69</v>
      </c>
    </row>
    <row r="7" spans="1:4" x14ac:dyDescent="0.2">
      <c r="A7" s="5" t="s">
        <v>19</v>
      </c>
      <c r="B7" s="23">
        <f t="shared" ref="B7:C7" si="0">SUM(B3:B6)</f>
        <v>94.211231069999997</v>
      </c>
      <c r="C7" s="23">
        <f t="shared" si="0"/>
        <v>102.12943298</v>
      </c>
      <c r="D7" s="12"/>
    </row>
    <row r="8" spans="1:4" x14ac:dyDescent="0.2">
      <c r="A8" s="12"/>
      <c r="B8" s="12"/>
      <c r="C8" s="12"/>
      <c r="D8" s="12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30"/>
  <sheetViews>
    <sheetView workbookViewId="0">
      <selection activeCell="I12" sqref="I12"/>
    </sheetView>
  </sheetViews>
  <sheetFormatPr baseColWidth="10" defaultRowHeight="16" x14ac:dyDescent="0.2"/>
  <cols>
    <col min="1" max="1" width="14.5" customWidth="1"/>
    <col min="11" max="11" width="18.33203125" customWidth="1"/>
  </cols>
  <sheetData>
    <row r="1" spans="1:13" x14ac:dyDescent="0.2">
      <c r="B1" s="1" t="s">
        <v>0</v>
      </c>
      <c r="C1" s="1"/>
      <c r="D1" s="1"/>
    </row>
    <row r="2" spans="1:13" x14ac:dyDescent="0.2">
      <c r="B2">
        <v>100</v>
      </c>
      <c r="C2" t="s">
        <v>70</v>
      </c>
    </row>
    <row r="3" spans="1:13" x14ac:dyDescent="0.2">
      <c r="A3" t="s">
        <v>13</v>
      </c>
      <c r="B3">
        <v>8</v>
      </c>
      <c r="K3" t="s">
        <v>44</v>
      </c>
      <c r="L3">
        <v>8.83</v>
      </c>
      <c r="M3" t="s">
        <v>45</v>
      </c>
    </row>
    <row r="4" spans="1:13" x14ac:dyDescent="0.2">
      <c r="A4" t="s">
        <v>14</v>
      </c>
      <c r="B4">
        <v>0</v>
      </c>
    </row>
    <row r="5" spans="1:13" x14ac:dyDescent="0.2">
      <c r="A5" t="s">
        <v>15</v>
      </c>
      <c r="B5">
        <v>12</v>
      </c>
      <c r="L5">
        <v>4990</v>
      </c>
      <c r="M5" t="s">
        <v>42</v>
      </c>
    </row>
    <row r="6" spans="1:13" x14ac:dyDescent="0.2">
      <c r="A6" t="s">
        <v>16</v>
      </c>
      <c r="B6">
        <v>0</v>
      </c>
      <c r="L6">
        <f>L5/2.17</f>
        <v>2299.5391705069123</v>
      </c>
      <c r="M6" t="s">
        <v>43</v>
      </c>
    </row>
    <row r="7" spans="1:13" x14ac:dyDescent="0.2">
      <c r="A7" t="s">
        <v>3</v>
      </c>
      <c r="B7">
        <v>21</v>
      </c>
      <c r="L7">
        <f>L6*200/1000000</f>
        <v>0.45990783410138247</v>
      </c>
      <c r="M7" t="s">
        <v>48</v>
      </c>
    </row>
    <row r="8" spans="1:13" x14ac:dyDescent="0.2">
      <c r="A8" t="s">
        <v>12</v>
      </c>
      <c r="B8">
        <v>3</v>
      </c>
      <c r="K8" t="s">
        <v>46</v>
      </c>
      <c r="L8">
        <f>L3-L7</f>
        <v>8.3700921658986172</v>
      </c>
      <c r="M8" t="s">
        <v>45</v>
      </c>
    </row>
    <row r="9" spans="1:13" x14ac:dyDescent="0.2">
      <c r="K9" t="s">
        <v>47</v>
      </c>
      <c r="L9">
        <f>0.6*L8</f>
        <v>5.0220552995391703</v>
      </c>
      <c r="M9" t="s">
        <v>45</v>
      </c>
    </row>
    <row r="18" spans="1:13" x14ac:dyDescent="0.2">
      <c r="K18" t="s">
        <v>62</v>
      </c>
      <c r="L18">
        <f>L9/(F25+B30/2.5)</f>
        <v>9.6525889120736235</v>
      </c>
      <c r="M18" t="s">
        <v>51</v>
      </c>
    </row>
    <row r="19" spans="1:13" x14ac:dyDescent="0.2">
      <c r="K19" t="s">
        <v>63</v>
      </c>
      <c r="L19">
        <f>L18/2.5</f>
        <v>3.8610355648294492</v>
      </c>
      <c r="M19" t="s">
        <v>57</v>
      </c>
    </row>
    <row r="20" spans="1:13" x14ac:dyDescent="0.2">
      <c r="K20" t="s">
        <v>61</v>
      </c>
      <c r="L20">
        <f>B29*0.00006*L6</f>
        <v>6.5355323793354358</v>
      </c>
      <c r="M20" t="s">
        <v>57</v>
      </c>
    </row>
    <row r="21" spans="1:13" x14ac:dyDescent="0.2">
      <c r="A21" t="s">
        <v>49</v>
      </c>
      <c r="E21" t="s">
        <v>54</v>
      </c>
    </row>
    <row r="22" spans="1:13" x14ac:dyDescent="0.2">
      <c r="A22" t="s">
        <v>50</v>
      </c>
      <c r="B22">
        <v>781.5</v>
      </c>
      <c r="C22" t="s">
        <v>51</v>
      </c>
      <c r="E22" t="s">
        <v>50</v>
      </c>
      <c r="F22">
        <f>B22/B23</f>
        <v>1.2464114832535884</v>
      </c>
      <c r="G22" t="s">
        <v>51</v>
      </c>
    </row>
    <row r="23" spans="1:13" x14ac:dyDescent="0.2">
      <c r="A23" t="s">
        <v>52</v>
      </c>
      <c r="B23">
        <v>627</v>
      </c>
      <c r="E23" t="s">
        <v>53</v>
      </c>
      <c r="F23">
        <f>B24/B23</f>
        <v>0.63795853269537484</v>
      </c>
      <c r="G23" t="s">
        <v>45</v>
      </c>
    </row>
    <row r="24" spans="1:13" x14ac:dyDescent="0.2">
      <c r="A24" t="s">
        <v>53</v>
      </c>
      <c r="B24">
        <v>400</v>
      </c>
      <c r="C24" t="s">
        <v>45</v>
      </c>
      <c r="E24" t="s">
        <v>56</v>
      </c>
      <c r="F24">
        <f>F22/F23</f>
        <v>1.9537499999999997</v>
      </c>
      <c r="G24" t="s">
        <v>58</v>
      </c>
    </row>
    <row r="25" spans="1:13" x14ac:dyDescent="0.2">
      <c r="E25" t="s">
        <v>64</v>
      </c>
      <c r="F25">
        <f>1/F24</f>
        <v>0.51183621241202826</v>
      </c>
      <c r="G25" t="s">
        <v>65</v>
      </c>
    </row>
    <row r="26" spans="1:13" x14ac:dyDescent="0.2">
      <c r="A26" t="s">
        <v>55</v>
      </c>
      <c r="C26" t="s">
        <v>60</v>
      </c>
    </row>
    <row r="27" spans="1:13" x14ac:dyDescent="0.2">
      <c r="A27" t="s">
        <v>50</v>
      </c>
      <c r="B27">
        <v>2700</v>
      </c>
      <c r="C27" t="s">
        <v>57</v>
      </c>
    </row>
    <row r="28" spans="1:13" x14ac:dyDescent="0.2">
      <c r="A28" t="s">
        <v>53</v>
      </c>
      <c r="B28">
        <v>57</v>
      </c>
      <c r="C28" t="s">
        <v>45</v>
      </c>
    </row>
    <row r="29" spans="1:13" x14ac:dyDescent="0.2">
      <c r="A29" t="s">
        <v>56</v>
      </c>
      <c r="B29">
        <f>B27/B28</f>
        <v>47.368421052631582</v>
      </c>
      <c r="C29" t="s">
        <v>59</v>
      </c>
    </row>
    <row r="30" spans="1:13" x14ac:dyDescent="0.2">
      <c r="A30" t="s">
        <v>64</v>
      </c>
      <c r="B30">
        <f>1/B29</f>
        <v>2.1111111111111108E-2</v>
      </c>
      <c r="C30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25"/>
  <sheetViews>
    <sheetView workbookViewId="0">
      <selection activeCell="H10" sqref="H10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2" t="s">
        <v>18</v>
      </c>
      <c r="D1" s="2"/>
      <c r="E1" s="2"/>
      <c r="F1" s="2"/>
      <c r="G1" s="2"/>
      <c r="H1" s="1"/>
      <c r="I1" s="1"/>
      <c r="J1" s="1"/>
      <c r="K1" s="1"/>
      <c r="L1" s="1"/>
    </row>
    <row r="2" spans="1:12" x14ac:dyDescent="0.2">
      <c r="C2" s="3">
        <v>0</v>
      </c>
      <c r="D2" s="3">
        <v>45</v>
      </c>
      <c r="E2" s="3">
        <v>100</v>
      </c>
      <c r="F2" s="3">
        <v>500</v>
      </c>
      <c r="G2" s="3">
        <v>1000</v>
      </c>
      <c r="H2" s="1"/>
      <c r="I2" s="1"/>
      <c r="J2" s="1"/>
      <c r="K2" s="1"/>
      <c r="L2" s="1"/>
    </row>
    <row r="3" spans="1:12" ht="16" customHeight="1" x14ac:dyDescent="0.2">
      <c r="A3" s="4" t="s">
        <v>20</v>
      </c>
      <c r="B3" s="5" t="s">
        <v>1</v>
      </c>
      <c r="C3" s="5">
        <v>24.206133600000001</v>
      </c>
      <c r="D3" s="5">
        <v>26.213689030000001</v>
      </c>
      <c r="E3" s="5">
        <v>28.08317237</v>
      </c>
      <c r="F3" s="5">
        <v>37.518037630000002</v>
      </c>
      <c r="G3" s="5">
        <v>47.647665840000002</v>
      </c>
    </row>
    <row r="4" spans="1:12" x14ac:dyDescent="0.2">
      <c r="A4" s="4"/>
      <c r="B4" s="5" t="s">
        <v>2</v>
      </c>
      <c r="C4" s="5">
        <v>41.463414729999997</v>
      </c>
      <c r="D4" s="5">
        <v>46.532023330000001</v>
      </c>
      <c r="E4" s="5">
        <v>52.007729410000003</v>
      </c>
      <c r="F4" s="5">
        <v>80.808080739999994</v>
      </c>
      <c r="G4" s="5">
        <v>100</v>
      </c>
    </row>
    <row r="5" spans="1:12" x14ac:dyDescent="0.2">
      <c r="A5" s="4"/>
      <c r="B5" s="5" t="s">
        <v>3</v>
      </c>
      <c r="C5" s="5">
        <v>20.429814950000001</v>
      </c>
      <c r="D5" s="5">
        <v>20.06925953</v>
      </c>
      <c r="E5" s="5">
        <v>19.699400910000001</v>
      </c>
      <c r="F5" s="5">
        <v>17.383838480000001</v>
      </c>
      <c r="G5" s="5">
        <v>16</v>
      </c>
    </row>
    <row r="6" spans="1:12" ht="17" thickBot="1" x14ac:dyDescent="0.25">
      <c r="A6" s="4"/>
      <c r="B6" s="9" t="s">
        <v>12</v>
      </c>
      <c r="C6" s="9">
        <v>0.25236392000000002</v>
      </c>
      <c r="D6" s="9">
        <v>1.3962591799999999</v>
      </c>
      <c r="E6" s="9">
        <v>2.3391302899999999</v>
      </c>
      <c r="F6" s="9">
        <v>14.40692666</v>
      </c>
      <c r="G6" s="9">
        <v>27.517413510000001</v>
      </c>
    </row>
    <row r="7" spans="1:12" ht="17" thickBot="1" x14ac:dyDescent="0.25">
      <c r="A7" s="10"/>
      <c r="B7" s="11" t="s">
        <v>19</v>
      </c>
      <c r="C7" s="16">
        <f>SUM(C3:C6)</f>
        <v>86.351727199999999</v>
      </c>
      <c r="D7" s="16">
        <f t="shared" ref="D7:G7" si="0">SUM(D3:D6)</f>
        <v>94.211231069999997</v>
      </c>
      <c r="E7" s="16">
        <f t="shared" si="0"/>
        <v>102.12943298</v>
      </c>
      <c r="F7" s="16">
        <f t="shared" si="0"/>
        <v>150.11688351000001</v>
      </c>
      <c r="G7" s="16">
        <f t="shared" si="0"/>
        <v>191.16507935000001</v>
      </c>
    </row>
    <row r="8" spans="1:12" ht="16" customHeight="1" thickTop="1" x14ac:dyDescent="0.2">
      <c r="A8" s="15" t="s">
        <v>21</v>
      </c>
      <c r="B8" s="7" t="s">
        <v>22</v>
      </c>
      <c r="C8" s="8">
        <v>76.932508737294228</v>
      </c>
      <c r="D8" s="8">
        <v>85.977669041354559</v>
      </c>
      <c r="E8" s="8">
        <v>95.204519029541331</v>
      </c>
      <c r="F8" s="8">
        <v>151.34516632370151</v>
      </c>
      <c r="G8" s="8">
        <v>197.7095904561954</v>
      </c>
    </row>
    <row r="9" spans="1:12" x14ac:dyDescent="0.2">
      <c r="A9" s="4"/>
      <c r="B9" s="6" t="s">
        <v>23</v>
      </c>
      <c r="C9" s="5">
        <v>3.9882153687500002</v>
      </c>
      <c r="D9" s="5">
        <v>4.1766267250600002</v>
      </c>
      <c r="E9" s="5">
        <v>4.3788635643799996</v>
      </c>
      <c r="F9" s="5">
        <v>5.4007893300100003</v>
      </c>
      <c r="G9" s="5">
        <v>6.1401243242399994</v>
      </c>
    </row>
    <row r="10" spans="1:12" x14ac:dyDescent="0.2">
      <c r="A10" s="4"/>
      <c r="B10" s="6" t="s">
        <v>24</v>
      </c>
      <c r="C10" s="5">
        <v>7.9663496675142191</v>
      </c>
      <c r="D10" s="5">
        <v>7.1407842351739346</v>
      </c>
      <c r="E10" s="5">
        <v>6.4213158982058154</v>
      </c>
      <c r="F10" s="5">
        <v>3.8632832170967402</v>
      </c>
      <c r="G10" s="5">
        <v>2.7989271163314511</v>
      </c>
    </row>
    <row r="11" spans="1:12" x14ac:dyDescent="0.2">
      <c r="A11" s="4"/>
      <c r="B11" s="6" t="s">
        <v>25</v>
      </c>
      <c r="C11" s="5">
        <v>0.22786256760339979</v>
      </c>
      <c r="D11" s="5">
        <v>0.21420573972409979</v>
      </c>
      <c r="E11" s="5">
        <v>0.2148658778237999</v>
      </c>
      <c r="F11" s="5">
        <v>0.12611252898749989</v>
      </c>
      <c r="G11" s="5">
        <v>4.5637878177599997E-2</v>
      </c>
    </row>
    <row r="12" spans="1:12" x14ac:dyDescent="0.2">
      <c r="A12" s="4"/>
      <c r="B12" s="6" t="s">
        <v>26</v>
      </c>
      <c r="C12" s="5">
        <v>140.7869362016186</v>
      </c>
      <c r="D12" s="5">
        <v>141.36310495337969</v>
      </c>
      <c r="E12" s="5">
        <v>143.08065575218851</v>
      </c>
      <c r="F12" s="5">
        <v>165.1749570474465</v>
      </c>
      <c r="G12" s="5">
        <v>190.6036084429094</v>
      </c>
    </row>
    <row r="13" spans="1:12" x14ac:dyDescent="0.2">
      <c r="A13" s="4"/>
      <c r="B13" s="6" t="s">
        <v>27</v>
      </c>
      <c r="C13" s="5">
        <v>34.610863809708668</v>
      </c>
      <c r="D13" s="5">
        <v>31.024085179936471</v>
      </c>
      <c r="E13" s="5">
        <v>27.898259467346168</v>
      </c>
      <c r="F13" s="5">
        <v>16.784546858459851</v>
      </c>
      <c r="G13" s="5">
        <v>12.16031046586941</v>
      </c>
    </row>
    <row r="14" spans="1:12" ht="17" thickBot="1" x14ac:dyDescent="0.25">
      <c r="A14" s="10"/>
      <c r="B14" s="11" t="s">
        <v>66</v>
      </c>
      <c r="C14" s="13">
        <v>228.72555668148499</v>
      </c>
      <c r="D14" s="13">
        <v>229.66161312283171</v>
      </c>
      <c r="E14" s="13">
        <v>232.45198397104511</v>
      </c>
      <c r="F14" s="13">
        <v>268.34687237183567</v>
      </c>
      <c r="G14" s="13">
        <v>309.65881936780897</v>
      </c>
    </row>
    <row r="15" spans="1:12" ht="17" thickTop="1" x14ac:dyDescent="0.2">
      <c r="A15" s="14" t="s">
        <v>28</v>
      </c>
      <c r="B15" s="18"/>
      <c r="C15" s="8">
        <v>34610.863809708702</v>
      </c>
      <c r="D15" s="8">
        <v>31024.085179936479</v>
      </c>
      <c r="E15" s="8">
        <v>27898.259467346201</v>
      </c>
      <c r="F15" s="8">
        <v>16784.546858459849</v>
      </c>
      <c r="G15" s="8">
        <v>12160.31046586941</v>
      </c>
    </row>
    <row r="19" spans="2:10" x14ac:dyDescent="0.2">
      <c r="B19" t="s">
        <v>29</v>
      </c>
      <c r="C19" s="17">
        <f>C5/C7</f>
        <v>0.23658837654378731</v>
      </c>
      <c r="D19" s="17">
        <f t="shared" ref="D19:G19" si="1">D5/D7</f>
        <v>0.21302406626114795</v>
      </c>
      <c r="E19" s="17">
        <f t="shared" si="1"/>
        <v>0.19288661784558947</v>
      </c>
      <c r="F19" s="17">
        <f t="shared" si="1"/>
        <v>0.11580202088888943</v>
      </c>
      <c r="G19" s="17">
        <f t="shared" si="1"/>
        <v>8.3697294790467169E-2</v>
      </c>
    </row>
    <row r="24" spans="2:10" x14ac:dyDescent="0.2">
      <c r="I24">
        <v>68000000</v>
      </c>
      <c r="J24">
        <v>1777000000</v>
      </c>
    </row>
    <row r="25" spans="2:10" x14ac:dyDescent="0.2">
      <c r="I25">
        <f>I24*J25/J24</f>
        <v>4989.983117613956</v>
      </c>
      <c r="J25">
        <v>130400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H4"/>
  <sheetViews>
    <sheetView workbookViewId="0">
      <selection activeCell="B5" sqref="B5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8" x14ac:dyDescent="0.2">
      <c r="B1" t="s">
        <v>71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4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</row>
    <row r="3" spans="1:8" x14ac:dyDescent="0.2">
      <c r="A3" t="s">
        <v>5</v>
      </c>
      <c r="B3">
        <v>78</v>
      </c>
      <c r="C3">
        <v>78</v>
      </c>
      <c r="D3">
        <v>78</v>
      </c>
      <c r="E3">
        <v>78</v>
      </c>
      <c r="F3">
        <v>78</v>
      </c>
      <c r="G3">
        <v>78</v>
      </c>
      <c r="H3">
        <v>78</v>
      </c>
    </row>
    <row r="4" spans="1:8" x14ac:dyDescent="0.2">
      <c r="A4" t="s">
        <v>6</v>
      </c>
      <c r="B4">
        <v>89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CO2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2023-12-18T10:49:47Z</dcterms:modified>
</cp:coreProperties>
</file>