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cours-ensta\EA\Projet-EA314\"/>
    </mc:Choice>
  </mc:AlternateContent>
  <xr:revisionPtr revIDLastSave="0" documentId="13_ncr:1_{F55756C5-7343-45B5-BFF8-C8BA791C6460}" xr6:coauthVersionLast="47" xr6:coauthVersionMax="47" xr10:uidLastSave="{00000000-0000-0000-0000-000000000000}"/>
  <bookViews>
    <workbookView xWindow="-110" yWindow="-110" windowWidth="19420" windowHeight="10300" firstSheet="2" activeTab="8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2" sheetId="5" r:id="rId5"/>
    <sheet name="Comparaison" sheetId="4" r:id="rId6"/>
    <sheet name="Feuil2" sheetId="8" r:id="rId7"/>
    <sheet name="Feuil3" sheetId="9" r:id="rId8"/>
    <sheet name="Feuil1" sheetId="7" r:id="rId9"/>
  </sheets>
  <definedNames>
    <definedName name="_xlchart.v2.21" hidden="1">Comparaison!$A$3</definedName>
    <definedName name="_xlchart.v2.22" hidden="1">Comparaison!$A$4</definedName>
    <definedName name="_xlchart.v2.23" hidden="1">Comparaison!$A$5</definedName>
    <definedName name="_xlchart.v2.24" hidden="1">Comparaison!$B$1:$G$2</definedName>
    <definedName name="_xlchart.v2.25" hidden="1">Comparaison!$B$3:$G$3</definedName>
    <definedName name="_xlchart.v2.26" hidden="1">Comparaison!$B$4:$G$4</definedName>
    <definedName name="_xlchart.v2.27" hidden="1">Comparaison!$B$5:$G$5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3" i="6"/>
  <c r="J4" i="6"/>
  <c r="J2" i="6"/>
  <c r="M10" i="7"/>
  <c r="M11" i="7"/>
  <c r="M9" i="7"/>
  <c r="R8" i="5"/>
  <c r="R7" i="5"/>
  <c r="R6" i="5"/>
  <c r="M10" i="5"/>
  <c r="M11" i="5"/>
  <c r="M9" i="5"/>
  <c r="D3" i="6"/>
  <c r="D2" i="6"/>
  <c r="C41" i="3"/>
  <c r="B9" i="3"/>
  <c r="C14" i="1"/>
  <c r="C7" i="5"/>
  <c r="C7" i="2" l="1"/>
  <c r="B7" i="2"/>
  <c r="B29" i="3"/>
  <c r="B30" i="3" s="1"/>
  <c r="F23" i="3"/>
  <c r="F22" i="3"/>
  <c r="F24" i="3" s="1"/>
  <c r="F25" i="3" s="1"/>
  <c r="L6" i="3"/>
  <c r="L7" i="3" s="1"/>
  <c r="L8" i="3" s="1"/>
  <c r="L9" i="3" s="1"/>
  <c r="L18" i="3" l="1"/>
  <c r="L19" i="3" s="1"/>
  <c r="L20" i="3"/>
  <c r="D19" i="5"/>
  <c r="E19" i="5"/>
  <c r="F19" i="5"/>
  <c r="G19" i="5"/>
  <c r="C19" i="5"/>
  <c r="D7" i="5" l="1"/>
  <c r="E7" i="5"/>
  <c r="F7" i="5"/>
  <c r="G7" i="5"/>
  <c r="B6" i="1"/>
</calcChain>
</file>

<file path=xl/sharedStrings.xml><?xml version="1.0" encoding="utf-8"?>
<sst xmlns="http://schemas.openxmlformats.org/spreadsheetml/2006/main" count="230" uniqueCount="85">
  <si>
    <t>Mix</t>
  </si>
  <si>
    <t>Solaire</t>
  </si>
  <si>
    <t>Éolien</t>
  </si>
  <si>
    <t>Diesel</t>
  </si>
  <si>
    <t>Scénario 1</t>
  </si>
  <si>
    <t>Scénario 2</t>
  </si>
  <si>
    <t>Scénario 3</t>
  </si>
  <si>
    <t>Couts O&amp;M</t>
  </si>
  <si>
    <t>Cout diesel</t>
  </si>
  <si>
    <t>Cout Energie unserved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</si>
  <si>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</si>
  <si>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</si>
  <si>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</si>
  <si>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</si>
  <si>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</si>
  <si>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</si>
  <si>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</si>
  <si>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</si>
  <si>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</si>
  <si>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</si>
  <si>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</si>
  <si>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</si>
  <si>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</si>
  <si>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</si>
  <si>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</si>
  <si>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</si>
  <si>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</si>
  <si>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</si>
  <si>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</si>
  <si>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</si>
  <si>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</si>
  <si>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</si>
  <si>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</si>
  <si>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</si>
  <si>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</si>
  <si>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</si>
  <si>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</si>
  <si>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</si>
  <si>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</si>
  <si>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</si>
  <si>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</si>
  <si>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</si>
  <si>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</si>
  <si>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</si>
  <si>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</si>
  <si>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</si>
  <si>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</si>
  <si>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</si>
  <si>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</si>
  <si>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</si>
  <si>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</si>
  <si>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</si>
  <si>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</si>
  <si>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</si>
  <si>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</si>
  <si>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</si>
  <si>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</si>
  <si>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</si>
  <si>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</si>
  <si>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</si>
  <si>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</si>
  <si>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</si>
  <si>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</si>
  <si>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</si>
  <si>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</si>
  <si>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</si>
  <si>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</si>
  <si>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</si>
  <si>
    <t>Capex</t>
  </si>
  <si>
    <t>M€</t>
  </si>
  <si>
    <t>M€/an</t>
  </si>
  <si>
    <t>Coûts CO2</t>
  </si>
  <si>
    <t>Emmission CO2</t>
  </si>
  <si>
    <t>tCO2/an</t>
  </si>
  <si>
    <t>€/MWh</t>
  </si>
  <si>
    <t>tCO2eq/an</t>
  </si>
  <si>
    <t>Emissions CO2</t>
  </si>
  <si>
    <t>Run 2040</t>
  </si>
  <si>
    <t>Fuel</t>
  </si>
  <si>
    <t>Émissions CO2</t>
  </si>
  <si>
    <t>Scenario 3</t>
  </si>
  <si>
    <t>LOLE</t>
  </si>
  <si>
    <t>Scenario 2</t>
  </si>
  <si>
    <t>Scenario 1</t>
  </si>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</sst>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&quot;-&quot;??_)_ ;_ @_ "/>
    <numFmt numFmtId="165" formatCode="0.0%"/>
    <numFmt numFmtId="166" formatCode="_-* #,##0\ _€_-;\-* #,##0\ _€_-;_-* &quot;-&quot;??\ _€_-;_-@_-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orbel"/>
    </font>
    <font>
      <sz val="18"/>
      <color rgb="FF000000"/>
      <name val="Corbel"/>
    </font>
    <font>
      <sz val="1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65" fontId="0" fillId="0" borderId="0" xfId="0" applyNumberFormat="1"/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67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10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7" xfId="0" applyBorder="1"/>
    <xf numFmtId="0" fontId="0" fillId="0" borderId="14" xfId="0" applyBorder="1"/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9" xfId="0" applyFont="1" applyBorder="1" applyAlignment="1">
      <alignment horizontal="left" wrapText="1" readingOrder="1"/>
    </xf>
    <xf numFmtId="0" fontId="6" fillId="0" borderId="19" xfId="0" applyFont="1" applyBorder="1" applyAlignment="1">
      <alignment horizontal="right" wrapText="1" readingOrder="1"/>
    </xf>
    <xf numFmtId="0" fontId="6" fillId="0" borderId="19" xfId="0" applyFont="1" applyBorder="1" applyAlignment="1">
      <alignment horizontal="left" wrapText="1" readingOrder="1"/>
    </xf>
    <xf numFmtId="0" fontId="5" fillId="0" borderId="19" xfId="0" applyFont="1" applyBorder="1" applyAlignment="1">
      <alignment horizontal="right" wrapText="1" readingOrder="1"/>
    </xf>
    <xf numFmtId="0" fontId="4" fillId="0" borderId="20" xfId="0" applyFont="1" applyBorder="1" applyAlignment="1">
      <alignment horizontal="center" vertical="center" textRotation="90" wrapText="1" readingOrder="1"/>
    </xf>
    <xf numFmtId="0" fontId="4" fillId="0" borderId="21" xfId="0" applyFont="1" applyBorder="1" applyAlignment="1">
      <alignment horizontal="center" vertical="center" textRotation="90" wrapText="1" readingOrder="1"/>
    </xf>
    <xf numFmtId="0" fontId="4" fillId="0" borderId="22" xfId="0" applyFont="1" applyBorder="1" applyAlignment="1">
      <alignment horizontal="center" vertical="center" textRotation="90" wrapText="1" readingOrder="1"/>
    </xf>
    <xf numFmtId="0" fontId="4" fillId="0" borderId="23" xfId="0" applyFont="1" applyBorder="1" applyAlignment="1">
      <alignment horizontal="center" wrapText="1" readingOrder="1"/>
    </xf>
    <xf numFmtId="0" fontId="4" fillId="0" borderId="24" xfId="0" applyFont="1" applyBorder="1" applyAlignment="1">
      <alignment horizontal="center" wrapText="1" readingOrder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Référence!$B$16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7-494D-82FF-55B8B77D7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Référence!$A$17</c:f>
              <c:strCache>
                <c:ptCount val="1"/>
                <c:pt idx="0">
                  <c:v>Diesel</c:v>
                </c:pt>
              </c:strCache>
            </c:strRef>
          </c:cat>
          <c:val>
            <c:numRef>
              <c:f>Référence!$B$17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734E-B85B-B4EE0691F2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Comparaison!$D$1:$D$2</c15:sqref>
                  </c15:fullRef>
                  <c15:levelRef>
                    <c15:sqref>Comparaison!$D$1</c15:sqref>
                  </c15:levelRef>
                </c:ext>
              </c:extLst>
              <c:f>Comparaison!$D$1</c:f>
              <c:strCache>
                <c:ptCount val="2"/>
                <c:pt idx="0">
                  <c:v>Couts O&amp;M</c:v>
                </c:pt>
                <c:pt idx="1">
                  <c:v>M€/an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Comparaison!$D$3:$D$5</c:f>
              <c:numCache>
                <c:formatCode>General</c:formatCode>
                <c:ptCount val="3"/>
                <c:pt idx="0">
                  <c:v>3.9</c:v>
                </c:pt>
                <c:pt idx="1">
                  <c:v>4.3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114C-B7AC-7404B91BC750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Comparaison!$E$1:$E$2</c15:sqref>
                  </c15:fullRef>
                  <c15:levelRef>
                    <c15:sqref>Comparaison!$E$1</c15:sqref>
                  </c15:levelRef>
                </c:ext>
              </c:extLst>
              <c:f>Comparaison!$E$1</c:f>
              <c:strCache>
                <c:ptCount val="2"/>
                <c:pt idx="0">
                  <c:v>Cout diesel</c:v>
                </c:pt>
                <c:pt idx="1">
                  <c:v>M€/an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Comparaison!$E$3:$E$5</c:f>
              <c:numCache>
                <c:formatCode>General</c:formatCode>
                <c:ptCount val="3"/>
                <c:pt idx="0">
                  <c:v>7.9</c:v>
                </c:pt>
                <c:pt idx="1">
                  <c:v>6.4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C-114C-B7AC-7404B91BC750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Comparaison!$F$1:$F$2</c15:sqref>
                  </c15:fullRef>
                  <c15:levelRef>
                    <c15:sqref>Comparaison!$F$1</c15:sqref>
                  </c15:levelRef>
                </c:ext>
              </c:extLst>
              <c:f>Comparaison!$F$1</c:f>
              <c:strCache>
                <c:ptCount val="2"/>
                <c:pt idx="0">
                  <c:v>Cout Energie unserved</c:v>
                </c:pt>
                <c:pt idx="1">
                  <c:v>M€/an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Comparaison!$F$3:$F$5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C-114C-B7AC-7404B91BC750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Comparaison!$G$1:$G$2</c15:sqref>
                  </c15:fullRef>
                  <c15:levelRef>
                    <c15:sqref>Comparaison!$G$1</c15:sqref>
                  </c15:levelRef>
                </c:ext>
              </c:extLst>
              <c:f>Comparaison!$G$1</c:f>
              <c:strCache>
                <c:ptCount val="2"/>
                <c:pt idx="0">
                  <c:v>Coûts CO2</c:v>
                </c:pt>
                <c:pt idx="1">
                  <c:v>M€/an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Comparaison!$G$3:$G$5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C-114C-B7AC-7404B91BC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84068495"/>
        <c:axId val="1916035631"/>
      </c:barChart>
      <c:catAx>
        <c:axId val="14840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35631"/>
        <c:crosses val="autoZero"/>
        <c:auto val="1"/>
        <c:lblAlgn val="ctr"/>
        <c:lblOffset val="100"/>
        <c:noMultiLvlLbl val="0"/>
      </c:catAx>
      <c:valAx>
        <c:axId val="1916035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Feuil1!$L$8:$L$11</c:f>
              <c:strCache>
                <c:ptCount val="4"/>
                <c:pt idx="0">
                  <c:v>Production</c:v>
                </c:pt>
                <c:pt idx="1">
                  <c:v>O&amp;M</c:v>
                </c:pt>
                <c:pt idx="2">
                  <c:v>Carburant</c:v>
                </c:pt>
                <c:pt idx="3">
                  <c:v>Unserved energy</c:v>
                </c:pt>
              </c:strCache>
            </c:strRef>
          </c:cat>
          <c:val>
            <c:numRef>
              <c:f>Feuil1!$M$8:$M$11</c:f>
              <c:numCache>
                <c:formatCode>General</c:formatCode>
                <c:ptCount val="4"/>
                <c:pt idx="0">
                  <c:v>22.3</c:v>
                </c:pt>
                <c:pt idx="1">
                  <c:v>33.642000000000003</c:v>
                </c:pt>
                <c:pt idx="2">
                  <c:v>235.494</c:v>
                </c:pt>
                <c:pt idx="3">
                  <c:v>1.1214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2-415E-9519-602DA52340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Feuil1!$R$3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Feuil1!$S$2:$U$2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Feuil1!$S$3:$U$3</c:f>
              <c:numCache>
                <c:formatCode>General</c:formatCode>
                <c:ptCount val="3"/>
                <c:pt idx="0" formatCode="_-* #\ ##0\ _€_-;\-* #\ ##0\ _€_-;_-* &quot;-&quot;??\ _€_-;_-@_-">
                  <c:v>8.4040403999999995</c:v>
                </c:pt>
                <c:pt idx="1">
                  <c:v>95.204519029541331</c:v>
                </c:pt>
                <c:pt idx="2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2E7-B010-75949532BDB6}"/>
            </c:ext>
          </c:extLst>
        </c:ser>
        <c:ser>
          <c:idx val="1"/>
          <c:order val="1"/>
          <c:tx>
            <c:strRef>
              <c:f>Feuil1!$R$4</c:f>
              <c:strCache>
                <c:ptCount val="1"/>
                <c:pt idx="0">
                  <c:v>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Feuil1!$S$2:$U$2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Feuil1!$S$4:$U$4</c:f>
              <c:numCache>
                <c:formatCode>General</c:formatCode>
                <c:ptCount val="3"/>
                <c:pt idx="0" formatCode="_-* #\ ##0\ _€_-;\-* #\ ##0\ _€_-;_-* &quot;-&quot;??\ _€_-;_-@_-">
                  <c:v>30.22728</c:v>
                </c:pt>
                <c:pt idx="1">
                  <c:v>54.560640012174801</c:v>
                </c:pt>
                <c:pt idx="2">
                  <c:v>33.642000000000003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3-42E7-B010-75949532BDB6}"/>
            </c:ext>
          </c:extLst>
        </c:ser>
        <c:ser>
          <c:idx val="2"/>
          <c:order val="2"/>
          <c:tx>
            <c:strRef>
              <c:f>Feuil1!$R$5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Feuil1!$S$2:$U$2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Feuil1!$S$5:$U$5</c:f>
              <c:numCache>
                <c:formatCode>General</c:formatCode>
                <c:ptCount val="3"/>
                <c:pt idx="0" formatCode="_-* #\ ##0\ _€_-;\-* #\ ##0\ _€_-;_-* &quot;-&quot;??\ _€_-;_-@_-">
                  <c:v>287.65496719999999</c:v>
                </c:pt>
                <c:pt idx="1">
                  <c:v>80.009596091644468</c:v>
                </c:pt>
                <c:pt idx="2">
                  <c:v>235.494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3-42E7-B010-75949532BDB6}"/>
            </c:ext>
          </c:extLst>
        </c:ser>
        <c:ser>
          <c:idx val="3"/>
          <c:order val="3"/>
          <c:tx>
            <c:strRef>
              <c:f>Feuil1!$R$6</c:f>
              <c:strCache>
                <c:ptCount val="1"/>
                <c:pt idx="0">
                  <c:v>Unserved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Feuil1!$S$2:$U$2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Feuil1!$S$6:$U$6</c:f>
              <c:numCache>
                <c:formatCode>General</c:formatCode>
                <c:ptCount val="3"/>
                <c:pt idx="0" formatCode="_-* #\ ##0\ _€_-;\-* #\ ##0\ _€_-;_-* &quot;-&quot;??\ _€_-;_-@_-">
                  <c:v>0</c:v>
                </c:pt>
                <c:pt idx="1">
                  <c:v>2.677228837684547</c:v>
                </c:pt>
                <c:pt idx="2">
                  <c:v>1.1214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3-42E7-B010-75949532BD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693154176"/>
        <c:axId val="693163536"/>
      </c:barChart>
      <c:catAx>
        <c:axId val="6931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63536"/>
        <c:crosses val="autoZero"/>
        <c:auto val="1"/>
        <c:lblAlgn val="ctr"/>
        <c:lblOffset val="100"/>
        <c:noMultiLvlLbl val="0"/>
      </c:catAx>
      <c:valAx>
        <c:axId val="693163536"/>
        <c:scaling>
          <c:orientation val="minMax"/>
        </c:scaling>
        <c:delete val="1"/>
        <c:axPos val="l"/>
        <c:numFmt formatCode="_-* #\ ##0\ _€_-;\-* #\ ##0\ _€_-;_-* &quot;-&quot;??\ _€_-;_-@_-" sourceLinked="1"/>
        <c:majorTickMark val="none"/>
        <c:minorTickMark val="none"/>
        <c:tickLblPos val="nextTo"/>
        <c:crossAx val="693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Répartition des couts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Référence!$H$2:$H$4</c:f>
              <c:strCache>
                <c:ptCount val="3"/>
                <c:pt idx="0">
                  <c:v>CAPEX</c:v>
                </c:pt>
                <c:pt idx="1">
                  <c:v>O&amp;M</c:v>
                </c:pt>
                <c:pt idx="2">
                  <c:v>Fuel</c:v>
                </c:pt>
              </c:strCache>
            </c:strRef>
          </c:cat>
          <c:val>
            <c:numRef>
              <c:f>Référence!$I$2:$I$4</c:f>
              <c:numCache>
                <c:formatCode>_-* #\ ##0\ _€_-;\-* #\ ##0\ _€_-;_-* "-"??\ _€_-;_-@_-</c:formatCode>
                <c:ptCount val="3"/>
                <c:pt idx="0">
                  <c:v>8404040.4000000004</c:v>
                </c:pt>
                <c:pt idx="1">
                  <c:v>30227280</c:v>
                </c:pt>
                <c:pt idx="2">
                  <c:v>287654967.19999999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5-479C-A834-837A2EB3BE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8-4A43-9FD5-E095C509349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8-4A43-9FD5-E095C509349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18-4A43-9FD5-E095C5093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8-4A43-9FD5-E095C5093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A-4C41-8BD4-7BE3EA5AE1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A-4C41-8BD4-7BE3EA5AE1D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A-4C41-8BD4-7BE3EA5AE1D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A-4C41-8BD4-7BE3EA5AE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A-4C41-8BD4-7BE3EA5AE1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3'!$A$3:$A$8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3'!$B$3:$B$8</c:f>
              <c:numCache>
                <c:formatCode>General</c:formatCode>
                <c:ptCount val="6"/>
                <c:pt idx="0">
                  <c:v>3.8</c:v>
                </c:pt>
                <c:pt idx="1">
                  <c:v>0</c:v>
                </c:pt>
                <c:pt idx="2">
                  <c:v>9.6</c:v>
                </c:pt>
                <c:pt idx="3">
                  <c:v>0</c:v>
                </c:pt>
                <c:pt idx="4">
                  <c:v>22.6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7244-8C63-5101CB179D80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7244-8C63-5101CB179D80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7244-8C63-5101CB179D80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2-7244-8C63-5101CB1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08127"/>
        <c:axId val="1903797615"/>
      </c:areaChart>
      <c:catAx>
        <c:axId val="148220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97615"/>
        <c:crosses val="autoZero"/>
        <c:auto val="1"/>
        <c:lblAlgn val="ctr"/>
        <c:lblOffset val="100"/>
        <c:noMultiLvlLbl val="0"/>
      </c:catAx>
      <c:valAx>
        <c:axId val="19037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120650</xdr:rowOff>
    </xdr:from>
    <xdr:to>
      <xdr:col>5</xdr:col>
      <xdr:colOff>685800</xdr:colOff>
      <xdr:row>28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E871BC-4218-10E3-06A3-95281953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1047750</xdr:colOff>
      <xdr:row>11</xdr:row>
      <xdr:rowOff>19050</xdr:rowOff>
    </xdr:from>
    <xdr:to>
      <xdr:col>8</xdr:col>
      <xdr:colOff>165100</xdr:colOff>
      <xdr:row>25</xdr:row>
      <xdr:rowOff>6350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D82679-3563-145F-689A-0355F2A9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452164</xdr:colOff>
      <xdr:row>0</xdr:row>
      <xdr:rowOff>0</xdr:rowOff>
    </xdr:from>
    <xdr:to>
      <xdr:col>9</xdr:col>
      <xdr:colOff>39414</xdr:colOff>
      <xdr:row>13</xdr:row>
      <xdr:rowOff>123496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</xdr:row>
      <xdr:rowOff>76200</xdr:rowOff>
    </xdr:from>
    <xdr:to>
      <xdr:col>9</xdr:col>
      <xdr:colOff>692150</xdr:colOff>
      <xdr:row>21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EB0442B-66A0-3847-B0DC-84B6738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184150</xdr:rowOff>
    </xdr:from>
    <xdr:to>
      <xdr:col>7</xdr:col>
      <xdr:colOff>495300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10</xdr:row>
      <xdr:rowOff>127000</xdr:rowOff>
    </xdr:from>
    <xdr:to>
      <xdr:col>19</xdr:col>
      <xdr:colOff>438150</xdr:colOff>
      <xdr:row>24</xdr:row>
      <xdr:rowOff>12700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C4C8B3-CDA5-A794-7184-0E641CDF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14</xdr:row>
      <xdr:rowOff>158750</xdr:rowOff>
    </xdr:from>
    <xdr:to>
      <xdr:col>8</xdr:col>
      <xdr:colOff>57150</xdr:colOff>
      <xdr:row>30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0566E1-59D2-78E8-9C3A-9626CA2D9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151534</xdr:colOff>
      <xdr:row>5</xdr:row>
      <xdr:rowOff>417079</xdr:rowOff>
    </xdr:from>
    <xdr:to>
      <xdr:col>34</xdr:col>
      <xdr:colOff>736022</xdr:colOff>
      <xdr:row>15</xdr:row>
      <xdr:rowOff>125556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E4CDFC-F2CF-711F-1EE3-E5AECFC82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539750</xdr:colOff>
      <xdr:row>1</xdr:row>
      <xdr:rowOff>539750</xdr:rowOff>
    </xdr:from>
    <xdr:to>
      <xdr:col>20</xdr:col>
      <xdr:colOff>666749</xdr:colOff>
      <xdr:row>13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968D0E-1ADF-7091-4333-044BF40B3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J17"/>
  <sheetViews>
    <sheetView workbookViewId="0">
      <selection activeCell="J5" sqref="J2:J5"/>
    </sheetView>
  </sheetViews>
  <sheetFormatPr baseColWidth="10" defaultRowHeight="15.5" x14ac:dyDescent="0.35"/>
  <cols>
    <col min="1" max="1" width="23.5" customWidth="1"/>
    <col min="3" max="3" width="19.83203125" customWidth="1"/>
    <col min="4" max="4" width="18.4140625" customWidth="1"/>
    <col min="6" max="6" width="10.6640625" customWidth="1"/>
    <col min="7" max="7" width="9.08203125" customWidth="1"/>
    <col min="9" max="9" width="17.83203125" customWidth="1"/>
  </cols>
  <sheetData>
    <row r="1" spans="1:10" x14ac:dyDescent="0.35">
      <c r="A1" t="s">
        <v>27</v>
      </c>
      <c r="B1" t="s">
        <v>28</v>
      </c>
      <c r="C1" s="3">
        <v>8404040.4000000004</v>
      </c>
      <c r="D1" s="3">
        <v>8404040.4000000004</v>
      </c>
    </row>
    <row r="2" spans="1:10" x14ac:dyDescent="0.35">
      <c r="A2" t="s">
        <v>29</v>
      </c>
      <c r="B2" t="s">
        <v>30</v>
      </c>
      <c r="C2" s="3">
        <v>2424000</v>
      </c>
      <c r="D2" s="6">
        <f>C2*12.47</f>
        <v>30227280</v>
      </c>
      <c r="H2" t="s">
        <v>63</v>
      </c>
      <c r="I2" s="3">
        <v>8404040.4000000004</v>
      </c>
      <c r="J2" s="6">
        <f>I2*10^-6</f>
        <v>8.4040403999999995</v>
      </c>
    </row>
    <row r="3" spans="1:10" x14ac:dyDescent="0.35">
      <c r="A3" t="s">
        <v>31</v>
      </c>
      <c r="B3" t="s">
        <v>30</v>
      </c>
      <c r="C3" s="3">
        <v>23067760</v>
      </c>
      <c r="D3" s="6">
        <f>C3*12.47</f>
        <v>287654967.19999999</v>
      </c>
      <c r="H3" t="s">
        <v>21</v>
      </c>
      <c r="I3" s="6">
        <v>30227280</v>
      </c>
      <c r="J3" s="6">
        <f t="shared" ref="J3:J4" si="0">I3*10^-6</f>
        <v>30.22728</v>
      </c>
    </row>
    <row r="4" spans="1:10" x14ac:dyDescent="0.35">
      <c r="A4" t="s">
        <v>32</v>
      </c>
      <c r="B4" t="s">
        <v>30</v>
      </c>
      <c r="C4" s="3">
        <v>0</v>
      </c>
      <c r="H4" t="s">
        <v>78</v>
      </c>
      <c r="I4" s="6">
        <v>287654967.19999999</v>
      </c>
      <c r="J4" s="6">
        <f t="shared" si="0"/>
        <v>287.65496719999999</v>
      </c>
    </row>
    <row r="5" spans="1:10" x14ac:dyDescent="0.35">
      <c r="A5" t="s">
        <v>33</v>
      </c>
      <c r="B5" t="s">
        <v>34</v>
      </c>
      <c r="C5" s="3">
        <v>326031370</v>
      </c>
      <c r="H5" t="s">
        <v>81</v>
      </c>
      <c r="I5" s="3">
        <v>0</v>
      </c>
      <c r="J5" s="6">
        <f>I5*10^-6</f>
        <v>0</v>
      </c>
    </row>
    <row r="6" spans="1:10" x14ac:dyDescent="0.35">
      <c r="A6" t="s">
        <v>35</v>
      </c>
      <c r="B6" t="s">
        <v>36</v>
      </c>
      <c r="C6" s="3">
        <v>100277.6</v>
      </c>
    </row>
    <row r="7" spans="1:10" x14ac:dyDescent="0.35">
      <c r="A7" t="s">
        <v>37</v>
      </c>
      <c r="B7" t="s">
        <v>38</v>
      </c>
      <c r="C7" s="4">
        <v>200.66136175639346</v>
      </c>
    </row>
    <row r="9" spans="1:10" x14ac:dyDescent="0.35">
      <c r="B9" t="s">
        <v>65</v>
      </c>
    </row>
    <row r="10" spans="1:10" x14ac:dyDescent="0.35">
      <c r="A10" t="s">
        <v>64</v>
      </c>
      <c r="B10">
        <v>24</v>
      </c>
      <c r="C10" t="s">
        <v>48</v>
      </c>
    </row>
    <row r="11" spans="1:10" x14ac:dyDescent="0.35">
      <c r="B11" s="5"/>
    </row>
    <row r="14" spans="1:10" x14ac:dyDescent="0.35">
      <c r="C14" s="6"/>
    </row>
    <row r="16" spans="1:10" x14ac:dyDescent="0.35">
      <c r="B16" t="s">
        <v>0</v>
      </c>
    </row>
    <row r="17" spans="1:2" x14ac:dyDescent="0.35">
      <c r="A17" t="s">
        <v>3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22"/>
  <sheetViews>
    <sheetView zoomScale="85" zoomScaleNormal="85" workbookViewId="0">
      <selection activeCell="E8" sqref="E8"/>
    </sheetView>
  </sheetViews>
  <sheetFormatPr baseColWidth="10" defaultRowHeight="15.5" x14ac:dyDescent="0.35"/>
  <cols>
    <col min="1" max="1" width="11" customWidth="1"/>
  </cols>
  <sheetData>
    <row r="1" spans="1:3" x14ac:dyDescent="0.35">
      <c r="B1" s="1" t="s">
        <v>0</v>
      </c>
    </row>
    <row r="2" spans="1:3" x14ac:dyDescent="0.35">
      <c r="A2" s="1" t="s">
        <v>1</v>
      </c>
      <c r="B2" s="7">
        <v>24.206133600000001</v>
      </c>
      <c r="C2" t="s">
        <v>54</v>
      </c>
    </row>
    <row r="3" spans="1:3" x14ac:dyDescent="0.35">
      <c r="A3" s="1" t="s">
        <v>2</v>
      </c>
      <c r="B3" s="7">
        <v>41.463414729999997</v>
      </c>
      <c r="C3" t="s">
        <v>48</v>
      </c>
    </row>
    <row r="4" spans="1:3" x14ac:dyDescent="0.35">
      <c r="A4" s="1" t="s">
        <v>3</v>
      </c>
      <c r="B4" s="7">
        <v>20.429814950000001</v>
      </c>
      <c r="C4" t="s">
        <v>48</v>
      </c>
    </row>
    <row r="5" spans="1:3" x14ac:dyDescent="0.35">
      <c r="A5" s="1" t="s">
        <v>10</v>
      </c>
      <c r="B5" s="7">
        <v>0.25236392000000002</v>
      </c>
      <c r="C5" t="s">
        <v>66</v>
      </c>
    </row>
    <row r="6" spans="1:3" x14ac:dyDescent="0.35">
      <c r="B6">
        <f>SUM(B2:B5)</f>
        <v>86.351727199999999</v>
      </c>
    </row>
    <row r="9" spans="1:3" ht="16" thickBot="1" x14ac:dyDescent="0.4"/>
    <row r="10" spans="1:3" x14ac:dyDescent="0.35">
      <c r="A10" s="32" t="s">
        <v>18</v>
      </c>
      <c r="B10" s="14" t="s">
        <v>1</v>
      </c>
      <c r="C10" s="23">
        <v>24.206133600000001</v>
      </c>
    </row>
    <row r="11" spans="1:3" x14ac:dyDescent="0.35">
      <c r="A11" s="33"/>
      <c r="B11" s="15" t="s">
        <v>2</v>
      </c>
      <c r="C11" s="19">
        <v>41.463414729999997</v>
      </c>
    </row>
    <row r="12" spans="1:3" x14ac:dyDescent="0.35">
      <c r="A12" s="33"/>
      <c r="B12" s="15" t="s">
        <v>3</v>
      </c>
      <c r="C12" s="19">
        <v>20.429814950000001</v>
      </c>
    </row>
    <row r="13" spans="1:3" ht="16" thickBot="1" x14ac:dyDescent="0.4">
      <c r="A13" s="33"/>
      <c r="B13" s="30" t="s">
        <v>10</v>
      </c>
      <c r="C13" s="24">
        <v>0.25236392000000002</v>
      </c>
    </row>
    <row r="14" spans="1:3" ht="16.5" thickTop="1" thickBot="1" x14ac:dyDescent="0.4">
      <c r="A14" s="34"/>
      <c r="B14" s="29" t="s">
        <v>17</v>
      </c>
      <c r="C14" s="26">
        <f>SUM(C10:C13)</f>
        <v>86.351727199999999</v>
      </c>
    </row>
    <row r="15" spans="1:3" x14ac:dyDescent="0.35">
      <c r="A15" s="32" t="s">
        <v>19</v>
      </c>
      <c r="B15" s="14" t="s">
        <v>20</v>
      </c>
      <c r="C15" s="16">
        <v>76.932508737294228</v>
      </c>
    </row>
    <row r="16" spans="1:3" x14ac:dyDescent="0.35">
      <c r="A16" s="33"/>
      <c r="B16" s="15" t="s">
        <v>21</v>
      </c>
      <c r="C16" s="19">
        <v>3.9882153687500002</v>
      </c>
    </row>
    <row r="17" spans="1:3" x14ac:dyDescent="0.35">
      <c r="A17" s="33"/>
      <c r="B17" s="15" t="s">
        <v>22</v>
      </c>
      <c r="C17" s="19">
        <v>7.9663496675142191</v>
      </c>
    </row>
    <row r="18" spans="1:3" x14ac:dyDescent="0.35">
      <c r="A18" s="33"/>
      <c r="B18" s="15" t="s">
        <v>23</v>
      </c>
      <c r="C18" s="19">
        <v>0.22786256760339979</v>
      </c>
    </row>
    <row r="19" spans="1:3" x14ac:dyDescent="0.35">
      <c r="A19" s="33"/>
      <c r="B19" s="15" t="s">
        <v>24</v>
      </c>
      <c r="C19" s="19">
        <v>140.7869362016186</v>
      </c>
    </row>
    <row r="20" spans="1:3" x14ac:dyDescent="0.35">
      <c r="A20" s="33"/>
      <c r="B20" s="15" t="s">
        <v>25</v>
      </c>
      <c r="C20" s="19">
        <v>34.610863809708668</v>
      </c>
    </row>
    <row r="21" spans="1:3" ht="16" thickBot="1" x14ac:dyDescent="0.4">
      <c r="A21" s="34"/>
      <c r="B21" s="29" t="s">
        <v>63</v>
      </c>
      <c r="C21" s="21">
        <v>228.72555668148499</v>
      </c>
    </row>
    <row r="22" spans="1:3" ht="16" thickBot="1" x14ac:dyDescent="0.4">
      <c r="A22" s="35" t="s">
        <v>76</v>
      </c>
      <c r="B22" s="36"/>
      <c r="C22" s="26">
        <v>34610.863809708702</v>
      </c>
    </row>
  </sheetData>
  <mergeCells count="3">
    <mergeCell ref="A10:A14"/>
    <mergeCell ref="A15:A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7"/>
  <sheetViews>
    <sheetView topLeftCell="A5" zoomScale="70" zoomScaleNormal="70" workbookViewId="0">
      <selection activeCell="C3" sqref="C3:C6"/>
    </sheetView>
  </sheetViews>
  <sheetFormatPr baseColWidth="10" defaultRowHeight="15.5" x14ac:dyDescent="0.35"/>
  <cols>
    <col min="1" max="1" width="11" customWidth="1"/>
  </cols>
  <sheetData>
    <row r="1" spans="1:4" x14ac:dyDescent="0.35">
      <c r="B1" s="37" t="s">
        <v>0</v>
      </c>
      <c r="C1" s="37"/>
    </row>
    <row r="2" spans="1:4" x14ac:dyDescent="0.35">
      <c r="B2" s="1">
        <v>45</v>
      </c>
      <c r="C2" s="1">
        <v>100</v>
      </c>
      <c r="D2" t="s">
        <v>67</v>
      </c>
    </row>
    <row r="3" spans="1:4" x14ac:dyDescent="0.35">
      <c r="A3" s="1" t="s">
        <v>1</v>
      </c>
      <c r="B3" s="7">
        <v>26.213689030000001</v>
      </c>
      <c r="C3" s="7">
        <v>28.08317237</v>
      </c>
      <c r="D3" t="s">
        <v>48</v>
      </c>
    </row>
    <row r="4" spans="1:4" x14ac:dyDescent="0.35">
      <c r="A4" s="1" t="s">
        <v>2</v>
      </c>
      <c r="B4" s="7">
        <v>46.532023330000001</v>
      </c>
      <c r="C4" s="7">
        <v>52.007729410000003</v>
      </c>
      <c r="D4" t="s">
        <v>48</v>
      </c>
    </row>
    <row r="5" spans="1:4" x14ac:dyDescent="0.35">
      <c r="A5" s="1" t="s">
        <v>3</v>
      </c>
      <c r="B5" s="7">
        <v>20.06925953</v>
      </c>
      <c r="C5" s="7">
        <v>19.699400910000001</v>
      </c>
      <c r="D5" t="s">
        <v>48</v>
      </c>
    </row>
    <row r="6" spans="1:4" x14ac:dyDescent="0.35">
      <c r="A6" s="1" t="s">
        <v>10</v>
      </c>
      <c r="B6" s="7">
        <v>1.3962591799999999</v>
      </c>
      <c r="C6" s="7">
        <v>2.3391302899999999</v>
      </c>
      <c r="D6" t="s">
        <v>66</v>
      </c>
    </row>
    <row r="7" spans="1:4" x14ac:dyDescent="0.35">
      <c r="A7" s="1" t="s">
        <v>17</v>
      </c>
      <c r="B7" s="7">
        <f t="shared" ref="B7:C7" si="0">SUM(B3:B6)</f>
        <v>94.211231069999997</v>
      </c>
      <c r="C7" s="7">
        <f t="shared" si="0"/>
        <v>102.12943298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49"/>
  <sheetViews>
    <sheetView workbookViewId="0">
      <selection activeCell="F29" sqref="F29"/>
    </sheetView>
  </sheetViews>
  <sheetFormatPr baseColWidth="10" defaultRowHeight="15.5" x14ac:dyDescent="0.35"/>
  <cols>
    <col min="1" max="1" width="14.5" customWidth="1"/>
    <col min="11" max="11" width="18.33203125" customWidth="1"/>
  </cols>
  <sheetData>
    <row r="1" spans="1:13" x14ac:dyDescent="0.35">
      <c r="B1" t="s">
        <v>0</v>
      </c>
    </row>
    <row r="2" spans="1:13" x14ac:dyDescent="0.35">
      <c r="B2">
        <v>100</v>
      </c>
      <c r="C2" t="s">
        <v>67</v>
      </c>
    </row>
    <row r="3" spans="1:13" x14ac:dyDescent="0.35">
      <c r="A3" t="s">
        <v>11</v>
      </c>
      <c r="B3">
        <v>3.8</v>
      </c>
      <c r="K3" t="s">
        <v>41</v>
      </c>
      <c r="L3">
        <v>8.83</v>
      </c>
      <c r="M3" t="s">
        <v>42</v>
      </c>
    </row>
    <row r="4" spans="1:13" x14ac:dyDescent="0.35">
      <c r="A4" t="s">
        <v>12</v>
      </c>
      <c r="B4">
        <v>0</v>
      </c>
    </row>
    <row r="5" spans="1:13" x14ac:dyDescent="0.35">
      <c r="A5" t="s">
        <v>13</v>
      </c>
      <c r="B5">
        <v>9.6</v>
      </c>
      <c r="L5">
        <v>4990</v>
      </c>
      <c r="M5" t="s">
        <v>39</v>
      </c>
    </row>
    <row r="6" spans="1:13" x14ac:dyDescent="0.35">
      <c r="A6" t="s">
        <v>14</v>
      </c>
      <c r="B6">
        <v>0</v>
      </c>
      <c r="L6">
        <f>L5/2.17</f>
        <v>2299.5391705069123</v>
      </c>
      <c r="M6" t="s">
        <v>40</v>
      </c>
    </row>
    <row r="7" spans="1:13" x14ac:dyDescent="0.35">
      <c r="A7" t="s">
        <v>3</v>
      </c>
      <c r="B7">
        <v>22.6</v>
      </c>
      <c r="L7">
        <f>L6*200/1000000</f>
        <v>0.45990783410138247</v>
      </c>
      <c r="M7" t="s">
        <v>45</v>
      </c>
    </row>
    <row r="8" spans="1:13" x14ac:dyDescent="0.35">
      <c r="A8" t="s">
        <v>10</v>
      </c>
      <c r="B8">
        <v>0</v>
      </c>
      <c r="K8" t="s">
        <v>43</v>
      </c>
      <c r="L8">
        <f>L3-L7</f>
        <v>8.3700921658986172</v>
      </c>
      <c r="M8" t="s">
        <v>42</v>
      </c>
    </row>
    <row r="9" spans="1:13" x14ac:dyDescent="0.35">
      <c r="A9" t="s">
        <v>17</v>
      </c>
      <c r="B9">
        <f>SUM(B3:B8)</f>
        <v>36</v>
      </c>
      <c r="K9" t="s">
        <v>44</v>
      </c>
      <c r="L9">
        <f>0.6*L8</f>
        <v>5.0220552995391703</v>
      </c>
      <c r="M9" t="s">
        <v>42</v>
      </c>
    </row>
    <row r="18" spans="1:13" x14ac:dyDescent="0.35">
      <c r="K18" t="s">
        <v>59</v>
      </c>
      <c r="L18">
        <f>L9/(F25+B30/2.5)</f>
        <v>9.6525889120736235</v>
      </c>
      <c r="M18" t="s">
        <v>48</v>
      </c>
    </row>
    <row r="19" spans="1:13" x14ac:dyDescent="0.35">
      <c r="K19" t="s">
        <v>60</v>
      </c>
      <c r="L19">
        <f>L18/2.5</f>
        <v>3.8610355648294492</v>
      </c>
      <c r="M19" t="s">
        <v>54</v>
      </c>
    </row>
    <row r="20" spans="1:13" x14ac:dyDescent="0.35">
      <c r="K20" t="s">
        <v>58</v>
      </c>
      <c r="L20">
        <f>B29*0.00006*L6</f>
        <v>6.5355323793354358</v>
      </c>
      <c r="M20" t="s">
        <v>54</v>
      </c>
    </row>
    <row r="21" spans="1:13" x14ac:dyDescent="0.35">
      <c r="A21" t="s">
        <v>46</v>
      </c>
      <c r="E21" t="s">
        <v>51</v>
      </c>
    </row>
    <row r="22" spans="1:13" x14ac:dyDescent="0.35">
      <c r="A22" t="s">
        <v>47</v>
      </c>
      <c r="B22">
        <v>781.5</v>
      </c>
      <c r="C22" t="s">
        <v>48</v>
      </c>
      <c r="E22" t="s">
        <v>47</v>
      </c>
      <c r="F22">
        <f>B22/B23</f>
        <v>1.2464114832535884</v>
      </c>
      <c r="G22" t="s">
        <v>48</v>
      </c>
    </row>
    <row r="23" spans="1:13" x14ac:dyDescent="0.35">
      <c r="A23" t="s">
        <v>49</v>
      </c>
      <c r="B23">
        <v>627</v>
      </c>
      <c r="E23" t="s">
        <v>50</v>
      </c>
      <c r="F23">
        <f>B24/B23</f>
        <v>0.63795853269537484</v>
      </c>
      <c r="G23" t="s">
        <v>42</v>
      </c>
    </row>
    <row r="24" spans="1:13" x14ac:dyDescent="0.35">
      <c r="A24" t="s">
        <v>50</v>
      </c>
      <c r="B24">
        <v>400</v>
      </c>
      <c r="C24" t="s">
        <v>42</v>
      </c>
      <c r="E24" t="s">
        <v>53</v>
      </c>
      <c r="F24">
        <f>F22/F23</f>
        <v>1.9537499999999997</v>
      </c>
      <c r="G24" t="s">
        <v>55</v>
      </c>
    </row>
    <row r="25" spans="1:13" x14ac:dyDescent="0.35">
      <c r="E25" t="s">
        <v>61</v>
      </c>
      <c r="F25">
        <f>1/F24</f>
        <v>0.51183621241202826</v>
      </c>
      <c r="G25" t="s">
        <v>62</v>
      </c>
    </row>
    <row r="26" spans="1:13" x14ac:dyDescent="0.35">
      <c r="A26" t="s">
        <v>52</v>
      </c>
      <c r="C26" t="s">
        <v>57</v>
      </c>
    </row>
    <row r="27" spans="1:13" x14ac:dyDescent="0.35">
      <c r="A27" t="s">
        <v>47</v>
      </c>
      <c r="B27">
        <v>2700</v>
      </c>
      <c r="C27" t="s">
        <v>54</v>
      </c>
    </row>
    <row r="28" spans="1:13" x14ac:dyDescent="0.35">
      <c r="A28" t="s">
        <v>50</v>
      </c>
      <c r="B28">
        <v>57</v>
      </c>
      <c r="C28" t="s">
        <v>42</v>
      </c>
    </row>
    <row r="29" spans="1:13" x14ac:dyDescent="0.35">
      <c r="A29" t="s">
        <v>53</v>
      </c>
      <c r="B29">
        <f>B27/B28</f>
        <v>47.368421052631582</v>
      </c>
      <c r="C29" t="s">
        <v>56</v>
      </c>
    </row>
    <row r="30" spans="1:13" x14ac:dyDescent="0.35">
      <c r="A30" t="s">
        <v>61</v>
      </c>
      <c r="B30">
        <f>1/B29</f>
        <v>2.1111111111111108E-2</v>
      </c>
      <c r="C30" t="s">
        <v>62</v>
      </c>
    </row>
    <row r="36" spans="1:6" ht="16" thickBot="1" x14ac:dyDescent="0.4">
      <c r="A36" t="s">
        <v>77</v>
      </c>
    </row>
    <row r="37" spans="1:6" x14ac:dyDescent="0.35">
      <c r="A37" s="32" t="s">
        <v>18</v>
      </c>
      <c r="B37" s="14" t="s">
        <v>1</v>
      </c>
      <c r="C37">
        <v>78.571428572024075</v>
      </c>
    </row>
    <row r="38" spans="1:6" x14ac:dyDescent="0.35">
      <c r="A38" s="33"/>
      <c r="B38" s="15" t="s">
        <v>2</v>
      </c>
      <c r="C38">
        <v>150</v>
      </c>
    </row>
    <row r="39" spans="1:6" x14ac:dyDescent="0.35">
      <c r="A39" s="33"/>
      <c r="B39" s="15" t="s">
        <v>3</v>
      </c>
      <c r="C39">
        <v>1</v>
      </c>
      <c r="F39" s="31"/>
    </row>
    <row r="40" spans="1:6" ht="16" thickBot="1" x14ac:dyDescent="0.4">
      <c r="A40" s="33"/>
      <c r="B40" s="30" t="s">
        <v>10</v>
      </c>
      <c r="C40">
        <v>0</v>
      </c>
      <c r="F40" s="31"/>
    </row>
    <row r="41" spans="1:6" ht="16.5" thickTop="1" thickBot="1" x14ac:dyDescent="0.4">
      <c r="A41" s="34"/>
      <c r="B41" s="29" t="s">
        <v>17</v>
      </c>
      <c r="C41" s="26">
        <f>SUM(C37:C40)</f>
        <v>229.57142857202408</v>
      </c>
      <c r="F41" s="31"/>
    </row>
    <row r="42" spans="1:6" x14ac:dyDescent="0.35">
      <c r="A42" s="32" t="s">
        <v>19</v>
      </c>
      <c r="B42" s="14" t="s">
        <v>20</v>
      </c>
      <c r="C42">
        <v>237.62639886233279</v>
      </c>
      <c r="F42" s="31"/>
    </row>
    <row r="43" spans="1:6" x14ac:dyDescent="0.35">
      <c r="A43" s="33"/>
      <c r="B43" s="15" t="s">
        <v>21</v>
      </c>
      <c r="C43">
        <v>6.50065748080298</v>
      </c>
      <c r="F43" s="31"/>
    </row>
    <row r="44" spans="1:6" x14ac:dyDescent="0.35">
      <c r="A44" s="33"/>
      <c r="B44" s="15" t="s">
        <v>22</v>
      </c>
      <c r="C44">
        <v>0.25192157142815191</v>
      </c>
      <c r="F44" s="31"/>
    </row>
    <row r="45" spans="1:6" x14ac:dyDescent="0.35">
      <c r="A45" s="33"/>
      <c r="B45" s="15" t="s">
        <v>23</v>
      </c>
      <c r="C45">
        <v>30.361928571393129</v>
      </c>
      <c r="F45" s="31"/>
    </row>
    <row r="46" spans="1:6" x14ac:dyDescent="0.35">
      <c r="A46" s="33"/>
      <c r="B46" s="15" t="s">
        <v>24</v>
      </c>
      <c r="C46">
        <v>430.91448671407949</v>
      </c>
      <c r="F46" s="31"/>
    </row>
    <row r="47" spans="1:6" x14ac:dyDescent="0.35">
      <c r="A47" s="33"/>
      <c r="B47" s="15" t="s">
        <v>25</v>
      </c>
      <c r="C47">
        <v>0.1094506714283892</v>
      </c>
    </row>
    <row r="48" spans="1:6" ht="16" thickBot="1" x14ac:dyDescent="0.4">
      <c r="A48" s="34"/>
      <c r="B48" s="29" t="s">
        <v>63</v>
      </c>
      <c r="C48">
        <v>700.07316385269098</v>
      </c>
    </row>
    <row r="49" spans="1:3" ht="16" thickBot="1" x14ac:dyDescent="0.4">
      <c r="A49" s="35" t="s">
        <v>76</v>
      </c>
      <c r="B49" s="36"/>
      <c r="C49">
        <v>1094.5067142838921</v>
      </c>
    </row>
  </sheetData>
  <mergeCells count="3">
    <mergeCell ref="A37:A41"/>
    <mergeCell ref="A42:A48"/>
    <mergeCell ref="A49:B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R19"/>
  <sheetViews>
    <sheetView topLeftCell="D1" zoomScale="85" zoomScaleNormal="85" workbookViewId="0">
      <selection activeCell="M8" sqref="M8:M11"/>
    </sheetView>
  </sheetViews>
  <sheetFormatPr baseColWidth="10" defaultRowHeight="15.5" x14ac:dyDescent="0.35"/>
  <cols>
    <col min="1" max="1" width="4.6640625" customWidth="1"/>
    <col min="2" max="2" width="15.6640625" customWidth="1"/>
    <col min="10" max="10" width="11.1640625" bestFit="1" customWidth="1"/>
  </cols>
  <sheetData>
    <row r="1" spans="1:18" x14ac:dyDescent="0.35">
      <c r="C1" s="38" t="s">
        <v>16</v>
      </c>
      <c r="D1" s="39"/>
      <c r="E1" s="39"/>
      <c r="F1" s="39"/>
      <c r="G1" s="40"/>
    </row>
    <row r="2" spans="1:18" ht="16" thickBot="1" x14ac:dyDescent="0.4">
      <c r="C2" s="11">
        <v>0</v>
      </c>
      <c r="D2" s="12">
        <v>45</v>
      </c>
      <c r="E2" s="12">
        <v>100</v>
      </c>
      <c r="F2" s="12">
        <v>500</v>
      </c>
      <c r="G2" s="13">
        <v>1000</v>
      </c>
    </row>
    <row r="3" spans="1:18" ht="16" customHeight="1" x14ac:dyDescent="0.35">
      <c r="A3" s="32" t="s">
        <v>18</v>
      </c>
      <c r="B3" s="14" t="s">
        <v>1</v>
      </c>
      <c r="C3" s="16">
        <v>24.206133600000001</v>
      </c>
      <c r="D3" s="17">
        <v>26.213689030000001</v>
      </c>
      <c r="E3" s="17">
        <v>28.08317237</v>
      </c>
      <c r="F3" s="17">
        <v>37.518037630000002</v>
      </c>
      <c r="G3" s="18">
        <v>47.647665840000002</v>
      </c>
      <c r="H3" t="s">
        <v>48</v>
      </c>
    </row>
    <row r="4" spans="1:18" ht="16" thickBot="1" x14ac:dyDescent="0.4">
      <c r="A4" s="33"/>
      <c r="B4" s="15" t="s">
        <v>2</v>
      </c>
      <c r="C4" s="19">
        <v>41.463414729999997</v>
      </c>
      <c r="D4" s="8">
        <v>46.532023330000001</v>
      </c>
      <c r="E4" s="8">
        <v>52.007729410000003</v>
      </c>
      <c r="F4" s="8">
        <v>80.808080739999994</v>
      </c>
      <c r="G4" s="20">
        <v>100</v>
      </c>
      <c r="H4" t="s">
        <v>48</v>
      </c>
    </row>
    <row r="5" spans="1:18" x14ac:dyDescent="0.35">
      <c r="A5" s="33"/>
      <c r="B5" s="15" t="s">
        <v>3</v>
      </c>
      <c r="C5" s="19">
        <v>20.429814950000001</v>
      </c>
      <c r="D5" s="8">
        <v>20.06925953</v>
      </c>
      <c r="E5" s="8">
        <v>19.699400910000001</v>
      </c>
      <c r="F5" s="8">
        <v>17.383838480000001</v>
      </c>
      <c r="G5" s="20">
        <v>16</v>
      </c>
      <c r="H5" t="s">
        <v>48</v>
      </c>
      <c r="P5" s="14" t="s">
        <v>20</v>
      </c>
      <c r="Q5" s="16">
        <v>76.932508737294228</v>
      </c>
      <c r="R5" s="16">
        <v>76.932508737294228</v>
      </c>
    </row>
    <row r="6" spans="1:18" ht="16" thickBot="1" x14ac:dyDescent="0.4">
      <c r="A6" s="33"/>
      <c r="B6" s="30" t="s">
        <v>10</v>
      </c>
      <c r="C6" s="24">
        <v>0.25236392000000002</v>
      </c>
      <c r="D6" s="10">
        <v>1.3962591799999999</v>
      </c>
      <c r="E6" s="10">
        <v>2.3391302899999999</v>
      </c>
      <c r="F6" s="10">
        <v>14.40692666</v>
      </c>
      <c r="G6" s="25">
        <v>27.517413510000001</v>
      </c>
      <c r="H6" t="s">
        <v>48</v>
      </c>
      <c r="P6" s="15" t="s">
        <v>21</v>
      </c>
      <c r="Q6" s="19">
        <v>3.9882153687500002</v>
      </c>
      <c r="R6">
        <f>Q6*12.46</f>
        <v>49.693163494625004</v>
      </c>
    </row>
    <row r="7" spans="1:18" ht="16.5" thickTop="1" thickBot="1" x14ac:dyDescent="0.4">
      <c r="A7" s="34"/>
      <c r="B7" s="29" t="s">
        <v>17</v>
      </c>
      <c r="C7" s="26">
        <f>SUM(C3:C6)</f>
        <v>86.351727199999999</v>
      </c>
      <c r="D7" s="27">
        <f t="shared" ref="D7:G7" si="0">SUM(D3:D6)</f>
        <v>94.211231069999997</v>
      </c>
      <c r="E7" s="27">
        <f t="shared" si="0"/>
        <v>102.12943298</v>
      </c>
      <c r="F7" s="27">
        <f t="shared" si="0"/>
        <v>150.11688351000001</v>
      </c>
      <c r="G7" s="28">
        <f t="shared" si="0"/>
        <v>191.16507935000001</v>
      </c>
      <c r="H7" t="s">
        <v>48</v>
      </c>
      <c r="P7" s="15" t="s">
        <v>22</v>
      </c>
      <c r="Q7" s="19">
        <v>7.9663496675142191</v>
      </c>
      <c r="R7">
        <f>Q7*12.46</f>
        <v>99.26071685722718</v>
      </c>
    </row>
    <row r="8" spans="1:18" ht="16" customHeight="1" x14ac:dyDescent="0.35">
      <c r="A8" s="32" t="s">
        <v>19</v>
      </c>
      <c r="B8" s="14" t="s">
        <v>20</v>
      </c>
      <c r="C8" s="16">
        <v>76.932508737294228</v>
      </c>
      <c r="D8" s="17">
        <v>85.977669041354559</v>
      </c>
      <c r="E8" s="17">
        <v>95.204519029541331</v>
      </c>
      <c r="F8" s="17">
        <v>151.34516632370151</v>
      </c>
      <c r="G8" s="18">
        <v>197.7095904561954</v>
      </c>
      <c r="H8" t="s">
        <v>69</v>
      </c>
      <c r="I8">
        <v>95.204519029541331</v>
      </c>
      <c r="L8" s="14" t="s">
        <v>20</v>
      </c>
      <c r="M8">
        <v>95.204519029541331</v>
      </c>
      <c r="P8" s="15" t="s">
        <v>23</v>
      </c>
      <c r="Q8" s="19">
        <v>0.22786256760339979</v>
      </c>
      <c r="R8">
        <f>Q8*12.46</f>
        <v>2.8391675923383617</v>
      </c>
    </row>
    <row r="9" spans="1:18" x14ac:dyDescent="0.35">
      <c r="A9" s="33"/>
      <c r="B9" s="15" t="s">
        <v>21</v>
      </c>
      <c r="C9" s="19">
        <v>3.9882153687500002</v>
      </c>
      <c r="D9" s="8">
        <v>4.1766267250600002</v>
      </c>
      <c r="E9" s="8">
        <v>4.3788635643799996</v>
      </c>
      <c r="F9" s="8">
        <v>5.4007893300100003</v>
      </c>
      <c r="G9" s="20">
        <v>6.1401243242399994</v>
      </c>
      <c r="H9" t="s">
        <v>70</v>
      </c>
      <c r="I9">
        <v>4.3788635643799996</v>
      </c>
      <c r="L9" s="15" t="s">
        <v>21</v>
      </c>
      <c r="M9">
        <f>I9*12.46</f>
        <v>54.560640012174801</v>
      </c>
    </row>
    <row r="10" spans="1:18" x14ac:dyDescent="0.35">
      <c r="A10" s="33"/>
      <c r="B10" s="15" t="s">
        <v>22</v>
      </c>
      <c r="C10" s="19">
        <v>7.9663496675142191</v>
      </c>
      <c r="D10" s="8">
        <v>7.1407842351739346</v>
      </c>
      <c r="E10" s="8">
        <v>6.4213158982058154</v>
      </c>
      <c r="F10" s="8">
        <v>3.8632832170967402</v>
      </c>
      <c r="G10" s="20">
        <v>2.7989271163314511</v>
      </c>
      <c r="H10" t="s">
        <v>70</v>
      </c>
      <c r="I10">
        <v>6.4213158982058154</v>
      </c>
      <c r="L10" s="15" t="s">
        <v>22</v>
      </c>
      <c r="M10">
        <f>I10*12.46</f>
        <v>80.009596091644468</v>
      </c>
    </row>
    <row r="11" spans="1:18" x14ac:dyDescent="0.35">
      <c r="A11" s="33"/>
      <c r="B11" s="15" t="s">
        <v>23</v>
      </c>
      <c r="C11" s="19">
        <v>0.22786256760339979</v>
      </c>
      <c r="D11" s="8">
        <v>0.21420573972409979</v>
      </c>
      <c r="E11" s="8">
        <v>0.2148658778237999</v>
      </c>
      <c r="F11" s="8">
        <v>0.12611252898749989</v>
      </c>
      <c r="G11" s="20">
        <v>4.5637878177599997E-2</v>
      </c>
      <c r="H11" t="s">
        <v>70</v>
      </c>
      <c r="I11">
        <v>0.2148658778237999</v>
      </c>
      <c r="L11" s="15" t="s">
        <v>23</v>
      </c>
      <c r="M11">
        <f>I11*12.46</f>
        <v>2.677228837684547</v>
      </c>
    </row>
    <row r="12" spans="1:18" x14ac:dyDescent="0.35">
      <c r="A12" s="33"/>
      <c r="B12" s="15" t="s">
        <v>24</v>
      </c>
      <c r="C12" s="19">
        <v>140.7869362016186</v>
      </c>
      <c r="D12" s="8">
        <v>141.36310495337969</v>
      </c>
      <c r="E12" s="8">
        <v>143.08065575218899</v>
      </c>
      <c r="F12" s="8">
        <v>165.1749570474465</v>
      </c>
      <c r="G12" s="20">
        <v>190.6036084429094</v>
      </c>
      <c r="H12" t="s">
        <v>74</v>
      </c>
    </row>
    <row r="13" spans="1:18" x14ac:dyDescent="0.35">
      <c r="A13" s="33"/>
      <c r="B13" s="15" t="s">
        <v>25</v>
      </c>
      <c r="C13" s="19">
        <v>34.610863809708668</v>
      </c>
      <c r="D13" s="8">
        <v>31.024085179936471</v>
      </c>
      <c r="E13" s="8">
        <v>27.898259467346168</v>
      </c>
      <c r="F13" s="8">
        <v>16.784546858459851</v>
      </c>
      <c r="G13" s="20">
        <v>12.16031046586941</v>
      </c>
      <c r="H13" t="s">
        <v>70</v>
      </c>
    </row>
    <row r="14" spans="1:18" ht="16" thickBot="1" x14ac:dyDescent="0.4">
      <c r="A14" s="34"/>
      <c r="B14" s="29" t="s">
        <v>17</v>
      </c>
      <c r="C14" s="21">
        <v>228.72555668148499</v>
      </c>
      <c r="D14" s="9">
        <v>229.66161312283171</v>
      </c>
      <c r="E14" s="9">
        <v>232.45198397104511</v>
      </c>
      <c r="F14" s="9">
        <v>268.34687237183567</v>
      </c>
      <c r="G14" s="22">
        <v>309.65881936780897</v>
      </c>
      <c r="H14" t="s">
        <v>69</v>
      </c>
    </row>
    <row r="15" spans="1:18" ht="16" thickBot="1" x14ac:dyDescent="0.4">
      <c r="A15" s="35" t="s">
        <v>76</v>
      </c>
      <c r="B15" s="36"/>
      <c r="C15" s="26">
        <v>34610.863809708702</v>
      </c>
      <c r="D15" s="27">
        <v>31024.085179936479</v>
      </c>
      <c r="E15" s="27">
        <v>27898.259467346201</v>
      </c>
      <c r="F15" s="27">
        <v>16784.546858459849</v>
      </c>
      <c r="G15" s="28">
        <v>12160.31046586941</v>
      </c>
      <c r="H15" t="s">
        <v>75</v>
      </c>
    </row>
    <row r="19" spans="2:7" x14ac:dyDescent="0.35">
      <c r="B19" t="s">
        <v>26</v>
      </c>
      <c r="C19" s="2">
        <f>C5/C7</f>
        <v>0.23658837654378731</v>
      </c>
      <c r="D19" s="2">
        <f t="shared" ref="D19:G19" si="1">D5/D7</f>
        <v>0.21302406626114795</v>
      </c>
      <c r="E19" s="2">
        <f t="shared" si="1"/>
        <v>0.19288661784558947</v>
      </c>
      <c r="F19" s="2">
        <f t="shared" si="1"/>
        <v>0.11580202088888943</v>
      </c>
      <c r="G19" s="2">
        <f t="shared" si="1"/>
        <v>8.3697294790467169E-2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I5"/>
  <sheetViews>
    <sheetView topLeftCell="A39" workbookViewId="0">
      <selection activeCell="L14" sqref="L14"/>
    </sheetView>
  </sheetViews>
  <sheetFormatPr baseColWidth="10" defaultRowHeight="15.5" x14ac:dyDescent="0.35"/>
  <cols>
    <col min="3" max="3" width="16.5" customWidth="1"/>
    <col min="6" max="6" width="19.5" customWidth="1"/>
    <col min="8" max="8" width="12.5" customWidth="1"/>
  </cols>
  <sheetData>
    <row r="1" spans="1:9" x14ac:dyDescent="0.35">
      <c r="B1" t="s">
        <v>68</v>
      </c>
      <c r="C1" t="s">
        <v>15</v>
      </c>
      <c r="D1" t="s">
        <v>7</v>
      </c>
      <c r="E1" t="s">
        <v>8</v>
      </c>
      <c r="F1" t="s">
        <v>9</v>
      </c>
      <c r="G1" t="s">
        <v>71</v>
      </c>
      <c r="H1" t="s">
        <v>24</v>
      </c>
      <c r="I1" t="s">
        <v>72</v>
      </c>
    </row>
    <row r="2" spans="1:9" x14ac:dyDescent="0.35">
      <c r="B2" t="s">
        <v>69</v>
      </c>
      <c r="D2" t="s">
        <v>70</v>
      </c>
      <c r="E2" t="s">
        <v>70</v>
      </c>
      <c r="F2" t="s">
        <v>70</v>
      </c>
      <c r="G2" t="s">
        <v>70</v>
      </c>
      <c r="H2" t="s">
        <v>74</v>
      </c>
      <c r="I2" t="s">
        <v>73</v>
      </c>
    </row>
    <row r="3" spans="1:9" x14ac:dyDescent="0.35">
      <c r="A3" t="s">
        <v>4</v>
      </c>
      <c r="B3">
        <v>228.7</v>
      </c>
      <c r="C3">
        <v>76.900000000000006</v>
      </c>
      <c r="D3">
        <v>3.9</v>
      </c>
      <c r="E3">
        <v>7.9</v>
      </c>
      <c r="F3">
        <v>0.2</v>
      </c>
      <c r="G3">
        <v>0</v>
      </c>
      <c r="H3">
        <v>140.69999999999999</v>
      </c>
    </row>
    <row r="4" spans="1:9" x14ac:dyDescent="0.35">
      <c r="A4" t="s">
        <v>5</v>
      </c>
      <c r="B4">
        <v>232.4</v>
      </c>
      <c r="C4">
        <v>95.2</v>
      </c>
      <c r="D4">
        <v>4.3</v>
      </c>
      <c r="E4">
        <v>6.4</v>
      </c>
      <c r="F4">
        <v>0.2</v>
      </c>
      <c r="G4">
        <v>2.8</v>
      </c>
      <c r="H4">
        <v>143</v>
      </c>
    </row>
    <row r="5" spans="1:9" x14ac:dyDescent="0.35">
      <c r="A5" t="s">
        <v>6</v>
      </c>
      <c r="B5">
        <v>294</v>
      </c>
      <c r="C5">
        <v>22.3</v>
      </c>
      <c r="D5">
        <v>2.7</v>
      </c>
      <c r="E5">
        <v>18.899999999999999</v>
      </c>
      <c r="F5">
        <v>0.09</v>
      </c>
      <c r="G5">
        <v>8.1999999999999993</v>
      </c>
      <c r="H5">
        <v>180.9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C16F-D788-4A0D-AEF6-8897909BA438}">
  <dimension ref="A1"/>
  <sheetViews>
    <sheetView workbookViewId="0">
      <selection activeCell="A3" sqref="A3"/>
    </sheetView>
  </sheetViews>
  <sheetFormatPr baseColWidth="10" defaultRowHeight="15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997-A34E-46A1-AA29-145B12F9D83E}">
  <dimension ref="A1"/>
  <sheetViews>
    <sheetView workbookViewId="0">
      <selection activeCell="A3" sqref="A3"/>
    </sheetView>
  </sheetViews>
  <sheetFormatPr baseColWidth="10" defaultRowHeight="15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C1B6-8602-47AA-9234-2E9638A8B15E}">
  <dimension ref="A1:V15"/>
  <sheetViews>
    <sheetView tabSelected="1" zoomScale="40" zoomScaleNormal="40" workbookViewId="0">
      <selection activeCell="T15" sqref="T15"/>
    </sheetView>
  </sheetViews>
  <sheetFormatPr baseColWidth="10" defaultRowHeight="15.5" x14ac:dyDescent="0.35"/>
  <cols>
    <col min="3" max="3" width="16.83203125" customWidth="1"/>
    <col min="4" max="4" width="14.5" customWidth="1"/>
    <col min="12" max="12" width="19.1640625" customWidth="1"/>
    <col min="13" max="13" width="20.6640625" customWidth="1"/>
    <col min="19" max="19" width="21.5" customWidth="1"/>
    <col min="20" max="20" width="15.6640625" customWidth="1"/>
    <col min="21" max="21" width="18.1640625" customWidth="1"/>
  </cols>
  <sheetData>
    <row r="1" spans="1:22" ht="47.5" thickBot="1" x14ac:dyDescent="0.6">
      <c r="A1" s="45" t="s">
        <v>18</v>
      </c>
      <c r="B1" s="41" t="s">
        <v>11</v>
      </c>
      <c r="C1" s="42">
        <v>3.8</v>
      </c>
      <c r="D1" s="41" t="s">
        <v>48</v>
      </c>
    </row>
    <row r="2" spans="1:22" ht="47.5" thickBot="1" x14ac:dyDescent="0.6">
      <c r="A2" s="46"/>
      <c r="B2" s="43" t="s">
        <v>12</v>
      </c>
      <c r="C2" s="42">
        <v>0</v>
      </c>
      <c r="D2" s="43" t="s">
        <v>48</v>
      </c>
      <c r="S2" t="s">
        <v>83</v>
      </c>
      <c r="T2" t="s">
        <v>82</v>
      </c>
      <c r="U2" t="s">
        <v>80</v>
      </c>
    </row>
    <row r="3" spans="1:22" ht="71" thickBot="1" x14ac:dyDescent="0.6">
      <c r="A3" s="46"/>
      <c r="B3" s="41" t="s">
        <v>13</v>
      </c>
      <c r="C3" s="44">
        <v>9.6</v>
      </c>
      <c r="D3" s="41" t="s">
        <v>48</v>
      </c>
      <c r="R3" t="s">
        <v>20</v>
      </c>
      <c r="S3" s="6">
        <v>8.4040403999999995</v>
      </c>
      <c r="T3">
        <v>95.204519029541331</v>
      </c>
      <c r="U3">
        <v>22.3</v>
      </c>
    </row>
    <row r="4" spans="1:22" ht="71" thickBot="1" x14ac:dyDescent="0.6">
      <c r="A4" s="46"/>
      <c r="B4" s="43" t="s">
        <v>14</v>
      </c>
      <c r="C4" s="42">
        <v>0</v>
      </c>
      <c r="D4" s="43" t="s">
        <v>48</v>
      </c>
      <c r="R4" t="s">
        <v>21</v>
      </c>
      <c r="S4" s="6">
        <v>30.22728</v>
      </c>
      <c r="T4">
        <v>54.560640012174801</v>
      </c>
      <c r="U4">
        <v>33.642000000000003</v>
      </c>
    </row>
    <row r="5" spans="1:22" ht="24" thickBot="1" x14ac:dyDescent="0.6">
      <c r="A5" s="46"/>
      <c r="B5" s="41" t="s">
        <v>3</v>
      </c>
      <c r="C5" s="44">
        <v>22.6</v>
      </c>
      <c r="D5" s="41" t="s">
        <v>48</v>
      </c>
      <c r="R5" t="s">
        <v>22</v>
      </c>
      <c r="S5" s="6">
        <v>287.65496719999999</v>
      </c>
      <c r="T5">
        <v>80.009596091644468</v>
      </c>
      <c r="U5">
        <v>235.494</v>
      </c>
    </row>
    <row r="6" spans="1:22" ht="47.5" thickBot="1" x14ac:dyDescent="0.6">
      <c r="A6" s="46"/>
      <c r="B6" s="41" t="s">
        <v>10</v>
      </c>
      <c r="C6" s="44">
        <v>0</v>
      </c>
      <c r="D6" s="41" t="s">
        <v>66</v>
      </c>
      <c r="R6" t="s">
        <v>23</v>
      </c>
      <c r="S6" s="6">
        <v>0</v>
      </c>
      <c r="T6">
        <v>2.677228837684547</v>
      </c>
      <c r="U6">
        <v>1.1214</v>
      </c>
    </row>
    <row r="7" spans="1:22" ht="24" thickBot="1" x14ac:dyDescent="0.6">
      <c r="A7" s="47"/>
      <c r="B7" s="41" t="s">
        <v>17</v>
      </c>
      <c r="C7" s="44">
        <v>36</v>
      </c>
      <c r="D7" s="41" t="s">
        <v>48</v>
      </c>
    </row>
    <row r="8" spans="1:22" ht="47.5" thickBot="1" x14ac:dyDescent="0.6">
      <c r="A8" s="45" t="s">
        <v>19</v>
      </c>
      <c r="B8" s="41" t="s">
        <v>20</v>
      </c>
      <c r="C8" s="42">
        <v>22.3</v>
      </c>
      <c r="D8" s="41" t="s">
        <v>70</v>
      </c>
      <c r="L8" s="41" t="s">
        <v>20</v>
      </c>
      <c r="M8" s="42">
        <v>22.3</v>
      </c>
    </row>
    <row r="9" spans="1:22" ht="24" thickBot="1" x14ac:dyDescent="0.6">
      <c r="A9" s="46"/>
      <c r="B9" s="41" t="s">
        <v>21</v>
      </c>
      <c r="C9" s="42">
        <v>2.7</v>
      </c>
      <c r="D9" s="41" t="s">
        <v>70</v>
      </c>
      <c r="L9" s="41" t="s">
        <v>21</v>
      </c>
      <c r="M9">
        <f>C9*12.46</f>
        <v>33.642000000000003</v>
      </c>
    </row>
    <row r="10" spans="1:22" ht="47.5" thickBot="1" x14ac:dyDescent="0.6">
      <c r="A10" s="46"/>
      <c r="B10" s="41" t="s">
        <v>22</v>
      </c>
      <c r="C10" s="42">
        <v>18.899999999999999</v>
      </c>
      <c r="D10" s="41" t="s">
        <v>70</v>
      </c>
      <c r="L10" s="41" t="s">
        <v>22</v>
      </c>
      <c r="M10">
        <f t="shared" ref="M10:M14" si="0">C10*12.46</f>
        <v>235.494</v>
      </c>
      <c r="S10" t="s">
        <v>20</v>
      </c>
      <c r="T10" t="s">
        <v>21</v>
      </c>
      <c r="U10" t="s">
        <v>22</v>
      </c>
      <c r="V10" t="s">
        <v>23</v>
      </c>
    </row>
    <row r="11" spans="1:22" ht="71" thickBot="1" x14ac:dyDescent="0.6">
      <c r="A11" s="46"/>
      <c r="B11" s="41" t="s">
        <v>23</v>
      </c>
      <c r="C11" s="44">
        <v>0.09</v>
      </c>
      <c r="D11" s="41" t="s">
        <v>70</v>
      </c>
      <c r="L11" s="41" t="s">
        <v>23</v>
      </c>
      <c r="M11">
        <f t="shared" si="0"/>
        <v>1.1214</v>
      </c>
      <c r="R11" t="s">
        <v>83</v>
      </c>
      <c r="S11" s="6">
        <v>8.4040403999999995</v>
      </c>
      <c r="T11" s="6">
        <v>30.22728</v>
      </c>
      <c r="U11" s="6">
        <v>287.65496719999999</v>
      </c>
      <c r="V11" s="6">
        <v>0</v>
      </c>
    </row>
    <row r="12" spans="1:22" ht="24" thickBot="1" x14ac:dyDescent="0.6">
      <c r="A12" s="46"/>
      <c r="B12" s="41" t="s">
        <v>24</v>
      </c>
      <c r="C12" s="44">
        <v>180.9</v>
      </c>
      <c r="D12" s="41" t="s">
        <v>74</v>
      </c>
      <c r="L12" s="41"/>
      <c r="R12" t="s">
        <v>82</v>
      </c>
      <c r="S12">
        <v>95.204519029541331</v>
      </c>
      <c r="T12">
        <v>54.560640012174801</v>
      </c>
      <c r="U12">
        <v>80.009596091644468</v>
      </c>
      <c r="V12">
        <v>2.677228837684547</v>
      </c>
    </row>
    <row r="13" spans="1:22" ht="24" thickBot="1" x14ac:dyDescent="0.6">
      <c r="A13" s="46"/>
      <c r="B13" s="41" t="s">
        <v>25</v>
      </c>
      <c r="C13" s="42">
        <v>8.1999999999999993</v>
      </c>
      <c r="D13" s="41" t="s">
        <v>70</v>
      </c>
      <c r="L13" s="41"/>
      <c r="R13" t="s">
        <v>80</v>
      </c>
      <c r="S13">
        <v>22.3</v>
      </c>
      <c r="T13">
        <v>33.642000000000003</v>
      </c>
      <c r="U13">
        <v>235.494</v>
      </c>
      <c r="V13" t="s">
        <v>84</v>
      </c>
    </row>
    <row r="14" spans="1:22" ht="24" thickBot="1" x14ac:dyDescent="0.6">
      <c r="A14" s="47"/>
      <c r="B14" s="41" t="s">
        <v>63</v>
      </c>
      <c r="C14" s="44">
        <v>294</v>
      </c>
      <c r="D14" s="41" t="s">
        <v>69</v>
      </c>
      <c r="L14" s="41"/>
    </row>
    <row r="15" spans="1:22" ht="47.5" thickBot="1" x14ac:dyDescent="0.6">
      <c r="A15" s="48" t="s">
        <v>79</v>
      </c>
      <c r="B15" s="49"/>
      <c r="C15" s="44">
        <v>34610.86</v>
      </c>
      <c r="D15" s="41" t="s">
        <v>75</v>
      </c>
    </row>
  </sheetData>
  <mergeCells count="3">
    <mergeCell ref="A1:A7"/>
    <mergeCell ref="A8:A14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Référence</vt:lpstr>
      <vt:lpstr>Scénario 1</vt:lpstr>
      <vt:lpstr>Scénario 2</vt:lpstr>
      <vt:lpstr>Scénario 3</vt:lpstr>
      <vt:lpstr>CO2</vt:lpstr>
      <vt:lpstr>Comparaison</vt:lpstr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Augustin C</cp:lastModifiedBy>
  <dcterms:created xsi:type="dcterms:W3CDTF">2023-12-16T17:10:44Z</dcterms:created>
  <dcterms:modified xsi:type="dcterms:W3CDTF">2023-12-18T17:42:59Z</dcterms:modified>
</cp:coreProperties>
</file>