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ECHAMENTO Arcelor\FECHAMENTO 2018\FECHAMENTO DEZEMBRO 2018\"/>
    </mc:Choice>
  </mc:AlternateContent>
  <bookViews>
    <workbookView xWindow="0" yWindow="0" windowWidth="15360" windowHeight="7455" activeTab="3"/>
  </bookViews>
  <sheets>
    <sheet name="Matriz" sheetId="1" r:id="rId1"/>
    <sheet name="DEZEMBRO" sheetId="2" r:id="rId2"/>
    <sheet name="Rateio" sheetId="3" r:id="rId3"/>
    <sheet name="visitante" sheetId="4" r:id="rId4"/>
    <sheet name="resumo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4" l="1"/>
  <c r="D49" i="4" l="1"/>
  <c r="D13" i="3" l="1"/>
  <c r="D14" i="3"/>
  <c r="C24" i="3"/>
  <c r="C25" i="3"/>
  <c r="F53" i="4" l="1"/>
  <c r="F54" i="4"/>
  <c r="F55" i="4"/>
  <c r="D55" i="4"/>
  <c r="K55" i="4" l="1"/>
  <c r="D54" i="4"/>
  <c r="D56" i="4"/>
  <c r="K56" i="4" s="1"/>
  <c r="N3" i="3"/>
  <c r="O3" i="3"/>
  <c r="P3" i="3"/>
  <c r="Q3" i="3"/>
  <c r="R3" i="3"/>
  <c r="D40" i="4" l="1"/>
  <c r="K40" i="4" s="1"/>
  <c r="K54" i="4" l="1"/>
  <c r="H50" i="4" l="1"/>
  <c r="H51" i="4"/>
  <c r="H52" i="4"/>
  <c r="D53" i="4" l="1"/>
  <c r="K53" i="4" s="1"/>
  <c r="F20" i="4" l="1"/>
  <c r="F28" i="4" l="1"/>
  <c r="D25" i="4" l="1"/>
  <c r="D51" i="4" l="1"/>
  <c r="C110" i="2" l="1"/>
  <c r="F33" i="4" l="1"/>
  <c r="D33" i="4"/>
  <c r="K33" i="4" l="1"/>
  <c r="F19" i="4"/>
  <c r="F39" i="4"/>
  <c r="H42" i="4"/>
  <c r="H43" i="4"/>
  <c r="H44" i="4"/>
  <c r="H45" i="4"/>
  <c r="H46" i="4"/>
  <c r="H47" i="4"/>
  <c r="H48" i="4"/>
  <c r="H49" i="4"/>
  <c r="D28" i="4" l="1"/>
  <c r="K28" i="4" s="1"/>
  <c r="F34" i="4" l="1"/>
  <c r="D34" i="4"/>
  <c r="K34" i="4" l="1"/>
  <c r="D19" i="4"/>
  <c r="K19" i="4" s="1"/>
  <c r="D20" i="4"/>
  <c r="K20" i="4" s="1"/>
  <c r="D47" i="4" l="1"/>
  <c r="D48" i="4"/>
  <c r="D50" i="4"/>
  <c r="D52" i="4"/>
  <c r="F45" i="4"/>
  <c r="F46" i="4"/>
  <c r="F47" i="4"/>
  <c r="F48" i="4"/>
  <c r="F49" i="4"/>
  <c r="F50" i="4"/>
  <c r="F51" i="4"/>
  <c r="F52" i="4"/>
  <c r="K46" i="4" l="1"/>
  <c r="K51" i="4"/>
  <c r="K49" i="4"/>
  <c r="K48" i="4"/>
  <c r="K52" i="4"/>
  <c r="K47" i="4"/>
  <c r="K50" i="4"/>
  <c r="H37" i="4"/>
  <c r="F44" i="4" l="1"/>
  <c r="F43" i="4" l="1"/>
  <c r="D9" i="4" l="1"/>
  <c r="D42" i="4" l="1"/>
  <c r="D43" i="4"/>
  <c r="K43" i="4" s="1"/>
  <c r="D44" i="4"/>
  <c r="K44" i="4" s="1"/>
  <c r="D45" i="4"/>
  <c r="K45" i="4" s="1"/>
  <c r="D57" i="4"/>
  <c r="F38" i="4" l="1"/>
  <c r="B126" i="2" l="1"/>
  <c r="B69" i="2"/>
  <c r="F42" i="4" l="1"/>
  <c r="G60" i="4" l="1"/>
  <c r="D35" i="4" l="1"/>
  <c r="B183" i="2" l="1"/>
  <c r="B172" i="2" l="1"/>
  <c r="D39" i="4" l="1"/>
  <c r="D14" i="4" l="1"/>
  <c r="F21" i="4" l="1"/>
  <c r="F14" i="4"/>
  <c r="D24" i="4" l="1"/>
  <c r="D17" i="4" l="1"/>
  <c r="K42" i="4" l="1"/>
  <c r="K39" i="4" l="1"/>
  <c r="F17" i="4" l="1"/>
  <c r="K17" i="4" l="1"/>
  <c r="D37" i="4" l="1"/>
  <c r="D38" i="4"/>
  <c r="K38" i="4" s="1"/>
  <c r="F37" i="4" l="1"/>
  <c r="K37" i="4" s="1"/>
  <c r="H57" i="4" l="1"/>
  <c r="F41" i="4"/>
  <c r="F57" i="4"/>
  <c r="K57" i="4" s="1"/>
  <c r="D23" i="4" l="1"/>
  <c r="B114" i="2" l="1"/>
  <c r="F13" i="5" l="1"/>
  <c r="D11" i="5"/>
  <c r="D9" i="5"/>
  <c r="F9" i="5" s="1"/>
  <c r="K8" i="5"/>
  <c r="F8" i="5"/>
  <c r="D8" i="5"/>
  <c r="K7" i="5"/>
  <c r="D7" i="5"/>
  <c r="F7" i="5" s="1"/>
  <c r="K6" i="5"/>
  <c r="D6" i="5"/>
  <c r="F6" i="5" s="1"/>
  <c r="K5" i="5"/>
  <c r="D5" i="5"/>
  <c r="F5" i="5" s="1"/>
  <c r="K4" i="5"/>
  <c r="D4" i="5"/>
  <c r="F4" i="5" s="1"/>
  <c r="K3" i="5"/>
  <c r="K11" i="5" s="1"/>
  <c r="D3" i="5"/>
  <c r="F3" i="5" s="1"/>
  <c r="I60" i="4"/>
  <c r="E60" i="4"/>
  <c r="C60" i="4"/>
  <c r="H59" i="4"/>
  <c r="F59" i="4"/>
  <c r="D59" i="4"/>
  <c r="H58" i="4"/>
  <c r="F58" i="4"/>
  <c r="D58" i="4"/>
  <c r="H41" i="4"/>
  <c r="D41" i="4"/>
  <c r="H36" i="4"/>
  <c r="F36" i="4"/>
  <c r="D36" i="4"/>
  <c r="H35" i="4"/>
  <c r="F35" i="4"/>
  <c r="H32" i="4"/>
  <c r="F32" i="4"/>
  <c r="D32" i="4"/>
  <c r="H31" i="4"/>
  <c r="F31" i="4"/>
  <c r="D31" i="4"/>
  <c r="H30" i="4"/>
  <c r="F30" i="4"/>
  <c r="D30" i="4"/>
  <c r="H29" i="4"/>
  <c r="F29" i="4"/>
  <c r="D29" i="4"/>
  <c r="H27" i="4"/>
  <c r="F27" i="4"/>
  <c r="D27" i="4"/>
  <c r="H26" i="4"/>
  <c r="F26" i="4"/>
  <c r="D26" i="4"/>
  <c r="H25" i="4"/>
  <c r="F25" i="4"/>
  <c r="H24" i="4"/>
  <c r="F24" i="4"/>
  <c r="H23" i="4"/>
  <c r="F23" i="4"/>
  <c r="H22" i="4"/>
  <c r="F22" i="4"/>
  <c r="D22" i="4"/>
  <c r="H21" i="4"/>
  <c r="D21" i="4"/>
  <c r="H18" i="4"/>
  <c r="F18" i="4"/>
  <c r="D18" i="4"/>
  <c r="H16" i="4"/>
  <c r="F16" i="4"/>
  <c r="D16" i="4"/>
  <c r="H15" i="4"/>
  <c r="F15" i="4"/>
  <c r="D15" i="4"/>
  <c r="H14" i="4"/>
  <c r="H13" i="4"/>
  <c r="F13" i="4"/>
  <c r="D13" i="4"/>
  <c r="H12" i="4"/>
  <c r="F12" i="4"/>
  <c r="D12" i="4"/>
  <c r="H11" i="4"/>
  <c r="F11" i="4"/>
  <c r="D11" i="4"/>
  <c r="H10" i="4"/>
  <c r="F10" i="4"/>
  <c r="D10" i="4"/>
  <c r="H9" i="4"/>
  <c r="F9" i="4"/>
  <c r="H8" i="4"/>
  <c r="F8" i="4"/>
  <c r="D8" i="4"/>
  <c r="H7" i="4"/>
  <c r="F7" i="4"/>
  <c r="D7" i="4"/>
  <c r="H6" i="4"/>
  <c r="F6" i="4"/>
  <c r="D6" i="4"/>
  <c r="H5" i="4"/>
  <c r="F5" i="4"/>
  <c r="D5" i="4"/>
  <c r="H4" i="4"/>
  <c r="F4" i="4"/>
  <c r="D4" i="4"/>
  <c r="R49" i="3"/>
  <c r="Q49" i="3"/>
  <c r="P49" i="3"/>
  <c r="O49" i="3"/>
  <c r="R48" i="3"/>
  <c r="Q48" i="3"/>
  <c r="P48" i="3"/>
  <c r="O48" i="3"/>
  <c r="R47" i="3"/>
  <c r="Q47" i="3"/>
  <c r="P47" i="3"/>
  <c r="O47" i="3"/>
  <c r="R46" i="3"/>
  <c r="Q46" i="3"/>
  <c r="P46" i="3"/>
  <c r="O46" i="3"/>
  <c r="R45" i="3"/>
  <c r="Q45" i="3"/>
  <c r="P45" i="3"/>
  <c r="O45" i="3"/>
  <c r="R44" i="3"/>
  <c r="Q44" i="3"/>
  <c r="P44" i="3"/>
  <c r="O44" i="3"/>
  <c r="R43" i="3"/>
  <c r="Q43" i="3"/>
  <c r="P43" i="3"/>
  <c r="O43" i="3"/>
  <c r="R42" i="3"/>
  <c r="Q42" i="3"/>
  <c r="P42" i="3"/>
  <c r="O42" i="3"/>
  <c r="R41" i="3"/>
  <c r="Q41" i="3"/>
  <c r="P41" i="3"/>
  <c r="O41" i="3"/>
  <c r="R40" i="3"/>
  <c r="Q40" i="3"/>
  <c r="P40" i="3"/>
  <c r="O40" i="3"/>
  <c r="R39" i="3"/>
  <c r="Q39" i="3"/>
  <c r="P39" i="3"/>
  <c r="O39" i="3"/>
  <c r="R38" i="3"/>
  <c r="Q38" i="3"/>
  <c r="P38" i="3"/>
  <c r="O38" i="3"/>
  <c r="R37" i="3"/>
  <c r="Q37" i="3"/>
  <c r="P37" i="3"/>
  <c r="O37" i="3"/>
  <c r="R36" i="3"/>
  <c r="Q36" i="3"/>
  <c r="P36" i="3"/>
  <c r="O36" i="3"/>
  <c r="R35" i="3"/>
  <c r="Q35" i="3"/>
  <c r="P35" i="3"/>
  <c r="O35" i="3"/>
  <c r="R34" i="3"/>
  <c r="Q34" i="3"/>
  <c r="P34" i="3"/>
  <c r="O34" i="3"/>
  <c r="R33" i="3"/>
  <c r="Q33" i="3"/>
  <c r="P33" i="3"/>
  <c r="O33" i="3"/>
  <c r="R32" i="3"/>
  <c r="Q32" i="3"/>
  <c r="P32" i="3"/>
  <c r="O32" i="3"/>
  <c r="R31" i="3"/>
  <c r="Q31" i="3"/>
  <c r="P31" i="3"/>
  <c r="O31" i="3"/>
  <c r="R30" i="3"/>
  <c r="Q30" i="3"/>
  <c r="P30" i="3"/>
  <c r="O30" i="3"/>
  <c r="R29" i="3"/>
  <c r="Q29" i="3"/>
  <c r="P29" i="3"/>
  <c r="O29" i="3"/>
  <c r="R28" i="3"/>
  <c r="Q28" i="3"/>
  <c r="P28" i="3"/>
  <c r="O28" i="3"/>
  <c r="R27" i="3"/>
  <c r="Q27" i="3"/>
  <c r="P27" i="3"/>
  <c r="O27" i="3"/>
  <c r="R26" i="3"/>
  <c r="Q26" i="3"/>
  <c r="P26" i="3"/>
  <c r="O26" i="3"/>
  <c r="R25" i="3"/>
  <c r="Q25" i="3"/>
  <c r="P25" i="3"/>
  <c r="O25" i="3"/>
  <c r="R24" i="3"/>
  <c r="Q24" i="3"/>
  <c r="P24" i="3"/>
  <c r="O24" i="3"/>
  <c r="R23" i="3"/>
  <c r="Q23" i="3"/>
  <c r="P23" i="3"/>
  <c r="O23" i="3"/>
  <c r="R22" i="3"/>
  <c r="Q22" i="3"/>
  <c r="P22" i="3"/>
  <c r="O22" i="3"/>
  <c r="R21" i="3"/>
  <c r="Q21" i="3"/>
  <c r="P21" i="3"/>
  <c r="O21" i="3"/>
  <c r="R20" i="3"/>
  <c r="Q20" i="3"/>
  <c r="P20" i="3"/>
  <c r="O20" i="3"/>
  <c r="R19" i="3"/>
  <c r="Q19" i="3"/>
  <c r="P19" i="3"/>
  <c r="O19" i="3"/>
  <c r="R18" i="3"/>
  <c r="Q18" i="3"/>
  <c r="P18" i="3"/>
  <c r="O18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1" i="3"/>
  <c r="Q11" i="3"/>
  <c r="P11" i="3"/>
  <c r="O11" i="3"/>
  <c r="R10" i="3"/>
  <c r="Q10" i="3"/>
  <c r="P10" i="3"/>
  <c r="O10" i="3"/>
  <c r="R9" i="3"/>
  <c r="Q9" i="3"/>
  <c r="P9" i="3"/>
  <c r="O9" i="3"/>
  <c r="R8" i="3"/>
  <c r="Q8" i="3"/>
  <c r="P8" i="3"/>
  <c r="O8" i="3"/>
  <c r="R7" i="3"/>
  <c r="Q7" i="3"/>
  <c r="P7" i="3"/>
  <c r="O7" i="3"/>
  <c r="R6" i="3"/>
  <c r="Q6" i="3"/>
  <c r="P6" i="3"/>
  <c r="O6" i="3"/>
  <c r="R5" i="3"/>
  <c r="Q5" i="3"/>
  <c r="P5" i="3"/>
  <c r="O5" i="3"/>
  <c r="R4" i="3"/>
  <c r="Q4" i="3"/>
  <c r="P4" i="3"/>
  <c r="O4" i="3"/>
  <c r="R2" i="3"/>
  <c r="Q2" i="3"/>
  <c r="P2" i="3"/>
  <c r="EA202" i="2"/>
  <c r="EE202" i="2" s="1"/>
  <c r="DZ202" i="2"/>
  <c r="ED202" i="2" s="1"/>
  <c r="DY202" i="2"/>
  <c r="EC202" i="2" s="1"/>
  <c r="DX202" i="2"/>
  <c r="EB202" i="2" s="1"/>
  <c r="C202" i="2"/>
  <c r="B202" i="2"/>
  <c r="EA201" i="2"/>
  <c r="EE201" i="2" s="1"/>
  <c r="DZ201" i="2"/>
  <c r="ED201" i="2" s="1"/>
  <c r="DY201" i="2"/>
  <c r="EC201" i="2" s="1"/>
  <c r="DX201" i="2"/>
  <c r="EB201" i="2" s="1"/>
  <c r="C201" i="2"/>
  <c r="B201" i="2"/>
  <c r="EA200" i="2"/>
  <c r="EE200" i="2" s="1"/>
  <c r="DZ200" i="2"/>
  <c r="ED200" i="2" s="1"/>
  <c r="DY200" i="2"/>
  <c r="EC200" i="2" s="1"/>
  <c r="DX200" i="2"/>
  <c r="EB200" i="2" s="1"/>
  <c r="C200" i="2"/>
  <c r="B200" i="2"/>
  <c r="EA199" i="2"/>
  <c r="EE199" i="2" s="1"/>
  <c r="DZ199" i="2"/>
  <c r="ED199" i="2" s="1"/>
  <c r="DY199" i="2"/>
  <c r="EC199" i="2" s="1"/>
  <c r="DX199" i="2"/>
  <c r="EB199" i="2" s="1"/>
  <c r="C199" i="2"/>
  <c r="B199" i="2"/>
  <c r="EA198" i="2"/>
  <c r="EE198" i="2" s="1"/>
  <c r="DZ198" i="2"/>
  <c r="ED198" i="2" s="1"/>
  <c r="DY198" i="2"/>
  <c r="EC198" i="2" s="1"/>
  <c r="DX198" i="2"/>
  <c r="EB198" i="2" s="1"/>
  <c r="C198" i="2"/>
  <c r="B198" i="2"/>
  <c r="EA197" i="2"/>
  <c r="EE197" i="2" s="1"/>
  <c r="DZ197" i="2"/>
  <c r="ED197" i="2" s="1"/>
  <c r="DY197" i="2"/>
  <c r="EC197" i="2" s="1"/>
  <c r="DX197" i="2"/>
  <c r="EB197" i="2" s="1"/>
  <c r="C197" i="2"/>
  <c r="B197" i="2"/>
  <c r="EA196" i="2"/>
  <c r="EE196" i="2" s="1"/>
  <c r="DZ196" i="2"/>
  <c r="ED196" i="2" s="1"/>
  <c r="DY196" i="2"/>
  <c r="EC196" i="2" s="1"/>
  <c r="DX196" i="2"/>
  <c r="EB196" i="2" s="1"/>
  <c r="C196" i="2"/>
  <c r="B196" i="2"/>
  <c r="EA195" i="2"/>
  <c r="EE195" i="2" s="1"/>
  <c r="DZ195" i="2"/>
  <c r="ED195" i="2" s="1"/>
  <c r="DY195" i="2"/>
  <c r="EC195" i="2" s="1"/>
  <c r="DX195" i="2"/>
  <c r="EB195" i="2" s="1"/>
  <c r="C195" i="2"/>
  <c r="B195" i="2"/>
  <c r="EA194" i="2"/>
  <c r="EE194" i="2" s="1"/>
  <c r="DZ194" i="2"/>
  <c r="ED194" i="2" s="1"/>
  <c r="DY194" i="2"/>
  <c r="EC194" i="2" s="1"/>
  <c r="DX194" i="2"/>
  <c r="EB194" i="2" s="1"/>
  <c r="C194" i="2"/>
  <c r="B194" i="2"/>
  <c r="EA193" i="2"/>
  <c r="EE193" i="2" s="1"/>
  <c r="DZ193" i="2"/>
  <c r="ED193" i="2" s="1"/>
  <c r="DY193" i="2"/>
  <c r="EC193" i="2" s="1"/>
  <c r="DX193" i="2"/>
  <c r="EB193" i="2" s="1"/>
  <c r="C193" i="2"/>
  <c r="B193" i="2"/>
  <c r="EA192" i="2"/>
  <c r="EE192" i="2" s="1"/>
  <c r="DZ192" i="2"/>
  <c r="ED192" i="2" s="1"/>
  <c r="DY192" i="2"/>
  <c r="EC192" i="2" s="1"/>
  <c r="DX192" i="2"/>
  <c r="EB192" i="2" s="1"/>
  <c r="C192" i="2"/>
  <c r="B192" i="2"/>
  <c r="EA191" i="2"/>
  <c r="EE191" i="2" s="1"/>
  <c r="DZ191" i="2"/>
  <c r="ED191" i="2" s="1"/>
  <c r="DY191" i="2"/>
  <c r="EC191" i="2" s="1"/>
  <c r="DX191" i="2"/>
  <c r="EB191" i="2" s="1"/>
  <c r="C191" i="2"/>
  <c r="B191" i="2"/>
  <c r="EA190" i="2"/>
  <c r="EE190" i="2" s="1"/>
  <c r="DZ190" i="2"/>
  <c r="ED190" i="2" s="1"/>
  <c r="DY190" i="2"/>
  <c r="EC190" i="2" s="1"/>
  <c r="DX190" i="2"/>
  <c r="EB190" i="2" s="1"/>
  <c r="C190" i="2"/>
  <c r="B190" i="2"/>
  <c r="EA189" i="2"/>
  <c r="EE189" i="2" s="1"/>
  <c r="DZ189" i="2"/>
  <c r="ED189" i="2" s="1"/>
  <c r="DY189" i="2"/>
  <c r="EC189" i="2" s="1"/>
  <c r="DX189" i="2"/>
  <c r="EB189" i="2" s="1"/>
  <c r="C189" i="2"/>
  <c r="B189" i="2"/>
  <c r="EA188" i="2"/>
  <c r="EE188" i="2" s="1"/>
  <c r="DZ188" i="2"/>
  <c r="ED188" i="2" s="1"/>
  <c r="DY188" i="2"/>
  <c r="EC188" i="2" s="1"/>
  <c r="DX188" i="2"/>
  <c r="EB188" i="2" s="1"/>
  <c r="C188" i="2"/>
  <c r="B188" i="2"/>
  <c r="EA187" i="2"/>
  <c r="EE187" i="2" s="1"/>
  <c r="DZ187" i="2"/>
  <c r="ED187" i="2" s="1"/>
  <c r="DY187" i="2"/>
  <c r="EC187" i="2" s="1"/>
  <c r="DX187" i="2"/>
  <c r="EB187" i="2" s="1"/>
  <c r="C187" i="2"/>
  <c r="B187" i="2"/>
  <c r="EA186" i="2"/>
  <c r="DZ186" i="2"/>
  <c r="DY186" i="2"/>
  <c r="EC186" i="2" s="1"/>
  <c r="DX186" i="2"/>
  <c r="EB186" i="2" s="1"/>
  <c r="C186" i="2"/>
  <c r="B186" i="2"/>
  <c r="EA185" i="2"/>
  <c r="EE185" i="2" s="1"/>
  <c r="DZ185" i="2"/>
  <c r="ED185" i="2" s="1"/>
  <c r="DY185" i="2"/>
  <c r="EC185" i="2" s="1"/>
  <c r="DX185" i="2"/>
  <c r="EB185" i="2" s="1"/>
  <c r="C185" i="2"/>
  <c r="B185" i="2"/>
  <c r="EA184" i="2"/>
  <c r="EE184" i="2" s="1"/>
  <c r="DZ184" i="2"/>
  <c r="ED184" i="2" s="1"/>
  <c r="DY184" i="2"/>
  <c r="EC184" i="2" s="1"/>
  <c r="DX184" i="2"/>
  <c r="EB184" i="2" s="1"/>
  <c r="C184" i="2"/>
  <c r="B184" i="2"/>
  <c r="EA183" i="2"/>
  <c r="EE183" i="2" s="1"/>
  <c r="DZ183" i="2"/>
  <c r="ED183" i="2" s="1"/>
  <c r="DY183" i="2"/>
  <c r="EC183" i="2" s="1"/>
  <c r="DX183" i="2"/>
  <c r="EB183" i="2" s="1"/>
  <c r="C183" i="2"/>
  <c r="EA182" i="2"/>
  <c r="EE182" i="2" s="1"/>
  <c r="DZ182" i="2"/>
  <c r="ED182" i="2" s="1"/>
  <c r="DY182" i="2"/>
  <c r="EC182" i="2" s="1"/>
  <c r="DX182" i="2"/>
  <c r="EB182" i="2" s="1"/>
  <c r="C182" i="2"/>
  <c r="B182" i="2"/>
  <c r="EA181" i="2"/>
  <c r="EE181" i="2" s="1"/>
  <c r="DZ181" i="2"/>
  <c r="ED181" i="2" s="1"/>
  <c r="DY181" i="2"/>
  <c r="EC181" i="2" s="1"/>
  <c r="DX181" i="2"/>
  <c r="EB181" i="2" s="1"/>
  <c r="C181" i="2"/>
  <c r="B181" i="2"/>
  <c r="EA180" i="2"/>
  <c r="EE180" i="2" s="1"/>
  <c r="DZ180" i="2"/>
  <c r="ED180" i="2" s="1"/>
  <c r="DY180" i="2"/>
  <c r="EC180" i="2" s="1"/>
  <c r="DX180" i="2"/>
  <c r="EB180" i="2" s="1"/>
  <c r="C180" i="2"/>
  <c r="B180" i="2"/>
  <c r="EA179" i="2"/>
  <c r="EE179" i="2" s="1"/>
  <c r="DZ179" i="2"/>
  <c r="ED179" i="2" s="1"/>
  <c r="DY179" i="2"/>
  <c r="EC179" i="2" s="1"/>
  <c r="DX179" i="2"/>
  <c r="EB179" i="2" s="1"/>
  <c r="C179" i="2"/>
  <c r="B179" i="2"/>
  <c r="EA178" i="2"/>
  <c r="EE178" i="2" s="1"/>
  <c r="DZ178" i="2"/>
  <c r="ED178" i="2" s="1"/>
  <c r="DY178" i="2"/>
  <c r="EC178" i="2" s="1"/>
  <c r="DX178" i="2"/>
  <c r="EB178" i="2" s="1"/>
  <c r="C178" i="2"/>
  <c r="B178" i="2"/>
  <c r="EA177" i="2"/>
  <c r="EE177" i="2" s="1"/>
  <c r="DZ177" i="2"/>
  <c r="ED177" i="2" s="1"/>
  <c r="DY177" i="2"/>
  <c r="EC177" i="2" s="1"/>
  <c r="DX177" i="2"/>
  <c r="EB177" i="2" s="1"/>
  <c r="C177" i="2"/>
  <c r="B177" i="2"/>
  <c r="EA176" i="2"/>
  <c r="EE176" i="2" s="1"/>
  <c r="DZ176" i="2"/>
  <c r="ED176" i="2" s="1"/>
  <c r="DY176" i="2"/>
  <c r="EC176" i="2" s="1"/>
  <c r="DX176" i="2"/>
  <c r="EB176" i="2" s="1"/>
  <c r="C176" i="2"/>
  <c r="B176" i="2"/>
  <c r="EA175" i="2"/>
  <c r="EE175" i="2" s="1"/>
  <c r="DZ175" i="2"/>
  <c r="ED175" i="2" s="1"/>
  <c r="DY175" i="2"/>
  <c r="EC175" i="2" s="1"/>
  <c r="DX175" i="2"/>
  <c r="EB175" i="2" s="1"/>
  <c r="C175" i="2"/>
  <c r="B175" i="2"/>
  <c r="EA174" i="2"/>
  <c r="EE174" i="2" s="1"/>
  <c r="DZ174" i="2"/>
  <c r="ED174" i="2" s="1"/>
  <c r="DY174" i="2"/>
  <c r="EC174" i="2" s="1"/>
  <c r="DX174" i="2"/>
  <c r="EB174" i="2" s="1"/>
  <c r="C174" i="2"/>
  <c r="B174" i="2"/>
  <c r="EA173" i="2"/>
  <c r="EE173" i="2" s="1"/>
  <c r="DZ173" i="2"/>
  <c r="ED173" i="2" s="1"/>
  <c r="DY173" i="2"/>
  <c r="EC173" i="2" s="1"/>
  <c r="DX173" i="2"/>
  <c r="EB173" i="2" s="1"/>
  <c r="C173" i="2"/>
  <c r="B173" i="2"/>
  <c r="EA172" i="2"/>
  <c r="EE172" i="2" s="1"/>
  <c r="DZ172" i="2"/>
  <c r="ED172" i="2" s="1"/>
  <c r="DY172" i="2"/>
  <c r="EC172" i="2" s="1"/>
  <c r="DX172" i="2"/>
  <c r="EB172" i="2" s="1"/>
  <c r="C172" i="2"/>
  <c r="EA171" i="2"/>
  <c r="EE171" i="2" s="1"/>
  <c r="DZ171" i="2"/>
  <c r="ED171" i="2" s="1"/>
  <c r="DY171" i="2"/>
  <c r="EC171" i="2" s="1"/>
  <c r="DX171" i="2"/>
  <c r="EB171" i="2" s="1"/>
  <c r="C171" i="2"/>
  <c r="B171" i="2"/>
  <c r="EA170" i="2"/>
  <c r="EE170" i="2" s="1"/>
  <c r="DZ170" i="2"/>
  <c r="ED170" i="2" s="1"/>
  <c r="DY170" i="2"/>
  <c r="EC170" i="2" s="1"/>
  <c r="DX170" i="2"/>
  <c r="EB170" i="2" s="1"/>
  <c r="C170" i="2"/>
  <c r="B170" i="2"/>
  <c r="EA169" i="2"/>
  <c r="EE169" i="2" s="1"/>
  <c r="DZ169" i="2"/>
  <c r="ED169" i="2" s="1"/>
  <c r="DY169" i="2"/>
  <c r="EC169" i="2" s="1"/>
  <c r="DX169" i="2"/>
  <c r="EB169" i="2" s="1"/>
  <c r="C169" i="2"/>
  <c r="B169" i="2"/>
  <c r="EA168" i="2"/>
  <c r="EE168" i="2" s="1"/>
  <c r="DZ168" i="2"/>
  <c r="ED168" i="2" s="1"/>
  <c r="DY168" i="2"/>
  <c r="EC168" i="2" s="1"/>
  <c r="DX168" i="2"/>
  <c r="EB168" i="2" s="1"/>
  <c r="C168" i="2"/>
  <c r="B168" i="2"/>
  <c r="EA167" i="2"/>
  <c r="EE167" i="2" s="1"/>
  <c r="DZ167" i="2"/>
  <c r="ED167" i="2" s="1"/>
  <c r="DY167" i="2"/>
  <c r="EC167" i="2" s="1"/>
  <c r="DX167" i="2"/>
  <c r="EB167" i="2" s="1"/>
  <c r="C167" i="2"/>
  <c r="B167" i="2"/>
  <c r="EA166" i="2"/>
  <c r="EE166" i="2" s="1"/>
  <c r="DZ166" i="2"/>
  <c r="ED166" i="2" s="1"/>
  <c r="DY166" i="2"/>
  <c r="EC166" i="2" s="1"/>
  <c r="DX166" i="2"/>
  <c r="EB166" i="2" s="1"/>
  <c r="C166" i="2"/>
  <c r="B166" i="2"/>
  <c r="EA165" i="2"/>
  <c r="EE165" i="2" s="1"/>
  <c r="DZ165" i="2"/>
  <c r="ED165" i="2" s="1"/>
  <c r="DY165" i="2"/>
  <c r="EC165" i="2" s="1"/>
  <c r="DX165" i="2"/>
  <c r="EB165" i="2" s="1"/>
  <c r="C165" i="2"/>
  <c r="B165" i="2"/>
  <c r="EA164" i="2"/>
  <c r="EE164" i="2" s="1"/>
  <c r="DZ164" i="2"/>
  <c r="ED164" i="2" s="1"/>
  <c r="DY164" i="2"/>
  <c r="EC164" i="2" s="1"/>
  <c r="DX164" i="2"/>
  <c r="EB164" i="2" s="1"/>
  <c r="C164" i="2"/>
  <c r="B164" i="2"/>
  <c r="EA163" i="2"/>
  <c r="EE163" i="2" s="1"/>
  <c r="DZ163" i="2"/>
  <c r="ED163" i="2" s="1"/>
  <c r="DY163" i="2"/>
  <c r="EC163" i="2" s="1"/>
  <c r="DX163" i="2"/>
  <c r="EB163" i="2" s="1"/>
  <c r="C163" i="2"/>
  <c r="B163" i="2"/>
  <c r="EA162" i="2"/>
  <c r="EE162" i="2" s="1"/>
  <c r="DZ162" i="2"/>
  <c r="ED162" i="2" s="1"/>
  <c r="DY162" i="2"/>
  <c r="EC162" i="2" s="1"/>
  <c r="DX162" i="2"/>
  <c r="EB162" i="2" s="1"/>
  <c r="C162" i="2"/>
  <c r="B162" i="2"/>
  <c r="EA161" i="2"/>
  <c r="EE161" i="2" s="1"/>
  <c r="DZ161" i="2"/>
  <c r="ED161" i="2" s="1"/>
  <c r="DY161" i="2"/>
  <c r="EC161" i="2" s="1"/>
  <c r="DX161" i="2"/>
  <c r="EB161" i="2" s="1"/>
  <c r="C161" i="2"/>
  <c r="B161" i="2"/>
  <c r="EA160" i="2"/>
  <c r="EE160" i="2" s="1"/>
  <c r="DZ160" i="2"/>
  <c r="ED160" i="2" s="1"/>
  <c r="DY160" i="2"/>
  <c r="EC160" i="2" s="1"/>
  <c r="DX160" i="2"/>
  <c r="EB160" i="2" s="1"/>
  <c r="C160" i="2"/>
  <c r="EA159" i="2"/>
  <c r="EE159" i="2" s="1"/>
  <c r="DZ159" i="2"/>
  <c r="ED159" i="2" s="1"/>
  <c r="DY159" i="2"/>
  <c r="EC159" i="2" s="1"/>
  <c r="DX159" i="2"/>
  <c r="EB159" i="2" s="1"/>
  <c r="C159" i="2"/>
  <c r="B159" i="2"/>
  <c r="EA158" i="2"/>
  <c r="EE158" i="2" s="1"/>
  <c r="DZ158" i="2"/>
  <c r="ED158" i="2" s="1"/>
  <c r="DY158" i="2"/>
  <c r="EC158" i="2" s="1"/>
  <c r="DX158" i="2"/>
  <c r="EB158" i="2" s="1"/>
  <c r="C158" i="2"/>
  <c r="B158" i="2"/>
  <c r="EA157" i="2"/>
  <c r="EE157" i="2" s="1"/>
  <c r="DZ157" i="2"/>
  <c r="ED157" i="2" s="1"/>
  <c r="DY157" i="2"/>
  <c r="EC157" i="2" s="1"/>
  <c r="DX157" i="2"/>
  <c r="EB157" i="2" s="1"/>
  <c r="C157" i="2"/>
  <c r="B157" i="2"/>
  <c r="EA156" i="2"/>
  <c r="EE156" i="2" s="1"/>
  <c r="DZ156" i="2"/>
  <c r="ED156" i="2" s="1"/>
  <c r="DY156" i="2"/>
  <c r="EC156" i="2" s="1"/>
  <c r="DX156" i="2"/>
  <c r="EB156" i="2" s="1"/>
  <c r="C156" i="2"/>
  <c r="B156" i="2"/>
  <c r="EA155" i="2"/>
  <c r="EE155" i="2" s="1"/>
  <c r="DZ155" i="2"/>
  <c r="ED155" i="2" s="1"/>
  <c r="DY155" i="2"/>
  <c r="EC155" i="2" s="1"/>
  <c r="DX155" i="2"/>
  <c r="EB155" i="2" s="1"/>
  <c r="C155" i="2"/>
  <c r="B155" i="2"/>
  <c r="EA154" i="2"/>
  <c r="EE154" i="2" s="1"/>
  <c r="DZ154" i="2"/>
  <c r="ED154" i="2" s="1"/>
  <c r="DY154" i="2"/>
  <c r="EC154" i="2" s="1"/>
  <c r="DX154" i="2"/>
  <c r="EB154" i="2" s="1"/>
  <c r="C154" i="2"/>
  <c r="B154" i="2"/>
  <c r="EA153" i="2"/>
  <c r="EE153" i="2" s="1"/>
  <c r="DZ153" i="2"/>
  <c r="ED153" i="2" s="1"/>
  <c r="DY153" i="2"/>
  <c r="EC153" i="2" s="1"/>
  <c r="DX153" i="2"/>
  <c r="EB153" i="2" s="1"/>
  <c r="C153" i="2"/>
  <c r="B153" i="2"/>
  <c r="EA152" i="2"/>
  <c r="EE152" i="2" s="1"/>
  <c r="DZ152" i="2"/>
  <c r="ED152" i="2" s="1"/>
  <c r="DY152" i="2"/>
  <c r="EC152" i="2" s="1"/>
  <c r="DX152" i="2"/>
  <c r="EB152" i="2" s="1"/>
  <c r="C152" i="2"/>
  <c r="B152" i="2"/>
  <c r="EA151" i="2"/>
  <c r="EE151" i="2" s="1"/>
  <c r="DZ151" i="2"/>
  <c r="ED151" i="2" s="1"/>
  <c r="DY151" i="2"/>
  <c r="EC151" i="2" s="1"/>
  <c r="DX151" i="2"/>
  <c r="EB151" i="2" s="1"/>
  <c r="C151" i="2"/>
  <c r="B151" i="2"/>
  <c r="EA150" i="2"/>
  <c r="EE150" i="2" s="1"/>
  <c r="DZ150" i="2"/>
  <c r="ED150" i="2" s="1"/>
  <c r="DY150" i="2"/>
  <c r="EC150" i="2" s="1"/>
  <c r="DX150" i="2"/>
  <c r="EB150" i="2" s="1"/>
  <c r="C150" i="2"/>
  <c r="B150" i="2"/>
  <c r="EA149" i="2"/>
  <c r="EE149" i="2" s="1"/>
  <c r="DZ149" i="2"/>
  <c r="ED149" i="2" s="1"/>
  <c r="DY149" i="2"/>
  <c r="EC149" i="2" s="1"/>
  <c r="DX149" i="2"/>
  <c r="EB149" i="2" s="1"/>
  <c r="C149" i="2"/>
  <c r="B149" i="2"/>
  <c r="EA148" i="2"/>
  <c r="EE148" i="2" s="1"/>
  <c r="DZ148" i="2"/>
  <c r="ED148" i="2" s="1"/>
  <c r="DY148" i="2"/>
  <c r="EC148" i="2" s="1"/>
  <c r="DX148" i="2"/>
  <c r="EB148" i="2" s="1"/>
  <c r="C148" i="2"/>
  <c r="B148" i="2"/>
  <c r="EA147" i="2"/>
  <c r="EE147" i="2" s="1"/>
  <c r="DZ147" i="2"/>
  <c r="ED147" i="2" s="1"/>
  <c r="DY147" i="2"/>
  <c r="EC147" i="2" s="1"/>
  <c r="DX147" i="2"/>
  <c r="EB147" i="2" s="1"/>
  <c r="C147" i="2"/>
  <c r="B147" i="2"/>
  <c r="EA146" i="2"/>
  <c r="EE146" i="2" s="1"/>
  <c r="DZ146" i="2"/>
  <c r="ED146" i="2" s="1"/>
  <c r="DY146" i="2"/>
  <c r="EC146" i="2" s="1"/>
  <c r="DX146" i="2"/>
  <c r="EB146" i="2" s="1"/>
  <c r="C146" i="2"/>
  <c r="B146" i="2"/>
  <c r="EA145" i="2"/>
  <c r="EE145" i="2" s="1"/>
  <c r="DZ145" i="2"/>
  <c r="ED145" i="2" s="1"/>
  <c r="DY145" i="2"/>
  <c r="EC145" i="2" s="1"/>
  <c r="DX145" i="2"/>
  <c r="EB145" i="2" s="1"/>
  <c r="C145" i="2"/>
  <c r="B145" i="2"/>
  <c r="EA144" i="2"/>
  <c r="EE144" i="2" s="1"/>
  <c r="DZ144" i="2"/>
  <c r="ED144" i="2" s="1"/>
  <c r="DY144" i="2"/>
  <c r="EC144" i="2" s="1"/>
  <c r="DX144" i="2"/>
  <c r="EB144" i="2" s="1"/>
  <c r="C144" i="2"/>
  <c r="B144" i="2"/>
  <c r="EA143" i="2"/>
  <c r="EE143" i="2" s="1"/>
  <c r="DZ143" i="2"/>
  <c r="ED143" i="2" s="1"/>
  <c r="DY143" i="2"/>
  <c r="EC143" i="2" s="1"/>
  <c r="DX143" i="2"/>
  <c r="EB143" i="2" s="1"/>
  <c r="C143" i="2"/>
  <c r="B143" i="2"/>
  <c r="EA142" i="2"/>
  <c r="EE142" i="2" s="1"/>
  <c r="DZ142" i="2"/>
  <c r="ED142" i="2" s="1"/>
  <c r="DY142" i="2"/>
  <c r="EC142" i="2" s="1"/>
  <c r="DX142" i="2"/>
  <c r="EB142" i="2" s="1"/>
  <c r="C142" i="2"/>
  <c r="B142" i="2"/>
  <c r="EA141" i="2"/>
  <c r="EE141" i="2" s="1"/>
  <c r="DZ141" i="2"/>
  <c r="ED141" i="2" s="1"/>
  <c r="DY141" i="2"/>
  <c r="EC141" i="2" s="1"/>
  <c r="DX141" i="2"/>
  <c r="EB141" i="2" s="1"/>
  <c r="C141" i="2"/>
  <c r="B141" i="2"/>
  <c r="EA140" i="2"/>
  <c r="EE140" i="2" s="1"/>
  <c r="DZ140" i="2"/>
  <c r="DY140" i="2"/>
  <c r="DX140" i="2"/>
  <c r="C140" i="2"/>
  <c r="B140" i="2"/>
  <c r="EA139" i="2"/>
  <c r="EE139" i="2" s="1"/>
  <c r="DZ139" i="2"/>
  <c r="ED139" i="2" s="1"/>
  <c r="DY139" i="2"/>
  <c r="EC139" i="2" s="1"/>
  <c r="DX139" i="2"/>
  <c r="EB139" i="2" s="1"/>
  <c r="C139" i="2"/>
  <c r="B139" i="2"/>
  <c r="EA138" i="2"/>
  <c r="DZ138" i="2"/>
  <c r="DY138" i="2"/>
  <c r="DX138" i="2"/>
  <c r="C138" i="2"/>
  <c r="B138" i="2"/>
  <c r="EA137" i="2"/>
  <c r="EE137" i="2" s="1"/>
  <c r="DZ137" i="2"/>
  <c r="ED137" i="2" s="1"/>
  <c r="DY137" i="2"/>
  <c r="EC137" i="2" s="1"/>
  <c r="DX137" i="2"/>
  <c r="EB137" i="2" s="1"/>
  <c r="C137" i="2"/>
  <c r="B137" i="2"/>
  <c r="EA136" i="2"/>
  <c r="EE136" i="2" s="1"/>
  <c r="DZ136" i="2"/>
  <c r="ED136" i="2" s="1"/>
  <c r="DY136" i="2"/>
  <c r="EC136" i="2" s="1"/>
  <c r="DX136" i="2"/>
  <c r="EB136" i="2" s="1"/>
  <c r="C136" i="2"/>
  <c r="B136" i="2"/>
  <c r="EA135" i="2"/>
  <c r="EE135" i="2" s="1"/>
  <c r="DZ135" i="2"/>
  <c r="ED135" i="2" s="1"/>
  <c r="DY135" i="2"/>
  <c r="EC135" i="2" s="1"/>
  <c r="DX135" i="2"/>
  <c r="EB135" i="2" s="1"/>
  <c r="C135" i="2"/>
  <c r="B135" i="2"/>
  <c r="EA134" i="2"/>
  <c r="EE134" i="2" s="1"/>
  <c r="DZ134" i="2"/>
  <c r="ED134" i="2" s="1"/>
  <c r="DY134" i="2"/>
  <c r="EC134" i="2" s="1"/>
  <c r="DX134" i="2"/>
  <c r="EB134" i="2" s="1"/>
  <c r="C134" i="2"/>
  <c r="B134" i="2"/>
  <c r="EA133" i="2"/>
  <c r="EE133" i="2" s="1"/>
  <c r="DZ133" i="2"/>
  <c r="ED133" i="2" s="1"/>
  <c r="DY133" i="2"/>
  <c r="EC133" i="2" s="1"/>
  <c r="DX133" i="2"/>
  <c r="EB133" i="2" s="1"/>
  <c r="C133" i="2"/>
  <c r="B133" i="2"/>
  <c r="EA132" i="2"/>
  <c r="EE132" i="2" s="1"/>
  <c r="DZ132" i="2"/>
  <c r="ED132" i="2" s="1"/>
  <c r="DY132" i="2"/>
  <c r="EC132" i="2" s="1"/>
  <c r="DX132" i="2"/>
  <c r="EB132" i="2" s="1"/>
  <c r="C132" i="2"/>
  <c r="B132" i="2"/>
  <c r="EA131" i="2"/>
  <c r="EE131" i="2" s="1"/>
  <c r="DZ131" i="2"/>
  <c r="ED131" i="2" s="1"/>
  <c r="DY131" i="2"/>
  <c r="EC131" i="2" s="1"/>
  <c r="DX131" i="2"/>
  <c r="EB131" i="2" s="1"/>
  <c r="C131" i="2"/>
  <c r="B131" i="2"/>
  <c r="EA130" i="2"/>
  <c r="EE130" i="2" s="1"/>
  <c r="DZ130" i="2"/>
  <c r="ED130" i="2" s="1"/>
  <c r="DY130" i="2"/>
  <c r="EC130" i="2" s="1"/>
  <c r="DX130" i="2"/>
  <c r="EB130" i="2" s="1"/>
  <c r="C130" i="2"/>
  <c r="B130" i="2"/>
  <c r="EA129" i="2"/>
  <c r="EE129" i="2" s="1"/>
  <c r="DZ129" i="2"/>
  <c r="ED129" i="2" s="1"/>
  <c r="DY129" i="2"/>
  <c r="EC129" i="2" s="1"/>
  <c r="DX129" i="2"/>
  <c r="EB129" i="2" s="1"/>
  <c r="C129" i="2"/>
  <c r="B129" i="2"/>
  <c r="EA128" i="2"/>
  <c r="DZ128" i="2"/>
  <c r="DY128" i="2"/>
  <c r="DX128" i="2"/>
  <c r="C128" i="2"/>
  <c r="B128" i="2"/>
  <c r="EA127" i="2"/>
  <c r="EE127" i="2" s="1"/>
  <c r="DZ127" i="2"/>
  <c r="ED127" i="2" s="1"/>
  <c r="DY127" i="2"/>
  <c r="EC127" i="2" s="1"/>
  <c r="DX127" i="2"/>
  <c r="EB127" i="2" s="1"/>
  <c r="C127" i="2"/>
  <c r="B127" i="2"/>
  <c r="EA126" i="2"/>
  <c r="EE126" i="2" s="1"/>
  <c r="DZ126" i="2"/>
  <c r="ED126" i="2" s="1"/>
  <c r="DY126" i="2"/>
  <c r="EC126" i="2" s="1"/>
  <c r="DX126" i="2"/>
  <c r="EB126" i="2" s="1"/>
  <c r="C126" i="2"/>
  <c r="EA125" i="2"/>
  <c r="EE125" i="2" s="1"/>
  <c r="DZ125" i="2"/>
  <c r="ED125" i="2" s="1"/>
  <c r="DY125" i="2"/>
  <c r="EC125" i="2" s="1"/>
  <c r="DX125" i="2"/>
  <c r="EB125" i="2" s="1"/>
  <c r="C125" i="2"/>
  <c r="B125" i="2"/>
  <c r="EA124" i="2"/>
  <c r="EE124" i="2" s="1"/>
  <c r="DZ124" i="2"/>
  <c r="ED124" i="2" s="1"/>
  <c r="DY124" i="2"/>
  <c r="EC124" i="2" s="1"/>
  <c r="DX124" i="2"/>
  <c r="EB124" i="2" s="1"/>
  <c r="C124" i="2"/>
  <c r="B124" i="2"/>
  <c r="EA123" i="2"/>
  <c r="EE123" i="2" s="1"/>
  <c r="DZ123" i="2"/>
  <c r="DY123" i="2"/>
  <c r="DX123" i="2"/>
  <c r="EB123" i="2" s="1"/>
  <c r="C123" i="2"/>
  <c r="B123" i="2"/>
  <c r="EA122" i="2"/>
  <c r="EE122" i="2" s="1"/>
  <c r="DZ122" i="2"/>
  <c r="ED122" i="2" s="1"/>
  <c r="DY122" i="2"/>
  <c r="EC122" i="2" s="1"/>
  <c r="DX122" i="2"/>
  <c r="EB122" i="2" s="1"/>
  <c r="C122" i="2"/>
  <c r="B122" i="2"/>
  <c r="EA121" i="2"/>
  <c r="EE121" i="2" s="1"/>
  <c r="DZ121" i="2"/>
  <c r="ED121" i="2" s="1"/>
  <c r="DY121" i="2"/>
  <c r="EC121" i="2" s="1"/>
  <c r="DX121" i="2"/>
  <c r="EB121" i="2" s="1"/>
  <c r="C121" i="2"/>
  <c r="B121" i="2"/>
  <c r="EA120" i="2"/>
  <c r="EE120" i="2" s="1"/>
  <c r="DZ120" i="2"/>
  <c r="ED120" i="2" s="1"/>
  <c r="DY120" i="2"/>
  <c r="EC120" i="2" s="1"/>
  <c r="DX120" i="2"/>
  <c r="EB120" i="2" s="1"/>
  <c r="C120" i="2"/>
  <c r="B120" i="2"/>
  <c r="EA119" i="2"/>
  <c r="DZ119" i="2"/>
  <c r="DY119" i="2"/>
  <c r="DX119" i="2"/>
  <c r="C119" i="2"/>
  <c r="B119" i="2"/>
  <c r="EA118" i="2"/>
  <c r="EE118" i="2" s="1"/>
  <c r="DZ118" i="2"/>
  <c r="ED118" i="2" s="1"/>
  <c r="DY118" i="2"/>
  <c r="EC118" i="2" s="1"/>
  <c r="DX118" i="2"/>
  <c r="EB118" i="2" s="1"/>
  <c r="C118" i="2"/>
  <c r="B118" i="2"/>
  <c r="EA117" i="2"/>
  <c r="EE117" i="2" s="1"/>
  <c r="DZ117" i="2"/>
  <c r="ED117" i="2" s="1"/>
  <c r="DY117" i="2"/>
  <c r="EC117" i="2" s="1"/>
  <c r="DX117" i="2"/>
  <c r="EB117" i="2" s="1"/>
  <c r="C117" i="2"/>
  <c r="B117" i="2"/>
  <c r="EA116" i="2"/>
  <c r="EE116" i="2" s="1"/>
  <c r="DZ116" i="2"/>
  <c r="ED116" i="2" s="1"/>
  <c r="DY116" i="2"/>
  <c r="EC116" i="2" s="1"/>
  <c r="DX116" i="2"/>
  <c r="EB116" i="2" s="1"/>
  <c r="C116" i="2"/>
  <c r="B116" i="2"/>
  <c r="EA115" i="2"/>
  <c r="EE115" i="2" s="1"/>
  <c r="DZ115" i="2"/>
  <c r="ED115" i="2" s="1"/>
  <c r="DY115" i="2"/>
  <c r="EC115" i="2" s="1"/>
  <c r="DX115" i="2"/>
  <c r="EB115" i="2" s="1"/>
  <c r="C115" i="2"/>
  <c r="B115" i="2"/>
  <c r="EA114" i="2"/>
  <c r="EE114" i="2" s="1"/>
  <c r="DZ114" i="2"/>
  <c r="ED114" i="2" s="1"/>
  <c r="DY114" i="2"/>
  <c r="EC114" i="2" s="1"/>
  <c r="DX114" i="2"/>
  <c r="EB114" i="2" s="1"/>
  <c r="C114" i="2"/>
  <c r="EA113" i="2"/>
  <c r="EE113" i="2" s="1"/>
  <c r="DZ113" i="2"/>
  <c r="ED113" i="2" s="1"/>
  <c r="DY113" i="2"/>
  <c r="EC113" i="2" s="1"/>
  <c r="DX113" i="2"/>
  <c r="EB113" i="2" s="1"/>
  <c r="C113" i="2"/>
  <c r="B113" i="2"/>
  <c r="EA112" i="2"/>
  <c r="EE112" i="2" s="1"/>
  <c r="DZ112" i="2"/>
  <c r="ED112" i="2" s="1"/>
  <c r="DY112" i="2"/>
  <c r="EC112" i="2" s="1"/>
  <c r="DX112" i="2"/>
  <c r="EB112" i="2" s="1"/>
  <c r="C112" i="2"/>
  <c r="B112" i="2"/>
  <c r="EA111" i="2"/>
  <c r="EE111" i="2" s="1"/>
  <c r="DZ111" i="2"/>
  <c r="ED111" i="2" s="1"/>
  <c r="DY111" i="2"/>
  <c r="EC111" i="2" s="1"/>
  <c r="DX111" i="2"/>
  <c r="EB111" i="2" s="1"/>
  <c r="C111" i="2"/>
  <c r="B111" i="2"/>
  <c r="EA110" i="2"/>
  <c r="EE110" i="2" s="1"/>
  <c r="DZ110" i="2"/>
  <c r="ED110" i="2" s="1"/>
  <c r="DY110" i="2"/>
  <c r="EC110" i="2" s="1"/>
  <c r="DX110" i="2"/>
  <c r="EB110" i="2" s="1"/>
  <c r="B110" i="2"/>
  <c r="EA109" i="2"/>
  <c r="EE109" i="2" s="1"/>
  <c r="DZ109" i="2"/>
  <c r="ED109" i="2" s="1"/>
  <c r="DY109" i="2"/>
  <c r="EC109" i="2" s="1"/>
  <c r="DX109" i="2"/>
  <c r="EB109" i="2" s="1"/>
  <c r="C109" i="2"/>
  <c r="B109" i="2"/>
  <c r="EA108" i="2"/>
  <c r="EE108" i="2" s="1"/>
  <c r="DZ108" i="2"/>
  <c r="ED108" i="2" s="1"/>
  <c r="DY108" i="2"/>
  <c r="EC108" i="2" s="1"/>
  <c r="DX108" i="2"/>
  <c r="EB108" i="2" s="1"/>
  <c r="C108" i="2"/>
  <c r="B108" i="2"/>
  <c r="EA107" i="2"/>
  <c r="EE107" i="2" s="1"/>
  <c r="DZ107" i="2"/>
  <c r="ED107" i="2" s="1"/>
  <c r="DY107" i="2"/>
  <c r="EC107" i="2" s="1"/>
  <c r="DX107" i="2"/>
  <c r="EB107" i="2" s="1"/>
  <c r="C107" i="2"/>
  <c r="B107" i="2"/>
  <c r="EA106" i="2"/>
  <c r="EE106" i="2" s="1"/>
  <c r="DZ106" i="2"/>
  <c r="ED106" i="2" s="1"/>
  <c r="DY106" i="2"/>
  <c r="EC106" i="2" s="1"/>
  <c r="DX106" i="2"/>
  <c r="EB106" i="2" s="1"/>
  <c r="C106" i="2"/>
  <c r="B106" i="2"/>
  <c r="EA105" i="2"/>
  <c r="EE105" i="2" s="1"/>
  <c r="DZ105" i="2"/>
  <c r="ED105" i="2" s="1"/>
  <c r="DY105" i="2"/>
  <c r="EC105" i="2" s="1"/>
  <c r="DX105" i="2"/>
  <c r="EB105" i="2" s="1"/>
  <c r="C105" i="2"/>
  <c r="B105" i="2"/>
  <c r="EA104" i="2"/>
  <c r="EE104" i="2" s="1"/>
  <c r="DZ104" i="2"/>
  <c r="ED104" i="2" s="1"/>
  <c r="DY104" i="2"/>
  <c r="EC104" i="2" s="1"/>
  <c r="DX104" i="2"/>
  <c r="EB104" i="2" s="1"/>
  <c r="C104" i="2"/>
  <c r="B104" i="2"/>
  <c r="EA103" i="2"/>
  <c r="EE103" i="2" s="1"/>
  <c r="DZ103" i="2"/>
  <c r="ED103" i="2" s="1"/>
  <c r="DY103" i="2"/>
  <c r="EC103" i="2" s="1"/>
  <c r="DX103" i="2"/>
  <c r="EB103" i="2" s="1"/>
  <c r="C103" i="2"/>
  <c r="B103" i="2"/>
  <c r="EA102" i="2"/>
  <c r="EE102" i="2" s="1"/>
  <c r="DZ102" i="2"/>
  <c r="ED102" i="2" s="1"/>
  <c r="DY102" i="2"/>
  <c r="EC102" i="2" s="1"/>
  <c r="DX102" i="2"/>
  <c r="EB102" i="2" s="1"/>
  <c r="C102" i="2"/>
  <c r="B102" i="2"/>
  <c r="EA101" i="2"/>
  <c r="EE101" i="2" s="1"/>
  <c r="DZ101" i="2"/>
  <c r="ED101" i="2" s="1"/>
  <c r="DY101" i="2"/>
  <c r="EC101" i="2" s="1"/>
  <c r="DX101" i="2"/>
  <c r="EB101" i="2" s="1"/>
  <c r="C101" i="2"/>
  <c r="B101" i="2"/>
  <c r="EA100" i="2"/>
  <c r="EE100" i="2" s="1"/>
  <c r="DZ100" i="2"/>
  <c r="ED100" i="2" s="1"/>
  <c r="DY100" i="2"/>
  <c r="EC100" i="2" s="1"/>
  <c r="DX100" i="2"/>
  <c r="EB100" i="2" s="1"/>
  <c r="C100" i="2"/>
  <c r="B100" i="2"/>
  <c r="EA99" i="2"/>
  <c r="DZ99" i="2"/>
  <c r="ED99" i="2" s="1"/>
  <c r="DY99" i="2"/>
  <c r="EC99" i="2" s="1"/>
  <c r="DX99" i="2"/>
  <c r="EB99" i="2" s="1"/>
  <c r="C99" i="2"/>
  <c r="B99" i="2"/>
  <c r="EA98" i="2"/>
  <c r="EE98" i="2" s="1"/>
  <c r="DZ98" i="2"/>
  <c r="ED98" i="2" s="1"/>
  <c r="DY98" i="2"/>
  <c r="EC98" i="2" s="1"/>
  <c r="DX98" i="2"/>
  <c r="EB98" i="2" s="1"/>
  <c r="C98" i="2"/>
  <c r="B98" i="2"/>
  <c r="EA97" i="2"/>
  <c r="EE97" i="2" s="1"/>
  <c r="DZ97" i="2"/>
  <c r="ED97" i="2" s="1"/>
  <c r="DY97" i="2"/>
  <c r="EC97" i="2" s="1"/>
  <c r="DX97" i="2"/>
  <c r="EB97" i="2" s="1"/>
  <c r="C97" i="2"/>
  <c r="B97" i="2"/>
  <c r="EA96" i="2"/>
  <c r="EE96" i="2" s="1"/>
  <c r="DZ96" i="2"/>
  <c r="DY96" i="2"/>
  <c r="DX96" i="2"/>
  <c r="C96" i="2"/>
  <c r="B96" i="2"/>
  <c r="EA95" i="2"/>
  <c r="EE95" i="2" s="1"/>
  <c r="DZ95" i="2"/>
  <c r="ED95" i="2" s="1"/>
  <c r="DY95" i="2"/>
  <c r="EC95" i="2" s="1"/>
  <c r="DX95" i="2"/>
  <c r="EB95" i="2" s="1"/>
  <c r="C95" i="2"/>
  <c r="B95" i="2"/>
  <c r="EA94" i="2"/>
  <c r="EE94" i="2" s="1"/>
  <c r="DZ94" i="2"/>
  <c r="ED94" i="2" s="1"/>
  <c r="DY94" i="2"/>
  <c r="EC94" i="2" s="1"/>
  <c r="DX94" i="2"/>
  <c r="EB94" i="2" s="1"/>
  <c r="C94" i="2"/>
  <c r="B94" i="2"/>
  <c r="EA93" i="2"/>
  <c r="EE93" i="2" s="1"/>
  <c r="DZ93" i="2"/>
  <c r="ED93" i="2" s="1"/>
  <c r="DY93" i="2"/>
  <c r="EC93" i="2" s="1"/>
  <c r="DX93" i="2"/>
  <c r="EB93" i="2" s="1"/>
  <c r="C93" i="2"/>
  <c r="B93" i="2"/>
  <c r="EA92" i="2"/>
  <c r="EE92" i="2" s="1"/>
  <c r="DZ92" i="2"/>
  <c r="ED92" i="2" s="1"/>
  <c r="DY92" i="2"/>
  <c r="EC92" i="2" s="1"/>
  <c r="DX92" i="2"/>
  <c r="EB92" i="2" s="1"/>
  <c r="C92" i="2"/>
  <c r="B92" i="2"/>
  <c r="EA91" i="2"/>
  <c r="EE91" i="2" s="1"/>
  <c r="DZ91" i="2"/>
  <c r="ED91" i="2" s="1"/>
  <c r="DY91" i="2"/>
  <c r="EC91" i="2" s="1"/>
  <c r="DX91" i="2"/>
  <c r="EB91" i="2" s="1"/>
  <c r="C91" i="2"/>
  <c r="B91" i="2"/>
  <c r="EA90" i="2"/>
  <c r="EE90" i="2" s="1"/>
  <c r="DZ90" i="2"/>
  <c r="ED90" i="2" s="1"/>
  <c r="DY90" i="2"/>
  <c r="EC90" i="2" s="1"/>
  <c r="DX90" i="2"/>
  <c r="EB90" i="2" s="1"/>
  <c r="C90" i="2"/>
  <c r="B90" i="2"/>
  <c r="EA89" i="2"/>
  <c r="EE89" i="2" s="1"/>
  <c r="DZ89" i="2"/>
  <c r="ED89" i="2" s="1"/>
  <c r="DY89" i="2"/>
  <c r="EC89" i="2" s="1"/>
  <c r="DX89" i="2"/>
  <c r="EB89" i="2" s="1"/>
  <c r="C89" i="2"/>
  <c r="B89" i="2"/>
  <c r="EA88" i="2"/>
  <c r="EE88" i="2" s="1"/>
  <c r="DZ88" i="2"/>
  <c r="ED88" i="2" s="1"/>
  <c r="DY88" i="2"/>
  <c r="EC88" i="2" s="1"/>
  <c r="DX88" i="2"/>
  <c r="EB88" i="2" s="1"/>
  <c r="C88" i="2"/>
  <c r="B88" i="2"/>
  <c r="EA87" i="2"/>
  <c r="EE87" i="2" s="1"/>
  <c r="DZ87" i="2"/>
  <c r="ED87" i="2" s="1"/>
  <c r="DY87" i="2"/>
  <c r="EC87" i="2" s="1"/>
  <c r="DX87" i="2"/>
  <c r="EB87" i="2" s="1"/>
  <c r="C87" i="2"/>
  <c r="B87" i="2"/>
  <c r="EA86" i="2"/>
  <c r="EE86" i="2" s="1"/>
  <c r="DZ86" i="2"/>
  <c r="ED86" i="2" s="1"/>
  <c r="DY86" i="2"/>
  <c r="EC86" i="2" s="1"/>
  <c r="DX86" i="2"/>
  <c r="EB86" i="2" s="1"/>
  <c r="C86" i="2"/>
  <c r="B86" i="2"/>
  <c r="EA85" i="2"/>
  <c r="EE85" i="2" s="1"/>
  <c r="DZ85" i="2"/>
  <c r="ED85" i="2" s="1"/>
  <c r="DY85" i="2"/>
  <c r="EC85" i="2" s="1"/>
  <c r="DX85" i="2"/>
  <c r="EB85" i="2" s="1"/>
  <c r="C85" i="2"/>
  <c r="B85" i="2"/>
  <c r="EA84" i="2"/>
  <c r="EE84" i="2" s="1"/>
  <c r="DZ84" i="2"/>
  <c r="ED84" i="2" s="1"/>
  <c r="DY84" i="2"/>
  <c r="EC84" i="2" s="1"/>
  <c r="DX84" i="2"/>
  <c r="EB84" i="2" s="1"/>
  <c r="C84" i="2"/>
  <c r="B84" i="2"/>
  <c r="EA83" i="2"/>
  <c r="EE83" i="2" s="1"/>
  <c r="DZ83" i="2"/>
  <c r="ED83" i="2" s="1"/>
  <c r="DY83" i="2"/>
  <c r="EC83" i="2" s="1"/>
  <c r="DX83" i="2"/>
  <c r="EB83" i="2" s="1"/>
  <c r="C83" i="2"/>
  <c r="B83" i="2"/>
  <c r="EA82" i="2"/>
  <c r="EE82" i="2" s="1"/>
  <c r="DZ82" i="2"/>
  <c r="ED82" i="2" s="1"/>
  <c r="DY82" i="2"/>
  <c r="EC82" i="2" s="1"/>
  <c r="DX82" i="2"/>
  <c r="EB82" i="2" s="1"/>
  <c r="C82" i="2"/>
  <c r="B82" i="2"/>
  <c r="EA81" i="2"/>
  <c r="EE81" i="2" s="1"/>
  <c r="DZ81" i="2"/>
  <c r="ED81" i="2" s="1"/>
  <c r="DY81" i="2"/>
  <c r="EC81" i="2" s="1"/>
  <c r="DX81" i="2"/>
  <c r="EB81" i="2" s="1"/>
  <c r="C81" i="2"/>
  <c r="B81" i="2"/>
  <c r="EA80" i="2"/>
  <c r="EE80" i="2" s="1"/>
  <c r="DZ80" i="2"/>
  <c r="ED80" i="2" s="1"/>
  <c r="DY80" i="2"/>
  <c r="EC80" i="2" s="1"/>
  <c r="DX80" i="2"/>
  <c r="EB80" i="2" s="1"/>
  <c r="C80" i="2"/>
  <c r="B80" i="2"/>
  <c r="EA79" i="2"/>
  <c r="EE79" i="2" s="1"/>
  <c r="DZ79" i="2"/>
  <c r="ED79" i="2" s="1"/>
  <c r="DY79" i="2"/>
  <c r="EC79" i="2" s="1"/>
  <c r="DX79" i="2"/>
  <c r="EB79" i="2" s="1"/>
  <c r="C79" i="2"/>
  <c r="B79" i="2"/>
  <c r="EA78" i="2"/>
  <c r="EE78" i="2" s="1"/>
  <c r="DZ78" i="2"/>
  <c r="ED78" i="2" s="1"/>
  <c r="DY78" i="2"/>
  <c r="EC78" i="2" s="1"/>
  <c r="DX78" i="2"/>
  <c r="EB78" i="2" s="1"/>
  <c r="C78" i="2"/>
  <c r="B78" i="2"/>
  <c r="EA77" i="2"/>
  <c r="EE77" i="2" s="1"/>
  <c r="DZ77" i="2"/>
  <c r="ED77" i="2" s="1"/>
  <c r="DY77" i="2"/>
  <c r="EC77" i="2" s="1"/>
  <c r="DX77" i="2"/>
  <c r="EB77" i="2" s="1"/>
  <c r="C77" i="2"/>
  <c r="B77" i="2"/>
  <c r="EA76" i="2"/>
  <c r="DZ76" i="2"/>
  <c r="DY76" i="2"/>
  <c r="DX76" i="2"/>
  <c r="C76" i="2"/>
  <c r="B76" i="2"/>
  <c r="EA75" i="2"/>
  <c r="EE75" i="2" s="1"/>
  <c r="DZ75" i="2"/>
  <c r="ED75" i="2" s="1"/>
  <c r="DY75" i="2"/>
  <c r="EC75" i="2" s="1"/>
  <c r="DX75" i="2"/>
  <c r="EB75" i="2" s="1"/>
  <c r="C75" i="2"/>
  <c r="B75" i="2"/>
  <c r="EA74" i="2"/>
  <c r="EE74" i="2" s="1"/>
  <c r="DZ74" i="2"/>
  <c r="ED74" i="2" s="1"/>
  <c r="DY74" i="2"/>
  <c r="EC74" i="2" s="1"/>
  <c r="DX74" i="2"/>
  <c r="EB74" i="2" s="1"/>
  <c r="C74" i="2"/>
  <c r="B74" i="2"/>
  <c r="EA73" i="2"/>
  <c r="EE73" i="2" s="1"/>
  <c r="DZ73" i="2"/>
  <c r="ED73" i="2" s="1"/>
  <c r="DY73" i="2"/>
  <c r="EC73" i="2" s="1"/>
  <c r="DX73" i="2"/>
  <c r="EB73" i="2" s="1"/>
  <c r="C73" i="2"/>
  <c r="B73" i="2"/>
  <c r="EA72" i="2"/>
  <c r="EE72" i="2" s="1"/>
  <c r="DZ72" i="2"/>
  <c r="ED72" i="2" s="1"/>
  <c r="DY72" i="2"/>
  <c r="EC72" i="2" s="1"/>
  <c r="DX72" i="2"/>
  <c r="EB72" i="2" s="1"/>
  <c r="C72" i="2"/>
  <c r="B72" i="2"/>
  <c r="EA71" i="2"/>
  <c r="EE71" i="2" s="1"/>
  <c r="DZ71" i="2"/>
  <c r="ED71" i="2" s="1"/>
  <c r="DY71" i="2"/>
  <c r="EC71" i="2" s="1"/>
  <c r="DX71" i="2"/>
  <c r="EB71" i="2" s="1"/>
  <c r="C71" i="2"/>
  <c r="B71" i="2"/>
  <c r="EA70" i="2"/>
  <c r="DZ70" i="2"/>
  <c r="DY70" i="2"/>
  <c r="DX70" i="2"/>
  <c r="C70" i="2"/>
  <c r="B70" i="2"/>
  <c r="EA69" i="2"/>
  <c r="EE69" i="2" s="1"/>
  <c r="DZ69" i="2"/>
  <c r="ED69" i="2" s="1"/>
  <c r="DY69" i="2"/>
  <c r="EC69" i="2" s="1"/>
  <c r="DX69" i="2"/>
  <c r="EB69" i="2" s="1"/>
  <c r="C69" i="2"/>
  <c r="EA68" i="2"/>
  <c r="EE68" i="2" s="1"/>
  <c r="DZ68" i="2"/>
  <c r="ED68" i="2" s="1"/>
  <c r="DY68" i="2"/>
  <c r="EC68" i="2" s="1"/>
  <c r="DX68" i="2"/>
  <c r="EB68" i="2" s="1"/>
  <c r="C68" i="2"/>
  <c r="B68" i="2"/>
  <c r="EA67" i="2"/>
  <c r="EE67" i="2" s="1"/>
  <c r="DZ67" i="2"/>
  <c r="ED67" i="2" s="1"/>
  <c r="DY67" i="2"/>
  <c r="EC67" i="2" s="1"/>
  <c r="DX67" i="2"/>
  <c r="EB67" i="2" s="1"/>
  <c r="C67" i="2"/>
  <c r="B67" i="2"/>
  <c r="EA66" i="2"/>
  <c r="EE66" i="2" s="1"/>
  <c r="DZ66" i="2"/>
  <c r="ED66" i="2" s="1"/>
  <c r="DY66" i="2"/>
  <c r="EC66" i="2" s="1"/>
  <c r="DX66" i="2"/>
  <c r="EB66" i="2" s="1"/>
  <c r="C66" i="2"/>
  <c r="B66" i="2"/>
  <c r="EA65" i="2"/>
  <c r="EE65" i="2" s="1"/>
  <c r="DZ65" i="2"/>
  <c r="ED65" i="2" s="1"/>
  <c r="DY65" i="2"/>
  <c r="EC65" i="2" s="1"/>
  <c r="DX65" i="2"/>
  <c r="EB65" i="2" s="1"/>
  <c r="C65" i="2"/>
  <c r="B65" i="2"/>
  <c r="EA64" i="2"/>
  <c r="EE64" i="2" s="1"/>
  <c r="DZ64" i="2"/>
  <c r="ED64" i="2" s="1"/>
  <c r="DY64" i="2"/>
  <c r="EC64" i="2" s="1"/>
  <c r="DX64" i="2"/>
  <c r="EB64" i="2" s="1"/>
  <c r="C64" i="2"/>
  <c r="B64" i="2"/>
  <c r="EA63" i="2"/>
  <c r="EE63" i="2" s="1"/>
  <c r="DZ63" i="2"/>
  <c r="ED63" i="2" s="1"/>
  <c r="DY63" i="2"/>
  <c r="EC63" i="2" s="1"/>
  <c r="DX63" i="2"/>
  <c r="EB63" i="2" s="1"/>
  <c r="C63" i="2"/>
  <c r="B63" i="2"/>
  <c r="EA62" i="2"/>
  <c r="EE62" i="2" s="1"/>
  <c r="DZ62" i="2"/>
  <c r="ED62" i="2" s="1"/>
  <c r="DY62" i="2"/>
  <c r="EC62" i="2" s="1"/>
  <c r="DX62" i="2"/>
  <c r="EB62" i="2" s="1"/>
  <c r="C62" i="2"/>
  <c r="B62" i="2"/>
  <c r="EA61" i="2"/>
  <c r="DZ61" i="2"/>
  <c r="DY61" i="2"/>
  <c r="DX61" i="2"/>
  <c r="C61" i="2"/>
  <c r="B61" i="2"/>
  <c r="EA60" i="2"/>
  <c r="EE60" i="2" s="1"/>
  <c r="DZ60" i="2"/>
  <c r="ED60" i="2" s="1"/>
  <c r="DY60" i="2"/>
  <c r="EC60" i="2" s="1"/>
  <c r="DX60" i="2"/>
  <c r="EB60" i="2" s="1"/>
  <c r="C60" i="2"/>
  <c r="B60" i="2"/>
  <c r="EA59" i="2"/>
  <c r="EE59" i="2" s="1"/>
  <c r="DZ59" i="2"/>
  <c r="ED59" i="2" s="1"/>
  <c r="DY59" i="2"/>
  <c r="EC59" i="2" s="1"/>
  <c r="DX59" i="2"/>
  <c r="EB59" i="2" s="1"/>
  <c r="C59" i="2"/>
  <c r="B59" i="2"/>
  <c r="EA58" i="2"/>
  <c r="EE58" i="2" s="1"/>
  <c r="DZ58" i="2"/>
  <c r="ED58" i="2" s="1"/>
  <c r="DY58" i="2"/>
  <c r="EC58" i="2" s="1"/>
  <c r="DX58" i="2"/>
  <c r="EB58" i="2" s="1"/>
  <c r="C58" i="2"/>
  <c r="B58" i="2"/>
  <c r="EA57" i="2"/>
  <c r="EE57" i="2" s="1"/>
  <c r="DZ57" i="2"/>
  <c r="ED57" i="2" s="1"/>
  <c r="DY57" i="2"/>
  <c r="EC57" i="2" s="1"/>
  <c r="DX57" i="2"/>
  <c r="EB57" i="2" s="1"/>
  <c r="C57" i="2"/>
  <c r="B57" i="2"/>
  <c r="EA56" i="2"/>
  <c r="EE56" i="2" s="1"/>
  <c r="DZ56" i="2"/>
  <c r="ED56" i="2" s="1"/>
  <c r="DY56" i="2"/>
  <c r="EC56" i="2" s="1"/>
  <c r="DX56" i="2"/>
  <c r="EB56" i="2" s="1"/>
  <c r="C56" i="2"/>
  <c r="B56" i="2"/>
  <c r="EA55" i="2"/>
  <c r="EE55" i="2" s="1"/>
  <c r="DZ55" i="2"/>
  <c r="ED55" i="2" s="1"/>
  <c r="DY55" i="2"/>
  <c r="EC55" i="2" s="1"/>
  <c r="DX55" i="2"/>
  <c r="EB55" i="2" s="1"/>
  <c r="C55" i="2"/>
  <c r="B55" i="2"/>
  <c r="EA54" i="2"/>
  <c r="DZ54" i="2"/>
  <c r="DY54" i="2"/>
  <c r="DX54" i="2"/>
  <c r="C54" i="2"/>
  <c r="B54" i="2"/>
  <c r="EA53" i="2"/>
  <c r="EE53" i="2" s="1"/>
  <c r="DZ53" i="2"/>
  <c r="ED53" i="2" s="1"/>
  <c r="DY53" i="2"/>
  <c r="EC53" i="2" s="1"/>
  <c r="DX53" i="2"/>
  <c r="EB53" i="2" s="1"/>
  <c r="C53" i="2"/>
  <c r="B53" i="2"/>
  <c r="EA52" i="2"/>
  <c r="DZ52" i="2"/>
  <c r="DY52" i="2"/>
  <c r="DX52" i="2"/>
  <c r="C52" i="2"/>
  <c r="B52" i="2"/>
  <c r="EA51" i="2"/>
  <c r="EE51" i="2" s="1"/>
  <c r="DZ51" i="2"/>
  <c r="DY51" i="2"/>
  <c r="DX51" i="2"/>
  <c r="EB51" i="2" s="1"/>
  <c r="C51" i="2"/>
  <c r="B51" i="2"/>
  <c r="EA50" i="2"/>
  <c r="EE50" i="2" s="1"/>
  <c r="DZ50" i="2"/>
  <c r="ED50" i="2" s="1"/>
  <c r="DY50" i="2"/>
  <c r="EC50" i="2" s="1"/>
  <c r="DX50" i="2"/>
  <c r="EB50" i="2" s="1"/>
  <c r="C50" i="2"/>
  <c r="B50" i="2"/>
  <c r="EA49" i="2"/>
  <c r="EE49" i="2" s="1"/>
  <c r="DZ49" i="2"/>
  <c r="ED49" i="2" s="1"/>
  <c r="DY49" i="2"/>
  <c r="EC49" i="2" s="1"/>
  <c r="DX49" i="2"/>
  <c r="EB49" i="2" s="1"/>
  <c r="C49" i="2"/>
  <c r="B49" i="2"/>
  <c r="EA48" i="2"/>
  <c r="EE48" i="2" s="1"/>
  <c r="DZ48" i="2"/>
  <c r="ED48" i="2" s="1"/>
  <c r="DY48" i="2"/>
  <c r="EC48" i="2" s="1"/>
  <c r="DX48" i="2"/>
  <c r="EB48" i="2" s="1"/>
  <c r="C48" i="2"/>
  <c r="B48" i="2"/>
  <c r="EA47" i="2"/>
  <c r="EE47" i="2" s="1"/>
  <c r="DZ47" i="2"/>
  <c r="ED47" i="2" s="1"/>
  <c r="DY47" i="2"/>
  <c r="EC47" i="2" s="1"/>
  <c r="DX47" i="2"/>
  <c r="EB47" i="2" s="1"/>
  <c r="C47" i="2"/>
  <c r="B47" i="2"/>
  <c r="EA46" i="2"/>
  <c r="EE46" i="2" s="1"/>
  <c r="DZ46" i="2"/>
  <c r="ED46" i="2" s="1"/>
  <c r="DY46" i="2"/>
  <c r="EC46" i="2" s="1"/>
  <c r="DX46" i="2"/>
  <c r="EB46" i="2" s="1"/>
  <c r="C46" i="2"/>
  <c r="B46" i="2"/>
  <c r="EA45" i="2"/>
  <c r="EE45" i="2" s="1"/>
  <c r="DZ45" i="2"/>
  <c r="ED45" i="2" s="1"/>
  <c r="DY45" i="2"/>
  <c r="EC45" i="2" s="1"/>
  <c r="DX45" i="2"/>
  <c r="EB45" i="2" s="1"/>
  <c r="C45" i="2"/>
  <c r="B45" i="2"/>
  <c r="EA44" i="2"/>
  <c r="DZ44" i="2"/>
  <c r="DY44" i="2"/>
  <c r="DX44" i="2"/>
  <c r="C44" i="2"/>
  <c r="B44" i="2"/>
  <c r="EA43" i="2"/>
  <c r="EE43" i="2" s="1"/>
  <c r="DZ43" i="2"/>
  <c r="ED43" i="2" s="1"/>
  <c r="DY43" i="2"/>
  <c r="EC43" i="2" s="1"/>
  <c r="DX43" i="2"/>
  <c r="EB43" i="2" s="1"/>
  <c r="C43" i="2"/>
  <c r="B43" i="2"/>
  <c r="EA42" i="2"/>
  <c r="DZ42" i="2"/>
  <c r="DY42" i="2"/>
  <c r="DX42" i="2"/>
  <c r="C42" i="2"/>
  <c r="B42" i="2"/>
  <c r="EA41" i="2"/>
  <c r="DZ41" i="2"/>
  <c r="DY41" i="2"/>
  <c r="DX41" i="2"/>
  <c r="C41" i="2"/>
  <c r="B41" i="2"/>
  <c r="EA40" i="2"/>
  <c r="EE40" i="2" s="1"/>
  <c r="DZ40" i="2"/>
  <c r="ED40" i="2" s="1"/>
  <c r="DY40" i="2"/>
  <c r="EC40" i="2" s="1"/>
  <c r="DX40" i="2"/>
  <c r="EB40" i="2" s="1"/>
  <c r="C40" i="2"/>
  <c r="B40" i="2"/>
  <c r="EA39" i="2"/>
  <c r="EE39" i="2" s="1"/>
  <c r="DZ39" i="2"/>
  <c r="ED39" i="2" s="1"/>
  <c r="DY39" i="2"/>
  <c r="EC39" i="2" s="1"/>
  <c r="DX39" i="2"/>
  <c r="EB39" i="2" s="1"/>
  <c r="C39" i="2"/>
  <c r="B39" i="2"/>
  <c r="EA38" i="2"/>
  <c r="EE38" i="2" s="1"/>
  <c r="DZ38" i="2"/>
  <c r="ED38" i="2" s="1"/>
  <c r="DY38" i="2"/>
  <c r="EC38" i="2" s="1"/>
  <c r="DX38" i="2"/>
  <c r="EB38" i="2" s="1"/>
  <c r="C38" i="2"/>
  <c r="B38" i="2"/>
  <c r="EA37" i="2"/>
  <c r="DZ37" i="2"/>
  <c r="ED37" i="2" s="1"/>
  <c r="DY37" i="2"/>
  <c r="EC37" i="2" s="1"/>
  <c r="DX37" i="2"/>
  <c r="C37" i="2"/>
  <c r="B37" i="2"/>
  <c r="EA36" i="2"/>
  <c r="EE36" i="2" s="1"/>
  <c r="DZ36" i="2"/>
  <c r="ED36" i="2" s="1"/>
  <c r="DY36" i="2"/>
  <c r="EC36" i="2" s="1"/>
  <c r="DX36" i="2"/>
  <c r="EB36" i="2" s="1"/>
  <c r="C36" i="2"/>
  <c r="B36" i="2"/>
  <c r="EA35" i="2"/>
  <c r="EE35" i="2" s="1"/>
  <c r="DZ35" i="2"/>
  <c r="ED35" i="2" s="1"/>
  <c r="DY35" i="2"/>
  <c r="EC35" i="2" s="1"/>
  <c r="DX35" i="2"/>
  <c r="EB35" i="2" s="1"/>
  <c r="C35" i="2"/>
  <c r="B35" i="2"/>
  <c r="EA34" i="2"/>
  <c r="DZ34" i="2"/>
  <c r="DY34" i="2"/>
  <c r="DX34" i="2"/>
  <c r="C34" i="2"/>
  <c r="B34" i="2"/>
  <c r="EA33" i="2"/>
  <c r="DZ33" i="2"/>
  <c r="DY33" i="2"/>
  <c r="DX33" i="2"/>
  <c r="C33" i="2"/>
  <c r="B33" i="2"/>
  <c r="EA32" i="2"/>
  <c r="EE32" i="2" s="1"/>
  <c r="DZ32" i="2"/>
  <c r="ED32" i="2" s="1"/>
  <c r="DY32" i="2"/>
  <c r="EC32" i="2" s="1"/>
  <c r="DX32" i="2"/>
  <c r="EB32" i="2" s="1"/>
  <c r="C32" i="2"/>
  <c r="B32" i="2"/>
  <c r="EA31" i="2"/>
  <c r="EE31" i="2" s="1"/>
  <c r="DZ31" i="2"/>
  <c r="ED31" i="2" s="1"/>
  <c r="DY31" i="2"/>
  <c r="EC31" i="2" s="1"/>
  <c r="DX31" i="2"/>
  <c r="EB31" i="2" s="1"/>
  <c r="C31" i="2"/>
  <c r="B31" i="2"/>
  <c r="EA30" i="2"/>
  <c r="EE30" i="2" s="1"/>
  <c r="DZ30" i="2"/>
  <c r="ED30" i="2" s="1"/>
  <c r="DY30" i="2"/>
  <c r="EC30" i="2" s="1"/>
  <c r="DX30" i="2"/>
  <c r="EB30" i="2" s="1"/>
  <c r="C30" i="2"/>
  <c r="B30" i="2"/>
  <c r="EA29" i="2"/>
  <c r="DZ29" i="2"/>
  <c r="DY29" i="2"/>
  <c r="DX29" i="2"/>
  <c r="C29" i="2"/>
  <c r="B29" i="2"/>
  <c r="EA28" i="2"/>
  <c r="DZ28" i="2"/>
  <c r="DY28" i="2"/>
  <c r="DX28" i="2"/>
  <c r="C28" i="2"/>
  <c r="B28" i="2"/>
  <c r="EA27" i="2"/>
  <c r="EE27" i="2" s="1"/>
  <c r="DZ27" i="2"/>
  <c r="ED27" i="2" s="1"/>
  <c r="DY27" i="2"/>
  <c r="EC27" i="2" s="1"/>
  <c r="DX27" i="2"/>
  <c r="EB27" i="2" s="1"/>
  <c r="C27" i="2"/>
  <c r="B27" i="2"/>
  <c r="EA26" i="2"/>
  <c r="DZ26" i="2"/>
  <c r="DY26" i="2"/>
  <c r="DX26" i="2"/>
  <c r="C26" i="2"/>
  <c r="B26" i="2"/>
  <c r="EA25" i="2"/>
  <c r="EE25" i="2" s="1"/>
  <c r="DZ25" i="2"/>
  <c r="ED25" i="2" s="1"/>
  <c r="DY25" i="2"/>
  <c r="EC25" i="2" s="1"/>
  <c r="DX25" i="2"/>
  <c r="EB25" i="2" s="1"/>
  <c r="C25" i="2"/>
  <c r="B25" i="2"/>
  <c r="EA24" i="2"/>
  <c r="EE24" i="2" s="1"/>
  <c r="DZ24" i="2"/>
  <c r="ED24" i="2" s="1"/>
  <c r="DY24" i="2"/>
  <c r="EC24" i="2" s="1"/>
  <c r="DX24" i="2"/>
  <c r="EB24" i="2" s="1"/>
  <c r="C24" i="2"/>
  <c r="B24" i="2"/>
  <c r="EA23" i="2"/>
  <c r="EE23" i="2" s="1"/>
  <c r="DZ23" i="2"/>
  <c r="ED23" i="2" s="1"/>
  <c r="DY23" i="2"/>
  <c r="EC23" i="2" s="1"/>
  <c r="DX23" i="2"/>
  <c r="EB23" i="2" s="1"/>
  <c r="C23" i="2"/>
  <c r="B23" i="2"/>
  <c r="EA22" i="2"/>
  <c r="EE22" i="2" s="1"/>
  <c r="DZ22" i="2"/>
  <c r="ED22" i="2" s="1"/>
  <c r="DY22" i="2"/>
  <c r="EC22" i="2" s="1"/>
  <c r="DX22" i="2"/>
  <c r="EB22" i="2" s="1"/>
  <c r="C22" i="2"/>
  <c r="B22" i="2"/>
  <c r="EA21" i="2"/>
  <c r="EE21" i="2" s="1"/>
  <c r="DZ21" i="2"/>
  <c r="ED21" i="2" s="1"/>
  <c r="DY21" i="2"/>
  <c r="EC21" i="2" s="1"/>
  <c r="DX21" i="2"/>
  <c r="EB21" i="2" s="1"/>
  <c r="C21" i="2"/>
  <c r="B21" i="2"/>
  <c r="EA20" i="2"/>
  <c r="EE20" i="2" s="1"/>
  <c r="DZ20" i="2"/>
  <c r="ED20" i="2" s="1"/>
  <c r="DY20" i="2"/>
  <c r="EC20" i="2" s="1"/>
  <c r="DX20" i="2"/>
  <c r="EB20" i="2" s="1"/>
  <c r="C20" i="2"/>
  <c r="B20" i="2"/>
  <c r="EA19" i="2"/>
  <c r="DZ19" i="2"/>
  <c r="DY19" i="2"/>
  <c r="DX19" i="2"/>
  <c r="C19" i="2"/>
  <c r="B19" i="2"/>
  <c r="EA18" i="2"/>
  <c r="EE18" i="2" s="1"/>
  <c r="DZ18" i="2"/>
  <c r="ED18" i="2" s="1"/>
  <c r="DY18" i="2"/>
  <c r="EC18" i="2" s="1"/>
  <c r="DX18" i="2"/>
  <c r="EB18" i="2" s="1"/>
  <c r="C18" i="2"/>
  <c r="B18" i="2"/>
  <c r="EA17" i="2"/>
  <c r="DZ17" i="2"/>
  <c r="DY17" i="2"/>
  <c r="DX17" i="2"/>
  <c r="C17" i="2"/>
  <c r="B17" i="2"/>
  <c r="EA16" i="2"/>
  <c r="EE16" i="2" s="1"/>
  <c r="DZ16" i="2"/>
  <c r="ED16" i="2" s="1"/>
  <c r="DY16" i="2"/>
  <c r="EC16" i="2" s="1"/>
  <c r="DX16" i="2"/>
  <c r="EB16" i="2" s="1"/>
  <c r="C16" i="2"/>
  <c r="B16" i="2"/>
  <c r="EA15" i="2"/>
  <c r="EE15" i="2" s="1"/>
  <c r="DZ15" i="2"/>
  <c r="ED15" i="2" s="1"/>
  <c r="DY15" i="2"/>
  <c r="EC15" i="2" s="1"/>
  <c r="DX15" i="2"/>
  <c r="EB15" i="2" s="1"/>
  <c r="C15" i="2"/>
  <c r="B15" i="2"/>
  <c r="EA14" i="2"/>
  <c r="EE14" i="2" s="1"/>
  <c r="DZ14" i="2"/>
  <c r="ED14" i="2" s="1"/>
  <c r="DY14" i="2"/>
  <c r="EC14" i="2" s="1"/>
  <c r="DX14" i="2"/>
  <c r="EB14" i="2" s="1"/>
  <c r="C14" i="2"/>
  <c r="B14" i="2"/>
  <c r="EA13" i="2"/>
  <c r="DZ13" i="2"/>
  <c r="DY13" i="2"/>
  <c r="DX13" i="2"/>
  <c r="C13" i="2"/>
  <c r="B13" i="2"/>
  <c r="EA12" i="2"/>
  <c r="DZ12" i="2"/>
  <c r="DY12" i="2"/>
  <c r="DX12" i="2"/>
  <c r="C12" i="2"/>
  <c r="B12" i="2"/>
  <c r="EA11" i="2"/>
  <c r="EE11" i="2" s="1"/>
  <c r="DZ11" i="2"/>
  <c r="ED11" i="2" s="1"/>
  <c r="DY11" i="2"/>
  <c r="DX11" i="2"/>
  <c r="C11" i="2"/>
  <c r="B11" i="2"/>
  <c r="EA10" i="2"/>
  <c r="EE10" i="2" s="1"/>
  <c r="DZ10" i="2"/>
  <c r="ED10" i="2" s="1"/>
  <c r="DY10" i="2"/>
  <c r="EC10" i="2" s="1"/>
  <c r="DX10" i="2"/>
  <c r="EB10" i="2" s="1"/>
  <c r="C10" i="2"/>
  <c r="B10" i="2"/>
  <c r="EA9" i="2"/>
  <c r="EE9" i="2" s="1"/>
  <c r="DZ9" i="2"/>
  <c r="ED9" i="2" s="1"/>
  <c r="DY9" i="2"/>
  <c r="EC9" i="2" s="1"/>
  <c r="DX9" i="2"/>
  <c r="EB9" i="2" s="1"/>
  <c r="C9" i="2"/>
  <c r="B9" i="2"/>
  <c r="EA8" i="2"/>
  <c r="EE8" i="2" s="1"/>
  <c r="DZ8" i="2"/>
  <c r="ED8" i="2" s="1"/>
  <c r="DY8" i="2"/>
  <c r="EC8" i="2" s="1"/>
  <c r="DX8" i="2"/>
  <c r="C8" i="2"/>
  <c r="B8" i="2"/>
  <c r="EA7" i="2"/>
  <c r="DZ7" i="2"/>
  <c r="DX7" i="2"/>
  <c r="C7" i="2"/>
  <c r="B7" i="2"/>
  <c r="EA6" i="2"/>
  <c r="DZ6" i="2"/>
  <c r="DY6" i="2"/>
  <c r="C6" i="2"/>
  <c r="F49" i="3" s="1"/>
  <c r="N49" i="3" s="1"/>
  <c r="B6" i="2"/>
  <c r="B203" i="2" l="1"/>
  <c r="F12" i="5"/>
  <c r="F15" i="5" s="1"/>
  <c r="D39" i="3"/>
  <c r="L39" i="3" s="1"/>
  <c r="L32" i="3"/>
  <c r="L9" i="3"/>
  <c r="L33" i="3"/>
  <c r="F33" i="3"/>
  <c r="N33" i="3" s="1"/>
  <c r="C39" i="3"/>
  <c r="K39" i="3" s="1"/>
  <c r="E39" i="3"/>
  <c r="M39" i="3" s="1"/>
  <c r="K32" i="3"/>
  <c r="E32" i="3"/>
  <c r="M32" i="3" s="1"/>
  <c r="K8" i="3"/>
  <c r="M8" i="3"/>
  <c r="K11" i="3"/>
  <c r="M11" i="3"/>
  <c r="K12" i="3"/>
  <c r="E12" i="3"/>
  <c r="M12" i="3" s="1"/>
  <c r="K13" i="3"/>
  <c r="E13" i="3"/>
  <c r="M13" i="3" s="1"/>
  <c r="K14" i="3"/>
  <c r="E14" i="3"/>
  <c r="M14" i="3" s="1"/>
  <c r="K15" i="3"/>
  <c r="E15" i="3"/>
  <c r="M15" i="3" s="1"/>
  <c r="K16" i="3"/>
  <c r="E16" i="3"/>
  <c r="M16" i="3" s="1"/>
  <c r="K17" i="3"/>
  <c r="E17" i="3"/>
  <c r="M17" i="3" s="1"/>
  <c r="K24" i="3"/>
  <c r="E24" i="3"/>
  <c r="M24" i="3" s="1"/>
  <c r="K25" i="3"/>
  <c r="E25" i="3"/>
  <c r="M25" i="3" s="1"/>
  <c r="C26" i="3"/>
  <c r="K26" i="3" s="1"/>
  <c r="E26" i="3"/>
  <c r="M26" i="3" s="1"/>
  <c r="C27" i="3"/>
  <c r="K27" i="3" s="1"/>
  <c r="E27" i="3"/>
  <c r="M27" i="3" s="1"/>
  <c r="C28" i="3"/>
  <c r="K28" i="3" s="1"/>
  <c r="E28" i="3"/>
  <c r="M28" i="3" s="1"/>
  <c r="C34" i="3"/>
  <c r="K34" i="3" s="1"/>
  <c r="E34" i="3"/>
  <c r="M34" i="3" s="1"/>
  <c r="C35" i="3"/>
  <c r="K35" i="3" s="1"/>
  <c r="E35" i="3"/>
  <c r="M35" i="3" s="1"/>
  <c r="C36" i="3"/>
  <c r="K36" i="3" s="1"/>
  <c r="E36" i="3"/>
  <c r="M36" i="3" s="1"/>
  <c r="C37" i="3"/>
  <c r="K37" i="3" s="1"/>
  <c r="E37" i="3"/>
  <c r="M37" i="3" s="1"/>
  <c r="C38" i="3"/>
  <c r="K38" i="3" s="1"/>
  <c r="E38" i="3"/>
  <c r="M38" i="3" s="1"/>
  <c r="K44" i="3"/>
  <c r="E44" i="3"/>
  <c r="M44" i="3" s="1"/>
  <c r="C48" i="3"/>
  <c r="K48" i="3" s="1"/>
  <c r="E48" i="3"/>
  <c r="M48" i="3" s="1"/>
  <c r="C49" i="3"/>
  <c r="K49" i="3" s="1"/>
  <c r="E49" i="3"/>
  <c r="M49" i="3" s="1"/>
  <c r="K33" i="3"/>
  <c r="E33" i="3"/>
  <c r="M33" i="3" s="1"/>
  <c r="F39" i="3"/>
  <c r="N39" i="3" s="1"/>
  <c r="L8" i="3"/>
  <c r="N8" i="3"/>
  <c r="L11" i="3"/>
  <c r="F11" i="3"/>
  <c r="N11" i="3" s="1"/>
  <c r="L12" i="3"/>
  <c r="F12" i="3"/>
  <c r="N12" i="3" s="1"/>
  <c r="L13" i="3"/>
  <c r="F13" i="3"/>
  <c r="N13" i="3" s="1"/>
  <c r="L14" i="3"/>
  <c r="F14" i="3"/>
  <c r="N14" i="3" s="1"/>
  <c r="D15" i="3"/>
  <c r="L15" i="3" s="1"/>
  <c r="F15" i="3"/>
  <c r="N15" i="3" s="1"/>
  <c r="D16" i="3"/>
  <c r="L16" i="3" s="1"/>
  <c r="F16" i="3"/>
  <c r="N16" i="3" s="1"/>
  <c r="D17" i="3"/>
  <c r="L17" i="3" s="1"/>
  <c r="F17" i="3"/>
  <c r="N17" i="3" s="1"/>
  <c r="D24" i="3"/>
  <c r="L24" i="3" s="1"/>
  <c r="F24" i="3"/>
  <c r="N24" i="3" s="1"/>
  <c r="D25" i="3"/>
  <c r="L25" i="3" s="1"/>
  <c r="F25" i="3"/>
  <c r="N25" i="3" s="1"/>
  <c r="D26" i="3"/>
  <c r="L26" i="3" s="1"/>
  <c r="F26" i="3"/>
  <c r="N26" i="3" s="1"/>
  <c r="D27" i="3"/>
  <c r="L27" i="3" s="1"/>
  <c r="F27" i="3"/>
  <c r="N27" i="3" s="1"/>
  <c r="D28" i="3"/>
  <c r="L28" i="3" s="1"/>
  <c r="F28" i="3"/>
  <c r="N28" i="3" s="1"/>
  <c r="D34" i="3"/>
  <c r="L34" i="3" s="1"/>
  <c r="F34" i="3"/>
  <c r="N34" i="3" s="1"/>
  <c r="D35" i="3"/>
  <c r="L35" i="3" s="1"/>
  <c r="F35" i="3"/>
  <c r="N35" i="3" s="1"/>
  <c r="D36" i="3"/>
  <c r="L36" i="3" s="1"/>
  <c r="F36" i="3"/>
  <c r="N36" i="3" s="1"/>
  <c r="D37" i="3"/>
  <c r="L37" i="3" s="1"/>
  <c r="F37" i="3"/>
  <c r="N37" i="3" s="1"/>
  <c r="D38" i="3"/>
  <c r="L38" i="3" s="1"/>
  <c r="F38" i="3"/>
  <c r="N38" i="3" s="1"/>
  <c r="D44" i="3"/>
  <c r="L44" i="3" s="1"/>
  <c r="F44" i="3"/>
  <c r="N44" i="3" s="1"/>
  <c r="D48" i="3"/>
  <c r="L48" i="3" s="1"/>
  <c r="F48" i="3"/>
  <c r="N48" i="3" s="1"/>
  <c r="D49" i="3"/>
  <c r="L49" i="3" s="1"/>
  <c r="K27" i="4"/>
  <c r="K30" i="4"/>
  <c r="K32" i="4"/>
  <c r="K36" i="4"/>
  <c r="P50" i="3"/>
  <c r="Q50" i="3"/>
  <c r="K25" i="4"/>
  <c r="N9" i="3"/>
  <c r="K15" i="4"/>
  <c r="K18" i="4"/>
  <c r="R50" i="3"/>
  <c r="K23" i="4"/>
  <c r="K10" i="4"/>
  <c r="K4" i="4"/>
  <c r="K9" i="4"/>
  <c r="K11" i="4"/>
  <c r="K12" i="4"/>
  <c r="K16" i="4"/>
  <c r="K21" i="4"/>
  <c r="K22" i="4"/>
  <c r="K24" i="4"/>
  <c r="K26" i="4"/>
  <c r="K29" i="4"/>
  <c r="K31" i="4"/>
  <c r="K35" i="4"/>
  <c r="K41" i="4"/>
  <c r="K58" i="4"/>
  <c r="K59" i="4"/>
  <c r="K8" i="4"/>
  <c r="K30" i="3"/>
  <c r="E30" i="3"/>
  <c r="M30" i="3" s="1"/>
  <c r="K31" i="3"/>
  <c r="E31" i="3"/>
  <c r="M31" i="3" s="1"/>
  <c r="K7" i="4"/>
  <c r="L30" i="3"/>
  <c r="F30" i="3"/>
  <c r="N30" i="3" s="1"/>
  <c r="L31" i="3"/>
  <c r="F31" i="3"/>
  <c r="N31" i="3" s="1"/>
  <c r="D41" i="3"/>
  <c r="L41" i="3" s="1"/>
  <c r="F41" i="3"/>
  <c r="N41" i="3" s="1"/>
  <c r="K6" i="4"/>
  <c r="K5" i="4"/>
  <c r="K22" i="3"/>
  <c r="M22" i="3"/>
  <c r="K43" i="3"/>
  <c r="M43" i="3"/>
  <c r="K5" i="3"/>
  <c r="K18" i="3"/>
  <c r="M18" i="3"/>
  <c r="EF103" i="2"/>
  <c r="L42" i="3"/>
  <c r="F42" i="3"/>
  <c r="N42" i="3" s="1"/>
  <c r="M10" i="3"/>
  <c r="K3" i="3"/>
  <c r="E3" i="3"/>
  <c r="M3" i="3" s="1"/>
  <c r="K7" i="3"/>
  <c r="K19" i="3"/>
  <c r="K4" i="3"/>
  <c r="K29" i="3"/>
  <c r="M29" i="3"/>
  <c r="K9" i="3"/>
  <c r="M9" i="3"/>
  <c r="K2" i="3"/>
  <c r="M2" i="3"/>
  <c r="K23" i="3"/>
  <c r="M23" i="3"/>
  <c r="K40" i="3"/>
  <c r="E40" i="3"/>
  <c r="M40" i="3" s="1"/>
  <c r="K21" i="3"/>
  <c r="M21" i="3"/>
  <c r="K45" i="3"/>
  <c r="E45" i="3"/>
  <c r="M45" i="3" s="1"/>
  <c r="K46" i="3"/>
  <c r="E46" i="3"/>
  <c r="M46" i="3" s="1"/>
  <c r="K47" i="3"/>
  <c r="E47" i="3"/>
  <c r="M47" i="3" s="1"/>
  <c r="L20" i="3"/>
  <c r="F20" i="3"/>
  <c r="N20" i="3" s="1"/>
  <c r="L10" i="3"/>
  <c r="N10" i="3"/>
  <c r="L29" i="3"/>
  <c r="F29" i="3"/>
  <c r="N29" i="3" s="1"/>
  <c r="L43" i="3"/>
  <c r="F43" i="3"/>
  <c r="N43" i="3" s="1"/>
  <c r="L18" i="3"/>
  <c r="F18" i="3"/>
  <c r="N18" i="3" s="1"/>
  <c r="C41" i="3"/>
  <c r="K41" i="3" s="1"/>
  <c r="E41" i="3"/>
  <c r="M41" i="3" s="1"/>
  <c r="K13" i="4"/>
  <c r="L19" i="3"/>
  <c r="L4" i="3"/>
  <c r="L2" i="3"/>
  <c r="N2" i="3"/>
  <c r="L22" i="3"/>
  <c r="F22" i="3"/>
  <c r="N22" i="3" s="1"/>
  <c r="L23" i="3"/>
  <c r="F23" i="3"/>
  <c r="N23" i="3" s="1"/>
  <c r="N5" i="3"/>
  <c r="L40" i="3"/>
  <c r="F40" i="3"/>
  <c r="N40" i="3" s="1"/>
  <c r="L21" i="3"/>
  <c r="F21" i="3"/>
  <c r="N21" i="3" s="1"/>
  <c r="L45" i="3"/>
  <c r="F45" i="3"/>
  <c r="N45" i="3" s="1"/>
  <c r="L46" i="3"/>
  <c r="F46" i="3"/>
  <c r="N46" i="3" s="1"/>
  <c r="L47" i="3"/>
  <c r="F47" i="3"/>
  <c r="N47" i="3" s="1"/>
  <c r="C42" i="3"/>
  <c r="K42" i="3" s="1"/>
  <c r="E42" i="3"/>
  <c r="M42" i="3" s="1"/>
  <c r="EG97" i="2"/>
  <c r="EG101" i="2"/>
  <c r="ED140" i="2"/>
  <c r="EG187" i="2"/>
  <c r="EG200" i="2"/>
  <c r="EF202" i="2"/>
  <c r="F32" i="3"/>
  <c r="N32" i="3" s="1"/>
  <c r="EF9" i="2"/>
  <c r="EG9" i="2"/>
  <c r="EF10" i="2"/>
  <c r="EG10" i="2"/>
  <c r="EF14" i="2"/>
  <c r="EG14" i="2"/>
  <c r="EF15" i="2"/>
  <c r="EG15" i="2"/>
  <c r="EF16" i="2"/>
  <c r="EG16" i="2"/>
  <c r="EF18" i="2"/>
  <c r="EG18" i="2"/>
  <c r="EF20" i="2"/>
  <c r="EG20" i="2"/>
  <c r="EF21" i="2"/>
  <c r="EG21" i="2"/>
  <c r="EF22" i="2"/>
  <c r="EG22" i="2"/>
  <c r="EF23" i="2"/>
  <c r="EG23" i="2"/>
  <c r="EF24" i="2"/>
  <c r="EG24" i="2"/>
  <c r="EF25" i="2"/>
  <c r="EG25" i="2"/>
  <c r="EF27" i="2"/>
  <c r="EG27" i="2"/>
  <c r="EF30" i="2"/>
  <c r="EG30" i="2"/>
  <c r="EF31" i="2"/>
  <c r="EG31" i="2"/>
  <c r="EF32" i="2"/>
  <c r="EG32" i="2"/>
  <c r="EG35" i="2"/>
  <c r="EF35" i="2"/>
  <c r="EG36" i="2"/>
  <c r="EF36" i="2"/>
  <c r="EG38" i="2"/>
  <c r="EF38" i="2"/>
  <c r="EG39" i="2"/>
  <c r="EF39" i="2"/>
  <c r="EF43" i="2"/>
  <c r="EG43" i="2"/>
  <c r="EF45" i="2"/>
  <c r="EG45" i="2"/>
  <c r="EF46" i="2"/>
  <c r="EG46" i="2"/>
  <c r="EF47" i="2"/>
  <c r="EG47" i="2"/>
  <c r="EF48" i="2"/>
  <c r="EG48" i="2"/>
  <c r="EF49" i="2"/>
  <c r="EG49" i="2"/>
  <c r="EF50" i="2"/>
  <c r="EG50" i="2"/>
  <c r="EF53" i="2"/>
  <c r="EG53" i="2"/>
  <c r="EF55" i="2"/>
  <c r="EG55" i="2"/>
  <c r="EF56" i="2"/>
  <c r="EG56" i="2"/>
  <c r="EF57" i="2"/>
  <c r="EG57" i="2"/>
  <c r="EF58" i="2"/>
  <c r="EG58" i="2"/>
  <c r="EF59" i="2"/>
  <c r="EG59" i="2"/>
  <c r="EF62" i="2"/>
  <c r="EG62" i="2"/>
  <c r="EF63" i="2"/>
  <c r="EG63" i="2"/>
  <c r="EF64" i="2"/>
  <c r="EG64" i="2"/>
  <c r="EF65" i="2"/>
  <c r="EG65" i="2"/>
  <c r="EF66" i="2"/>
  <c r="EG66" i="2"/>
  <c r="EF67" i="2"/>
  <c r="EG67" i="2"/>
  <c r="EF68" i="2"/>
  <c r="EG68" i="2"/>
  <c r="EF69" i="2"/>
  <c r="EG69" i="2"/>
  <c r="EF71" i="2"/>
  <c r="EG71" i="2"/>
  <c r="EF72" i="2"/>
  <c r="EG72" i="2"/>
  <c r="EF73" i="2"/>
  <c r="EG73" i="2"/>
  <c r="EG40" i="2"/>
  <c r="EC11" i="2"/>
  <c r="EC12" i="2"/>
  <c r="EC13" i="2"/>
  <c r="EE13" i="2"/>
  <c r="EC17" i="2"/>
  <c r="EE17" i="2"/>
  <c r="EC19" i="2"/>
  <c r="EE19" i="2"/>
  <c r="EC26" i="2"/>
  <c r="EE26" i="2"/>
  <c r="EC28" i="2"/>
  <c r="EE28" i="2"/>
  <c r="EC29" i="2"/>
  <c r="EE29" i="2"/>
  <c r="EC33" i="2"/>
  <c r="EE33" i="2"/>
  <c r="ED6" i="2"/>
  <c r="EB7" i="2"/>
  <c r="ED7" i="2"/>
  <c r="EB8" i="2"/>
  <c r="EB11" i="2"/>
  <c r="EB12" i="2"/>
  <c r="EB13" i="2"/>
  <c r="ED13" i="2"/>
  <c r="EB17" i="2"/>
  <c r="ED17" i="2"/>
  <c r="EB19" i="2"/>
  <c r="ED19" i="2"/>
  <c r="EB26" i="2"/>
  <c r="ED26" i="2"/>
  <c r="EB28" i="2"/>
  <c r="ED28" i="2"/>
  <c r="EB29" i="2"/>
  <c r="ED29" i="2"/>
  <c r="EB33" i="2"/>
  <c r="ED33" i="2"/>
  <c r="EB34" i="2"/>
  <c r="ED34" i="2"/>
  <c r="EB37" i="2"/>
  <c r="EF40" i="2"/>
  <c r="EC41" i="2"/>
  <c r="EE41" i="2"/>
  <c r="EC42" i="2"/>
  <c r="EE42" i="2"/>
  <c r="EC44" i="2"/>
  <c r="EE44" i="2"/>
  <c r="L7" i="3"/>
  <c r="EC52" i="2"/>
  <c r="EE52" i="2"/>
  <c r="EC54" i="2"/>
  <c r="EE54" i="2"/>
  <c r="EG60" i="2"/>
  <c r="EC61" i="2"/>
  <c r="EE61" i="2"/>
  <c r="EC70" i="2"/>
  <c r="EE70" i="2"/>
  <c r="EF74" i="2"/>
  <c r="EG74" i="2"/>
  <c r="EC76" i="2"/>
  <c r="EF78" i="2"/>
  <c r="EG78" i="2"/>
  <c r="EF80" i="2"/>
  <c r="EG80" i="2"/>
  <c r="EF82" i="2"/>
  <c r="EG82" i="2"/>
  <c r="EF84" i="2"/>
  <c r="EG84" i="2"/>
  <c r="EF86" i="2"/>
  <c r="EG86" i="2"/>
  <c r="EF88" i="2"/>
  <c r="EG88" i="2"/>
  <c r="EF90" i="2"/>
  <c r="EG90" i="2"/>
  <c r="EF92" i="2"/>
  <c r="EG92" i="2"/>
  <c r="EF97" i="2"/>
  <c r="EF101" i="2"/>
  <c r="EG103" i="2"/>
  <c r="EG107" i="2"/>
  <c r="EF107" i="2"/>
  <c r="EG108" i="2"/>
  <c r="EF108" i="2"/>
  <c r="EG111" i="2"/>
  <c r="EF111" i="2"/>
  <c r="EG112" i="2"/>
  <c r="EF112" i="2"/>
  <c r="EG115" i="2"/>
  <c r="EF115" i="2"/>
  <c r="EG116" i="2"/>
  <c r="EF116" i="2"/>
  <c r="EG120" i="2"/>
  <c r="EF120" i="2"/>
  <c r="EG125" i="2"/>
  <c r="EF125" i="2"/>
  <c r="EG129" i="2"/>
  <c r="EF129" i="2"/>
  <c r="EG132" i="2"/>
  <c r="EF132" i="2"/>
  <c r="EG133" i="2"/>
  <c r="EF133" i="2"/>
  <c r="EG136" i="2"/>
  <c r="EF136" i="2"/>
  <c r="EG137" i="2"/>
  <c r="EF137" i="2"/>
  <c r="EG143" i="2"/>
  <c r="EF143" i="2"/>
  <c r="EG144" i="2"/>
  <c r="EF144" i="2"/>
  <c r="EG147" i="2"/>
  <c r="EF147" i="2"/>
  <c r="EG148" i="2"/>
  <c r="EF148" i="2"/>
  <c r="EG151" i="2"/>
  <c r="EF151" i="2"/>
  <c r="EG152" i="2"/>
  <c r="EF152" i="2"/>
  <c r="EG155" i="2"/>
  <c r="EF155" i="2"/>
  <c r="EG156" i="2"/>
  <c r="EF156" i="2"/>
  <c r="EC6" i="2"/>
  <c r="EE6" i="2"/>
  <c r="EE7" i="2"/>
  <c r="EC34" i="2"/>
  <c r="EE34" i="2"/>
  <c r="EE37" i="2"/>
  <c r="EB41" i="2"/>
  <c r="ED41" i="2"/>
  <c r="EB42" i="2"/>
  <c r="ED42" i="2"/>
  <c r="EB44" i="2"/>
  <c r="ED44" i="2"/>
  <c r="EB52" i="2"/>
  <c r="ED52" i="2"/>
  <c r="EB54" i="2"/>
  <c r="ED54" i="2"/>
  <c r="EB61" i="2"/>
  <c r="ED61" i="2"/>
  <c r="EB70" i="2"/>
  <c r="ED70" i="2"/>
  <c r="EF75" i="2"/>
  <c r="EG75" i="2"/>
  <c r="EE76" i="2"/>
  <c r="EF77" i="2"/>
  <c r="EG77" i="2"/>
  <c r="EF79" i="2"/>
  <c r="EG79" i="2"/>
  <c r="EF81" i="2"/>
  <c r="EG81" i="2"/>
  <c r="EF83" i="2"/>
  <c r="EG83" i="2"/>
  <c r="EF85" i="2"/>
  <c r="EG85" i="2"/>
  <c r="EF87" i="2"/>
  <c r="EG87" i="2"/>
  <c r="EF89" i="2"/>
  <c r="EG89" i="2"/>
  <c r="EF91" i="2"/>
  <c r="EG91" i="2"/>
  <c r="EF93" i="2"/>
  <c r="EG93" i="2"/>
  <c r="L6" i="3"/>
  <c r="EC96" i="2"/>
  <c r="EG100" i="2"/>
  <c r="EG105" i="2"/>
  <c r="EF105" i="2"/>
  <c r="EG106" i="2"/>
  <c r="EF106" i="2"/>
  <c r="EG109" i="2"/>
  <c r="EF109" i="2"/>
  <c r="EG110" i="2"/>
  <c r="EF110" i="2"/>
  <c r="EG113" i="2"/>
  <c r="EF113" i="2"/>
  <c r="EG114" i="2"/>
  <c r="EF114" i="2"/>
  <c r="EG117" i="2"/>
  <c r="EF117" i="2"/>
  <c r="EG118" i="2"/>
  <c r="EF118" i="2"/>
  <c r="EG121" i="2"/>
  <c r="EF121" i="2"/>
  <c r="EG122" i="2"/>
  <c r="EF122" i="2"/>
  <c r="EG126" i="2"/>
  <c r="EF126" i="2"/>
  <c r="EG127" i="2"/>
  <c r="EF127" i="2"/>
  <c r="EG130" i="2"/>
  <c r="EF130" i="2"/>
  <c r="EG131" i="2"/>
  <c r="EF131" i="2"/>
  <c r="EG134" i="2"/>
  <c r="EF134" i="2"/>
  <c r="EG135" i="2"/>
  <c r="EF135" i="2"/>
  <c r="EG139" i="2"/>
  <c r="EF139" i="2"/>
  <c r="EG141" i="2"/>
  <c r="EF141" i="2"/>
  <c r="EG142" i="2"/>
  <c r="EF142" i="2"/>
  <c r="EG145" i="2"/>
  <c r="EF145" i="2"/>
  <c r="EG146" i="2"/>
  <c r="EF146" i="2"/>
  <c r="EG149" i="2"/>
  <c r="EF149" i="2"/>
  <c r="EG150" i="2"/>
  <c r="EF150" i="2"/>
  <c r="EG153" i="2"/>
  <c r="EF153" i="2"/>
  <c r="EG154" i="2"/>
  <c r="EF154" i="2"/>
  <c r="EG104" i="2"/>
  <c r="EB119" i="2"/>
  <c r="M5" i="3"/>
  <c r="ED123" i="2"/>
  <c r="EB128" i="2"/>
  <c r="EB138" i="2"/>
  <c r="EB140" i="2"/>
  <c r="EG158" i="2"/>
  <c r="EF158" i="2"/>
  <c r="EG159" i="2"/>
  <c r="EF159" i="2"/>
  <c r="EG188" i="2"/>
  <c r="EF188" i="2"/>
  <c r="EG189" i="2"/>
  <c r="EF189" i="2"/>
  <c r="EG192" i="2"/>
  <c r="EF192" i="2"/>
  <c r="EG193" i="2"/>
  <c r="EF193" i="2"/>
  <c r="EG196" i="2"/>
  <c r="EF196" i="2"/>
  <c r="EG197" i="2"/>
  <c r="EF197" i="2"/>
  <c r="EF94" i="2"/>
  <c r="EG94" i="2"/>
  <c r="EG95" i="2"/>
  <c r="EF98" i="2"/>
  <c r="EG98" i="2"/>
  <c r="EF102" i="2"/>
  <c r="EG102" i="2"/>
  <c r="ED119" i="2"/>
  <c r="EG124" i="2"/>
  <c r="ED128" i="2"/>
  <c r="ED138" i="2"/>
  <c r="EG157" i="2"/>
  <c r="EF157" i="2"/>
  <c r="EG190" i="2"/>
  <c r="EF190" i="2"/>
  <c r="EG191" i="2"/>
  <c r="EF191" i="2"/>
  <c r="EG194" i="2"/>
  <c r="EF194" i="2"/>
  <c r="EG195" i="2"/>
  <c r="EF195" i="2"/>
  <c r="EG198" i="2"/>
  <c r="EF198" i="2"/>
  <c r="EF199" i="2"/>
  <c r="EG199" i="2"/>
  <c r="K20" i="3"/>
  <c r="M20" i="3"/>
  <c r="EB76" i="2"/>
  <c r="ED76" i="2"/>
  <c r="K6" i="3"/>
  <c r="M6" i="3"/>
  <c r="EB96" i="2"/>
  <c r="EF104" i="2"/>
  <c r="EC119" i="2"/>
  <c r="EE119" i="2"/>
  <c r="L5" i="3"/>
  <c r="EF124" i="2"/>
  <c r="EC128" i="2"/>
  <c r="EE128" i="2"/>
  <c r="EC138" i="2"/>
  <c r="EE138" i="2"/>
  <c r="EC140" i="2"/>
  <c r="EF160" i="2"/>
  <c r="EG160" i="2"/>
  <c r="EF162" i="2"/>
  <c r="EG162" i="2"/>
  <c r="EF164" i="2"/>
  <c r="EG164" i="2"/>
  <c r="EF166" i="2"/>
  <c r="EG166" i="2"/>
  <c r="EF168" i="2"/>
  <c r="EG168" i="2"/>
  <c r="EF170" i="2"/>
  <c r="EG170" i="2"/>
  <c r="EF172" i="2"/>
  <c r="EG172" i="2"/>
  <c r="EF174" i="2"/>
  <c r="EG174" i="2"/>
  <c r="EF176" i="2"/>
  <c r="EG176" i="2"/>
  <c r="EF178" i="2"/>
  <c r="EG178" i="2"/>
  <c r="EF180" i="2"/>
  <c r="EG180" i="2"/>
  <c r="EF182" i="2"/>
  <c r="EG182" i="2"/>
  <c r="EF184" i="2"/>
  <c r="EG184" i="2"/>
  <c r="EF200" i="2"/>
  <c r="EG202" i="2"/>
  <c r="EF161" i="2"/>
  <c r="EG161" i="2"/>
  <c r="EF163" i="2"/>
  <c r="EG163" i="2"/>
  <c r="EF165" i="2"/>
  <c r="EG165" i="2"/>
  <c r="EF167" i="2"/>
  <c r="EG167" i="2"/>
  <c r="EF169" i="2"/>
  <c r="EG169" i="2"/>
  <c r="EF171" i="2"/>
  <c r="EG171" i="2"/>
  <c r="EF173" i="2"/>
  <c r="EG173" i="2"/>
  <c r="EF175" i="2"/>
  <c r="EG175" i="2"/>
  <c r="EF177" i="2"/>
  <c r="EG177" i="2"/>
  <c r="EF179" i="2"/>
  <c r="EG179" i="2"/>
  <c r="EF181" i="2"/>
  <c r="EG181" i="2"/>
  <c r="EF183" i="2"/>
  <c r="EG183" i="2"/>
  <c r="EF185" i="2"/>
  <c r="EG185" i="2"/>
  <c r="N19" i="3"/>
  <c r="EE186" i="2"/>
  <c r="EG186" i="2" s="1"/>
  <c r="EF187" i="2"/>
  <c r="M19" i="3"/>
  <c r="EF201" i="2"/>
  <c r="EG201" i="2"/>
  <c r="M7" i="3"/>
  <c r="N4" i="3"/>
  <c r="EF100" i="2"/>
  <c r="M4" i="3"/>
  <c r="N7" i="3"/>
  <c r="EF60" i="2"/>
  <c r="EF95" i="2"/>
  <c r="N6" i="3"/>
  <c r="ED96" i="2"/>
  <c r="EE99" i="2"/>
  <c r="EG99" i="2" s="1"/>
  <c r="EA203" i="2"/>
  <c r="EE12" i="2"/>
  <c r="ED12" i="2"/>
  <c r="ED186" i="2"/>
  <c r="EC123" i="2"/>
  <c r="DZ203" i="2"/>
  <c r="ED51" i="2"/>
  <c r="EC51" i="2"/>
  <c r="EG96" i="2" l="1"/>
  <c r="S14" i="3"/>
  <c r="S11" i="3"/>
  <c r="S39" i="3"/>
  <c r="S28" i="3"/>
  <c r="S17" i="3"/>
  <c r="S36" i="3"/>
  <c r="S35" i="3"/>
  <c r="S34" i="3"/>
  <c r="S24" i="3"/>
  <c r="S15" i="3"/>
  <c r="S8" i="3"/>
  <c r="S48" i="3"/>
  <c r="S33" i="3"/>
  <c r="S49" i="3"/>
  <c r="S44" i="3"/>
  <c r="S38" i="3"/>
  <c r="S37" i="3"/>
  <c r="S27" i="3"/>
  <c r="S26" i="3"/>
  <c r="S25" i="3"/>
  <c r="S16" i="3"/>
  <c r="S13" i="3"/>
  <c r="S12" i="3"/>
  <c r="S32" i="3"/>
  <c r="S31" i="3"/>
  <c r="S41" i="3"/>
  <c r="S9" i="3"/>
  <c r="S29" i="3"/>
  <c r="S30" i="3"/>
  <c r="S42" i="3"/>
  <c r="S46" i="3"/>
  <c r="S45" i="3"/>
  <c r="S20" i="3"/>
  <c r="S21" i="3"/>
  <c r="S40" i="3"/>
  <c r="S5" i="3"/>
  <c r="S23" i="3"/>
  <c r="S47" i="3"/>
  <c r="S4" i="3"/>
  <c r="S19" i="3"/>
  <c r="S22" i="3"/>
  <c r="S18" i="3"/>
  <c r="S43" i="3"/>
  <c r="EE203" i="2"/>
  <c r="S7" i="3"/>
  <c r="EG12" i="2"/>
  <c r="EF186" i="2"/>
  <c r="EF96" i="2"/>
  <c r="EG138" i="2"/>
  <c r="EF138" i="2"/>
  <c r="EG119" i="2"/>
  <c r="EF119" i="2"/>
  <c r="EF70" i="2"/>
  <c r="EG70" i="2"/>
  <c r="EF61" i="2"/>
  <c r="EG61" i="2"/>
  <c r="EF54" i="2"/>
  <c r="EG54" i="2"/>
  <c r="EF52" i="2"/>
  <c r="EG52" i="2"/>
  <c r="EF44" i="2"/>
  <c r="EG44" i="2"/>
  <c r="EF42" i="2"/>
  <c r="EG42" i="2"/>
  <c r="EF41" i="2"/>
  <c r="EG41" i="2"/>
  <c r="EF8" i="2"/>
  <c r="EG8" i="2"/>
  <c r="ED203" i="2"/>
  <c r="E50" i="3"/>
  <c r="EF12" i="2"/>
  <c r="EF99" i="2"/>
  <c r="S6" i="3"/>
  <c r="EF76" i="2"/>
  <c r="EG76" i="2"/>
  <c r="EG140" i="2"/>
  <c r="EF140" i="2"/>
  <c r="EG128" i="2"/>
  <c r="EF128" i="2"/>
  <c r="EG37" i="2"/>
  <c r="EF37" i="2"/>
  <c r="EG34" i="2"/>
  <c r="EF34" i="2"/>
  <c r="EF33" i="2"/>
  <c r="EG33" i="2"/>
  <c r="EF29" i="2"/>
  <c r="EG29" i="2"/>
  <c r="EF28" i="2"/>
  <c r="EG28" i="2"/>
  <c r="EF26" i="2"/>
  <c r="EG26" i="2"/>
  <c r="EF19" i="2"/>
  <c r="EG19" i="2"/>
  <c r="EF17" i="2"/>
  <c r="EG17" i="2"/>
  <c r="EF13" i="2"/>
  <c r="EG13" i="2"/>
  <c r="EF11" i="2"/>
  <c r="EG11" i="2"/>
  <c r="M50" i="3"/>
  <c r="F50" i="3"/>
  <c r="N50" i="3" s="1"/>
  <c r="EF123" i="2"/>
  <c r="EG123" i="2"/>
  <c r="EF51" i="2"/>
  <c r="EG51" i="2"/>
  <c r="K14" i="4" l="1"/>
  <c r="K60" i="4" s="1"/>
  <c r="DX6" i="2" l="1"/>
  <c r="K10" i="3" l="1"/>
  <c r="C50" i="3"/>
  <c r="EB6" i="2"/>
  <c r="DX203" i="2"/>
  <c r="EB203" i="2" l="1"/>
  <c r="EG6" i="2"/>
  <c r="EF6" i="2"/>
  <c r="S10" i="3"/>
  <c r="K50" i="3"/>
  <c r="O2" i="3"/>
  <c r="O50" i="3" s="1"/>
  <c r="DY7" i="2"/>
  <c r="EC7" i="2" s="1"/>
  <c r="S2" i="3" l="1"/>
  <c r="EG7" i="2"/>
  <c r="EG203" i="2" s="1"/>
  <c r="EC203" i="2"/>
  <c r="EB206" i="2" s="1"/>
  <c r="P55" i="3" s="1"/>
  <c r="K61" i="4" s="1"/>
  <c r="K62" i="4" s="1"/>
  <c r="EF7" i="2"/>
  <c r="EF203" i="2" s="1"/>
  <c r="DY203" i="2"/>
  <c r="L3" i="3"/>
  <c r="S3" i="3" s="1"/>
  <c r="D50" i="3" l="1"/>
  <c r="C51" i="3" s="1"/>
  <c r="S50" i="3" l="1"/>
  <c r="L50" i="3"/>
</calcChain>
</file>

<file path=xl/comments1.xml><?xml version="1.0" encoding="utf-8"?>
<comments xmlns="http://schemas.openxmlformats.org/spreadsheetml/2006/main">
  <authors>
    <author>Administrator</author>
  </authors>
  <commentList>
    <comment ref="Q1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DE ACORDO COM O PADRÃO VS AUTORIZADO SOMENTE PARA EVENTOS.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DE ACORDO COM O PADRÃO VS AUTORIZADO SOMENTE PARA EVENTOS.</t>
        </r>
      </text>
    </comment>
    <comment ref="Q2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3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4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5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6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7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8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9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10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11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12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13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14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15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16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17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18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19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20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21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22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23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24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25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26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27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28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29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30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31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32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33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34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35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36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37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38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39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40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41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42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43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44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45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46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47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48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49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  <comment ref="Q50" authorId="0" shapeId="0">
      <text>
        <r>
          <rPr>
            <b/>
            <sz val="9"/>
            <color indexed="81"/>
            <rFont val="Segoe UI"/>
            <family val="2"/>
          </rPr>
          <t>Administrator:</t>
        </r>
        <r>
          <rPr>
            <sz val="9"/>
            <color indexed="81"/>
            <rFont val="Segoe UI"/>
            <family val="2"/>
          </rPr>
          <t xml:space="preserve">
somente para eventos
</t>
        </r>
      </text>
    </comment>
  </commentList>
</comments>
</file>

<file path=xl/sharedStrings.xml><?xml version="1.0" encoding="utf-8"?>
<sst xmlns="http://schemas.openxmlformats.org/spreadsheetml/2006/main" count="787" uniqueCount="528">
  <si>
    <t>MATRICULA</t>
  </si>
  <si>
    <t>EMPREGADO</t>
  </si>
  <si>
    <t>C CUSTO</t>
  </si>
  <si>
    <t>ACACIO BARROS MELO</t>
  </si>
  <si>
    <t>1AF079</t>
  </si>
  <si>
    <t>ACACIO RIBEIRO</t>
  </si>
  <si>
    <t>1AF070</t>
  </si>
  <si>
    <t>ADAO PAULO DA COSTA</t>
  </si>
  <si>
    <t>1AF076</t>
  </si>
  <si>
    <t>ADILSON PIRES DE OLIVEIRA</t>
  </si>
  <si>
    <t>ADNAN ADRIANO SANTANA</t>
  </si>
  <si>
    <t>ADRIANO MAGELA DA SILVA</t>
  </si>
  <si>
    <t>2AF011</t>
  </si>
  <si>
    <t>AGNALDO MENDES DA SILVA</t>
  </si>
  <si>
    <t>1AF071</t>
  </si>
  <si>
    <t>ALAN PEREIRA BARCELOS</t>
  </si>
  <si>
    <t>4AF008</t>
  </si>
  <si>
    <t>ALBERTO ELIAS PEREIRA</t>
  </si>
  <si>
    <t>ALCINO SANTANA SILVA</t>
  </si>
  <si>
    <t>ALEXANDRINO DOS SANTOS</t>
  </si>
  <si>
    <t>ALISSON BATISTA DOS SANTOS</t>
  </si>
  <si>
    <t>1AF078</t>
  </si>
  <si>
    <t>ALLAN KARDEC ALVES DE OLIVEIRA</t>
  </si>
  <si>
    <t>AMILTON MONTEIRO DE OLIVEIRA</t>
  </si>
  <si>
    <t>1AF010</t>
  </si>
  <si>
    <t>ANA JULIA SANTOS FARIA</t>
  </si>
  <si>
    <t>ANDERSON JOSE DA SILVA BORGES</t>
  </si>
  <si>
    <t>ANTONIO CLAUDIO DE OLIVEIRA</t>
  </si>
  <si>
    <t>ANTONIO TAVARES DA SILVA</t>
  </si>
  <si>
    <t>ARLINDO BATISTA DOS SANTOS</t>
  </si>
  <si>
    <t>BALTASAR ANTONIO DOS REIS</t>
  </si>
  <si>
    <t>BARBARA MARIA VIEIRA MACHADO</t>
  </si>
  <si>
    <t>4AF010</t>
  </si>
  <si>
    <t>BELCHIOR PEREIRA ROSA</t>
  </si>
  <si>
    <t>BENEDITO PEREIRA BARBOSA</t>
  </si>
  <si>
    <t>3AF018</t>
  </si>
  <si>
    <t>CARINE RODRIGUES NUNES GIESBRECHT</t>
  </si>
  <si>
    <t>4AF029</t>
  </si>
  <si>
    <t>MARCELA DA SILVA MACHADO</t>
  </si>
  <si>
    <t>CARLOS ANTONIO DE PAULA</t>
  </si>
  <si>
    <t>CARLOS GONCALVES DA SILVA</t>
  </si>
  <si>
    <t>CELIO TAVARES DA SILVA</t>
  </si>
  <si>
    <t>CELSO DA SILVA AMARAL</t>
  </si>
  <si>
    <t>6AF007</t>
  </si>
  <si>
    <t>CELSO GONCALVES CRUZEIRO</t>
  </si>
  <si>
    <t>3AF019</t>
  </si>
  <si>
    <t>CLAITON JOSE DA SILVA</t>
  </si>
  <si>
    <t>CLAUDEMIRO FELISBINO DAIREL</t>
  </si>
  <si>
    <t>CLAUDINEI ARAUJO CORREA</t>
  </si>
  <si>
    <t>1AF072</t>
  </si>
  <si>
    <t>CLAUDINEI DA COSTA SANTOS</t>
  </si>
  <si>
    <t>CLAUDIO OFUGI</t>
  </si>
  <si>
    <t>CLEBIO PEREIRA BARBOSA</t>
  </si>
  <si>
    <t>CLEIA APARECIDA PEREIRA BARBOSA AMARAL</t>
  </si>
  <si>
    <t>6AF001</t>
  </si>
  <si>
    <t>CLENES ARNEI LOPES SOUZA</t>
  </si>
  <si>
    <t>3AF015</t>
  </si>
  <si>
    <t>CLEOMAR GONCALVES DO NASCIMENTO</t>
  </si>
  <si>
    <t>CRISTIANO PEREIRA DE CASTRO</t>
  </si>
  <si>
    <t>6AF011</t>
  </si>
  <si>
    <t>CRISTIANO TEIXEIRA DE ARAUJO NETO</t>
  </si>
  <si>
    <t>DANIEL DE PAULA SILVEIRA</t>
  </si>
  <si>
    <t>DANIEL OLIVEIRA AMARAL</t>
  </si>
  <si>
    <t>DANILLO LOBO JORGE</t>
  </si>
  <si>
    <t>DARLAN GONCALVES CRUZEIRO</t>
  </si>
  <si>
    <t>DELMAR MOREIRA GONCALVES</t>
  </si>
  <si>
    <t>WELICE FERREIRA DOS SANTOS</t>
  </si>
  <si>
    <t>2AF007</t>
  </si>
  <si>
    <t>DENILSON BARBOSA SILVA</t>
  </si>
  <si>
    <t>6SC001</t>
  </si>
  <si>
    <t>DENIO DA CUNHA SILVEIRA</t>
  </si>
  <si>
    <t>DEUSMAR MENDES TEIXEIRA</t>
  </si>
  <si>
    <t>DEUZETE GONCALVES CRUZEIRO</t>
  </si>
  <si>
    <t>DONIZETE ALVES MOREIRA</t>
  </si>
  <si>
    <t>LUCAS PERES FIGUEIRA</t>
  </si>
  <si>
    <t>DOUGLAS PEREIRA DA SILVA</t>
  </si>
  <si>
    <t>EDILON DOS REIS CAIXETA</t>
  </si>
  <si>
    <t>EDLAINE PEREIRA DOS REIS</t>
  </si>
  <si>
    <t>EDMILSON TAVARES DA SILVA</t>
  </si>
  <si>
    <t>EDSON GERALDO DE ASSIS</t>
  </si>
  <si>
    <t>6SR001</t>
  </si>
  <si>
    <t>EDSON PONCIANO DE ALMEIDA</t>
  </si>
  <si>
    <t>EDUARDO GONCALVES DA SILVA</t>
  </si>
  <si>
    <t>EDUARDO HENRIQUE MENDES MENDONCA LISBOA</t>
  </si>
  <si>
    <t>ELCIONE JOSE DA SILVA</t>
  </si>
  <si>
    <t>4AF072</t>
  </si>
  <si>
    <t>ELI DA SILVA GAMA</t>
  </si>
  <si>
    <t>ELIAS GONCALVES CRUZEIRO</t>
  </si>
  <si>
    <t>ELIETE DE OLIVEIRA</t>
  </si>
  <si>
    <t>ELIZANGELA APARECIDA MARTINS</t>
  </si>
  <si>
    <t>4AF032</t>
  </si>
  <si>
    <t>ENILSON FERREIRA MELO</t>
  </si>
  <si>
    <t>ERIC VINICIUS MARTINS SOUZA</t>
  </si>
  <si>
    <t>ERNANDO LUIZ NASCIMENTO</t>
  </si>
  <si>
    <t>ERNANE DE DEUS VIEIRA</t>
  </si>
  <si>
    <t>EUDES OLIVEIRA BARROS</t>
  </si>
  <si>
    <t>EVANDO RODRIGUES DE OLIVEIRA</t>
  </si>
  <si>
    <t>3AF004</t>
  </si>
  <si>
    <t>EVANDO SANTOS DE OLIVEIRA</t>
  </si>
  <si>
    <t>FABIO GONCALVES CRUZEIRO</t>
  </si>
  <si>
    <t>FERNANDO BATISTA DORNELAS</t>
  </si>
  <si>
    <t>FERNANDO RODRIGUES DA SILVA</t>
  </si>
  <si>
    <t>FLAVIANA MARIA DE OLIVEIRA</t>
  </si>
  <si>
    <t>FRANCISCO BENEDITO COELHO GUIMARAES</t>
  </si>
  <si>
    <t>GENIVAL GONCALVES FAGUNDES</t>
  </si>
  <si>
    <t>GERALDO CAZACA DA SILVA</t>
  </si>
  <si>
    <t>GERSON ALVES MOREIRA</t>
  </si>
  <si>
    <t>GESO PIRES DE OLIVEIRA</t>
  </si>
  <si>
    <t>GILBERTO DA PAIXAO ANTONIO DE BARROS</t>
  </si>
  <si>
    <t>GILDETES TAVARES DA SILVA</t>
  </si>
  <si>
    <t>GILSON DA SILVA AMARAL</t>
  </si>
  <si>
    <t>GISMAR JOSE CARDOSO</t>
  </si>
  <si>
    <t>HAMILTON PEREIRA BARBOSA</t>
  </si>
  <si>
    <t>HECTOR LUCAS MONTEIRO RODRIGUES</t>
  </si>
  <si>
    <t>HELIO DOS SANTOS ALVES</t>
  </si>
  <si>
    <t>HELIO JOSE DE LIMA</t>
  </si>
  <si>
    <t>HELIO TAVARES DA SILVA</t>
  </si>
  <si>
    <t>1AF075</t>
  </si>
  <si>
    <t>HILDEBLANIO ALVES MOREIRA</t>
  </si>
  <si>
    <t>ILSON FERREIRA MELO</t>
  </si>
  <si>
    <t>ILTEIR JOSE DA FONSECA</t>
  </si>
  <si>
    <t>ITAMAR JOSE DA FONSECA</t>
  </si>
  <si>
    <t>IVO GONCALVES DA CUNHA</t>
  </si>
  <si>
    <t>JABER TEODORO GUIMARAES</t>
  </si>
  <si>
    <t>JACI FERNANDES CORTES JUNIOR</t>
  </si>
  <si>
    <t>JEOVANIO GONCALVES DE ARAUJO</t>
  </si>
  <si>
    <t>JESUS NAZARE TAVARES DA SILVA</t>
  </si>
  <si>
    <t>JHONATA HENRIQUE TAVARES MAIA</t>
  </si>
  <si>
    <t>JOAO BATISTA ANGELO DA SILVA</t>
  </si>
  <si>
    <t>JOAO FERNANDES DA SILVA</t>
  </si>
  <si>
    <t>JOAO PIRES DE OLIVEIRA</t>
  </si>
  <si>
    <t>JOAO TAVARES DA SILVA</t>
  </si>
  <si>
    <t>JOAQUIM PEREIRA DE SOUZA</t>
  </si>
  <si>
    <t>JOELSON ALVES MOREIRA</t>
  </si>
  <si>
    <t>JOSE ANTONIO MONTEIRO DOS SANTOS</t>
  </si>
  <si>
    <t>JOSE CANDIDO DA CRUZ</t>
  </si>
  <si>
    <t>JOSE EUSTAQUIO DA SILVA</t>
  </si>
  <si>
    <t>JOSE EVANIO GONCALVES DE MELO</t>
  </si>
  <si>
    <t>JOSE FERREIRA DOS SANTOS</t>
  </si>
  <si>
    <t>JOSE HOMERO MARQUES</t>
  </si>
  <si>
    <t>JOSE MANOEL ANTONIO DOS REIS</t>
  </si>
  <si>
    <t>6AF000</t>
  </si>
  <si>
    <t>JOSE MENDES DA SILVA</t>
  </si>
  <si>
    <t>JOSE OLIMPIO PEREIRA MAIA</t>
  </si>
  <si>
    <t>JOSE PAULO MENDES DE OLIVEIRA</t>
  </si>
  <si>
    <t>JOSE PEREIRA RODRIGUES</t>
  </si>
  <si>
    <t>JOSE ROMERO RODRIGUES DA SILVA</t>
  </si>
  <si>
    <t>JOSE ROMUALDO DOS SANTOS</t>
  </si>
  <si>
    <t>JOSE ROSA DA SILVA RAMOS</t>
  </si>
  <si>
    <t>JOSE WILSON CORREA DE ANDRADE</t>
  </si>
  <si>
    <t>JULIANA ABBUD NEVES</t>
  </si>
  <si>
    <t>6AF003</t>
  </si>
  <si>
    <t>JULIANA HELENA XAVIER</t>
  </si>
  <si>
    <t>JULIANA PIRES DE OLIVEIRA SANTOS</t>
  </si>
  <si>
    <t>JURACIR RIBEIRO MAIA</t>
  </si>
  <si>
    <t>JUVERCI JOSE GOMES</t>
  </si>
  <si>
    <t>LAZARO ALVES MACHADO</t>
  </si>
  <si>
    <t>LAZARO MONTEIRO DA COSTA</t>
  </si>
  <si>
    <t>LEANDRO GONCALVES CRUZEIRO</t>
  </si>
  <si>
    <t>LEANDRO PEREIRA DA SILVA</t>
  </si>
  <si>
    <t>LEONARDO JOSE DE SOUSA LIMA</t>
  </si>
  <si>
    <t>6AF004</t>
  </si>
  <si>
    <t>LEONEL RIBEIRO MACHADO</t>
  </si>
  <si>
    <t>LILIAN APARECIDA MOREIRA DE OLIVEIRA</t>
  </si>
  <si>
    <t>4AF031</t>
  </si>
  <si>
    <t>LINO SOARES DE ARAUJO</t>
  </si>
  <si>
    <t>LEONARDO ALVES DA SILVA</t>
  </si>
  <si>
    <t>LUDYMILA SANTANA EVANGELISTA BARBOSA</t>
  </si>
  <si>
    <t>LUIZ CARLOS TERTULINO DA SILVA</t>
  </si>
  <si>
    <t>LUIZ FELIPE ALVES RAMOS</t>
  </si>
  <si>
    <t>MANOEL ADAO ALVES SANTANA</t>
  </si>
  <si>
    <t>MARCELO PEREIRA RODRIGUES</t>
  </si>
  <si>
    <t>MARCIO PEREIRA RODRIGUES</t>
  </si>
  <si>
    <t>MARCOS ANTONIO DOS SANTOS</t>
  </si>
  <si>
    <t>MARCOS AURELIO TAVARES VIEIRA</t>
  </si>
  <si>
    <t>MARCOS FERREIRA GAMA</t>
  </si>
  <si>
    <t>ELIANA APARECIDA ROSA DORNELAS</t>
  </si>
  <si>
    <t>MARCOS MARQUES PRIMO</t>
  </si>
  <si>
    <t>MARCOS PEREIRA DA SILVA</t>
  </si>
  <si>
    <t>MARDEN RODRIGO ALVES</t>
  </si>
  <si>
    <t>MARIA APARECIDA SALES DE ASSIS</t>
  </si>
  <si>
    <t>MARINA DE SOUSA E SILVA</t>
  </si>
  <si>
    <t>MASSILON GONCALVES CABECEIRA</t>
  </si>
  <si>
    <t>MAURICIO GONCALVES CABECEIRA</t>
  </si>
  <si>
    <t>NAYLA TEREZA PEREIRA DE ANDRADE</t>
  </si>
  <si>
    <t>NILBERTO JOSE PEREIRA</t>
  </si>
  <si>
    <t>NILZA MARIA DE BRITO MARQUES</t>
  </si>
  <si>
    <t>OMAR FIGUEIREDO PEREIRA</t>
  </si>
  <si>
    <t>OSMAR DA SILVA COSTA</t>
  </si>
  <si>
    <t>OSMAR FERNANDES DE ARAUJO</t>
  </si>
  <si>
    <t>PATRICIA LANE DA SILVA</t>
  </si>
  <si>
    <t>PAULO DONIZETE DA COSTA</t>
  </si>
  <si>
    <t>PAULO ROBERTO ALVES DOS SANTOS</t>
  </si>
  <si>
    <t>PEDRO JOAQUIM RODRIGUES</t>
  </si>
  <si>
    <t>PEDRO TEIXEIRA DE ARAUJO</t>
  </si>
  <si>
    <t>REGINALDO FERNANDES DE SOUZA</t>
  </si>
  <si>
    <t>RENILDA SILVA COSTA</t>
  </si>
  <si>
    <t>RIVAIL SILVESTRE DA SILVA</t>
  </si>
  <si>
    <t>ROBSON DELFINO DA SILVA</t>
  </si>
  <si>
    <t>RODRIGO GONCALVES FERNANDES</t>
  </si>
  <si>
    <t>ROMERO RAMON SILVA</t>
  </si>
  <si>
    <t>RONAN TAVARES DA SILVA</t>
  </si>
  <si>
    <t>SEBASTIAO GONCALVES DA SILVA</t>
  </si>
  <si>
    <t>SEBASTIAO PEREIRA DA SILVA</t>
  </si>
  <si>
    <t>SERGIO CONCEICAO GONCALVES</t>
  </si>
  <si>
    <t>SERGIO REIS ALVES DE MELO</t>
  </si>
  <si>
    <t>SIDILON NOGUEIRA DE SOUZA</t>
  </si>
  <si>
    <t>SIDNEI ASTIDONIO DE ARAUJO</t>
  </si>
  <si>
    <t>SILVIO FERNANDES DA SILVA</t>
  </si>
  <si>
    <t>THAIS CRISTINA PEREIRA DA SILVA</t>
  </si>
  <si>
    <t>TIAGO JOAO DA SILVA</t>
  </si>
  <si>
    <t>NATALIA BIANCA XAVIER</t>
  </si>
  <si>
    <t>VALERIA PEREIRA LOPES</t>
  </si>
  <si>
    <t>VANDERLEI PINHEIRO</t>
  </si>
  <si>
    <t>VANDERLEY DA SILVA COSTA</t>
  </si>
  <si>
    <t>VANTUIR JOAO PEREIRA DA SILVA</t>
  </si>
  <si>
    <t>VICENTE DE PAULA SILVEIRA</t>
  </si>
  <si>
    <t>VILSON APARECIDO BARBOSA DA SILVA</t>
  </si>
  <si>
    <t>WEDER BATISTA SOARES</t>
  </si>
  <si>
    <t>WELLINGTON GOMES CORDEIRO</t>
  </si>
  <si>
    <t>WESLEI MENDES DA SILVA</t>
  </si>
  <si>
    <t>WESLEY MARCIO FELISBINO</t>
  </si>
  <si>
    <t>HELIENE CAMPOS DA SILVA</t>
  </si>
  <si>
    <t>UNIDADE BOM SUCESSO</t>
  </si>
  <si>
    <t xml:space="preserve">TOTAL </t>
  </si>
  <si>
    <t>TOTAL</t>
  </si>
  <si>
    <t>MATRIC</t>
  </si>
  <si>
    <t>NOME</t>
  </si>
  <si>
    <t>C. CUSTO</t>
  </si>
  <si>
    <t>D</t>
  </si>
  <si>
    <t>A</t>
  </si>
  <si>
    <t>L</t>
  </si>
  <si>
    <t>J</t>
  </si>
  <si>
    <t>D2</t>
  </si>
  <si>
    <t>A3</t>
  </si>
  <si>
    <t>L4</t>
  </si>
  <si>
    <t>J5</t>
  </si>
  <si>
    <t>D3</t>
  </si>
  <si>
    <t>A4</t>
  </si>
  <si>
    <t>L5</t>
  </si>
  <si>
    <t>J6</t>
  </si>
  <si>
    <t>D4</t>
  </si>
  <si>
    <t>A5</t>
  </si>
  <si>
    <t>L6</t>
  </si>
  <si>
    <t>J7</t>
  </si>
  <si>
    <t>D9</t>
  </si>
  <si>
    <t>A10</t>
  </si>
  <si>
    <t>L11</t>
  </si>
  <si>
    <t>J12</t>
  </si>
  <si>
    <t>D10</t>
  </si>
  <si>
    <t>A11</t>
  </si>
  <si>
    <t>L12</t>
  </si>
  <si>
    <t>J13</t>
  </si>
  <si>
    <t>D7</t>
  </si>
  <si>
    <t>A8</t>
  </si>
  <si>
    <t>L9</t>
  </si>
  <si>
    <t>J10</t>
  </si>
  <si>
    <t>D8</t>
  </si>
  <si>
    <t>A9</t>
  </si>
  <si>
    <t>L10</t>
  </si>
  <si>
    <t>J11</t>
  </si>
  <si>
    <t>D92</t>
  </si>
  <si>
    <t>A103</t>
  </si>
  <si>
    <t>L114</t>
  </si>
  <si>
    <t>J125</t>
  </si>
  <si>
    <t>D102</t>
  </si>
  <si>
    <t>A113</t>
  </si>
  <si>
    <t>L124</t>
  </si>
  <si>
    <t>J135</t>
  </si>
  <si>
    <t>D11</t>
  </si>
  <si>
    <t>A12</t>
  </si>
  <si>
    <t>L13</t>
  </si>
  <si>
    <t>J14</t>
  </si>
  <si>
    <t>D12</t>
  </si>
  <si>
    <t>A13</t>
  </si>
  <si>
    <t>L14</t>
  </si>
  <si>
    <t>J15</t>
  </si>
  <si>
    <t>D13</t>
  </si>
  <si>
    <t>A14</t>
  </si>
  <si>
    <t>L15</t>
  </si>
  <si>
    <t>J16</t>
  </si>
  <si>
    <t>D14</t>
  </si>
  <si>
    <t>A15</t>
  </si>
  <si>
    <t>L16</t>
  </si>
  <si>
    <t>J17</t>
  </si>
  <si>
    <t>D15</t>
  </si>
  <si>
    <t>A16</t>
  </si>
  <si>
    <t>L17</t>
  </si>
  <si>
    <t>J18</t>
  </si>
  <si>
    <t>D16</t>
  </si>
  <si>
    <t>A17</t>
  </si>
  <si>
    <t>L18</t>
  </si>
  <si>
    <t>J19</t>
  </si>
  <si>
    <t>D17</t>
  </si>
  <si>
    <t>A18</t>
  </si>
  <si>
    <t>L19</t>
  </si>
  <si>
    <t>J20</t>
  </si>
  <si>
    <t>D18</t>
  </si>
  <si>
    <t>A19</t>
  </si>
  <si>
    <t>L20</t>
  </si>
  <si>
    <t>J21</t>
  </si>
  <si>
    <t>D19</t>
  </si>
  <si>
    <t>A20</t>
  </si>
  <si>
    <t>L21</t>
  </si>
  <si>
    <t>J22</t>
  </si>
  <si>
    <t>D20</t>
  </si>
  <si>
    <t>A21</t>
  </si>
  <si>
    <t>L22</t>
  </si>
  <si>
    <t>J23</t>
  </si>
  <si>
    <t>D21</t>
  </si>
  <si>
    <t>A22</t>
  </si>
  <si>
    <t>L23</t>
  </si>
  <si>
    <t>J24</t>
  </si>
  <si>
    <t>D22</t>
  </si>
  <si>
    <t>A23</t>
  </si>
  <si>
    <t>L24</t>
  </si>
  <si>
    <t>J25</t>
  </si>
  <si>
    <t>D23</t>
  </si>
  <si>
    <t>A24</t>
  </si>
  <si>
    <t>L25</t>
  </si>
  <si>
    <t>J26</t>
  </si>
  <si>
    <t>D24</t>
  </si>
  <si>
    <t>A25</t>
  </si>
  <si>
    <t>L26</t>
  </si>
  <si>
    <t>J27</t>
  </si>
  <si>
    <t>D25</t>
  </si>
  <si>
    <t>A26</t>
  </si>
  <si>
    <t>L27</t>
  </si>
  <si>
    <t>J28</t>
  </si>
  <si>
    <t>D26</t>
  </si>
  <si>
    <t>A27</t>
  </si>
  <si>
    <t>L28</t>
  </si>
  <si>
    <t>J29</t>
  </si>
  <si>
    <t>D27</t>
  </si>
  <si>
    <t>A28</t>
  </si>
  <si>
    <t>L29</t>
  </si>
  <si>
    <t>J30</t>
  </si>
  <si>
    <t>D28</t>
  </si>
  <si>
    <t>A29</t>
  </si>
  <si>
    <t>L30</t>
  </si>
  <si>
    <t>J31</t>
  </si>
  <si>
    <t>D29</t>
  </si>
  <si>
    <t>A30</t>
  </si>
  <si>
    <t>L31</t>
  </si>
  <si>
    <t>J32</t>
  </si>
  <si>
    <t>D30</t>
  </si>
  <si>
    <t>A31</t>
  </si>
  <si>
    <t>L32</t>
  </si>
  <si>
    <t>J33</t>
  </si>
  <si>
    <t>D31</t>
  </si>
  <si>
    <t>A32</t>
  </si>
  <si>
    <t>L33</t>
  </si>
  <si>
    <t>J34</t>
  </si>
  <si>
    <t>DESJEJUN</t>
  </si>
  <si>
    <t>ALMOÇO</t>
  </si>
  <si>
    <t>LANCHE</t>
  </si>
  <si>
    <t>JANTAR</t>
  </si>
  <si>
    <t>Valor Desjejum</t>
  </si>
  <si>
    <t>Valor Almoço</t>
  </si>
  <si>
    <t>Valor Lanche</t>
  </si>
  <si>
    <t>Valor Jantar</t>
  </si>
  <si>
    <t>TOTAL A DESCONTAR</t>
  </si>
  <si>
    <t>MARCELO FERREIRA DE ARAÚJO</t>
  </si>
  <si>
    <t>Total</t>
  </si>
  <si>
    <t>DESCRIÇÃO DE CENTRO DE CUSTO</t>
  </si>
  <si>
    <t>C.CUSTO</t>
  </si>
  <si>
    <t xml:space="preserve">DESJEJUM </t>
  </si>
  <si>
    <t xml:space="preserve">ALMOÇO </t>
  </si>
  <si>
    <t xml:space="preserve">JANTA </t>
  </si>
  <si>
    <t>CAFÉ</t>
  </si>
  <si>
    <t>SUCO</t>
  </si>
  <si>
    <t>COFFE 2</t>
  </si>
  <si>
    <t xml:space="preserve">COFFE I </t>
  </si>
  <si>
    <t xml:space="preserve">Valor Desjejum </t>
  </si>
  <si>
    <t>valor Almoço</t>
  </si>
  <si>
    <t>valor Lanche</t>
  </si>
  <si>
    <t xml:space="preserve">Valor Janta </t>
  </si>
  <si>
    <t>Valor café</t>
  </si>
  <si>
    <t>VALOR SUCO</t>
  </si>
  <si>
    <t>COOFE 2</t>
  </si>
  <si>
    <t xml:space="preserve">VALOR COFFE I </t>
  </si>
  <si>
    <t xml:space="preserve">COLHEITA FLORESTAL       </t>
  </si>
  <si>
    <t xml:space="preserve"> PLANEJAMENTO FLORESTAL   </t>
  </si>
  <si>
    <t xml:space="preserve"> TRANSP. MAD/LENHA        </t>
  </si>
  <si>
    <t xml:space="preserve"> CORTE                    </t>
  </si>
  <si>
    <t xml:space="preserve"> BALDEIO DE MADEIRA       </t>
  </si>
  <si>
    <t xml:space="preserve"> PROCESSAMENTO            </t>
  </si>
  <si>
    <t xml:space="preserve"> CARREGAMENTO             </t>
  </si>
  <si>
    <t>1AF077</t>
  </si>
  <si>
    <t xml:space="preserve"> DESCARGA DE MADEIRA      </t>
  </si>
  <si>
    <t xml:space="preserve"> PRODUCAO DE CARVAO       </t>
  </si>
  <si>
    <t>1SC072</t>
  </si>
  <si>
    <t>1SC076</t>
  </si>
  <si>
    <t xml:space="preserve"> CARBONIZAÇÃO             </t>
  </si>
  <si>
    <t>1SC079</t>
  </si>
  <si>
    <t xml:space="preserve">  CORTE                   </t>
  </si>
  <si>
    <t>1SR072</t>
  </si>
  <si>
    <t>1SR076</t>
  </si>
  <si>
    <t>1SR078</t>
  </si>
  <si>
    <t xml:space="preserve"> PRODUÇÃO DE CARVÃO       </t>
  </si>
  <si>
    <t>1SR079</t>
  </si>
  <si>
    <t xml:space="preserve"> INFRAESTRUTURA           </t>
  </si>
  <si>
    <t xml:space="preserve"> MANUT. MECANICA          </t>
  </si>
  <si>
    <t xml:space="preserve">SUPRIMENTOS              </t>
  </si>
  <si>
    <t xml:space="preserve"> SEGURANÇA                </t>
  </si>
  <si>
    <t xml:space="preserve"> MEIO AMBIENTE            </t>
  </si>
  <si>
    <t>QUALIDADE</t>
  </si>
  <si>
    <t>CURVELO</t>
  </si>
  <si>
    <t>3CV006</t>
  </si>
  <si>
    <t>3CV007</t>
  </si>
  <si>
    <t>3CV008</t>
  </si>
  <si>
    <t>3SC015</t>
  </si>
  <si>
    <t>3SR018</t>
  </si>
  <si>
    <t xml:space="preserve"> PROC. DE TRANSAÇÕES      </t>
  </si>
  <si>
    <t xml:space="preserve"> SERVIÇOS GERAIS          </t>
  </si>
  <si>
    <t xml:space="preserve"> ORGANIZ E COMPENS        </t>
  </si>
  <si>
    <t xml:space="preserve"> COMUNICACAO E RESP SOCIAL</t>
  </si>
  <si>
    <t xml:space="preserve"> SAUDE E QUALID VIDA      </t>
  </si>
  <si>
    <t xml:space="preserve"> CONTROLE DE GESTÃO       </t>
  </si>
  <si>
    <t>BH</t>
  </si>
  <si>
    <t>4BH001</t>
  </si>
  <si>
    <t xml:space="preserve"> JOVENS TALENTOS</t>
  </si>
  <si>
    <t>4BR101</t>
  </si>
  <si>
    <t xml:space="preserve"> ADMINISTRAÇÃO GERAL      </t>
  </si>
  <si>
    <t>4SC003</t>
  </si>
  <si>
    <t>4SR003</t>
  </si>
  <si>
    <t xml:space="preserve"> PROJ FLOREST MANUT       </t>
  </si>
  <si>
    <t xml:space="preserve"> PRJ FLOREST PLANTIO      </t>
  </si>
  <si>
    <t xml:space="preserve">  PROJ FLORESTAL CEN SUL   </t>
  </si>
  <si>
    <t xml:space="preserve"> PROJ FLORESTAL CEN NORTE </t>
  </si>
  <si>
    <t xml:space="preserve">  PROJETOS FLORESTAIS NOROESTE</t>
  </si>
  <si>
    <t xml:space="preserve">  PROJ FLOREST PLANTIO     </t>
  </si>
  <si>
    <t>6AF008</t>
  </si>
  <si>
    <t xml:space="preserve">  PESQ E DES FLORESTAL     </t>
  </si>
  <si>
    <t xml:space="preserve"> PROJETOS FLORESTAIS - PLANTIO</t>
  </si>
  <si>
    <t>CONTROLE DE VISITANTES, EMPREGADOS EXTERNOS E SOLICITAÇÕES EXTRAS</t>
  </si>
  <si>
    <t>CENTRO DE CUSTO</t>
  </si>
  <si>
    <t>REFEIÇÃO</t>
  </si>
  <si>
    <t>VALOR</t>
  </si>
  <si>
    <t>DESJEJUM</t>
  </si>
  <si>
    <t>EXTRAS</t>
  </si>
  <si>
    <t>METALURGICA LR</t>
  </si>
  <si>
    <t>LIMPEZA</t>
  </si>
  <si>
    <t>TIVIT</t>
  </si>
  <si>
    <t>4AF023</t>
  </si>
  <si>
    <t>RECICLE</t>
  </si>
  <si>
    <t>TOTAL VISITANTES</t>
  </si>
  <si>
    <t>TOTAL EMPREGADOS</t>
  </si>
  <si>
    <t>TOTAL FECHAMENTO S/ DESCONTOS</t>
  </si>
  <si>
    <t>RESUMO FECHAMENTO</t>
  </si>
  <si>
    <t>PEDIDO 4600580626 / FECHAMENTO JUNHO</t>
  </si>
  <si>
    <t>DESCRIÇÃO</t>
  </si>
  <si>
    <t>F</t>
  </si>
  <si>
    <t>V</t>
  </si>
  <si>
    <t>QUANTIDADE</t>
  </si>
  <si>
    <t>VALOR UNIT.</t>
  </si>
  <si>
    <t>LITROS DE CAFÉ</t>
  </si>
  <si>
    <t>COFFE I</t>
  </si>
  <si>
    <t>COFFE II</t>
  </si>
  <si>
    <t xml:space="preserve">REFEIÇÃO ESPECIAL </t>
  </si>
  <si>
    <t>LANCHE COLHEITA FSC</t>
  </si>
  <si>
    <t>COMPRAS CASA DE VISITAS</t>
  </si>
  <si>
    <t xml:space="preserve">TOTAL PRODUTOS </t>
  </si>
  <si>
    <t>DESCONTO COMBUSTÍVEL</t>
  </si>
  <si>
    <t>DESCONTO LIGAÇÕES</t>
  </si>
  <si>
    <t>VALOR DO FECHAMENTO</t>
  </si>
  <si>
    <t>LEANDRO BORGES</t>
  </si>
  <si>
    <t>REGIANE CRISTINA VIEIRA DE SOUZA</t>
  </si>
  <si>
    <t>MIRELI M SILVEIRA</t>
  </si>
  <si>
    <t>DANILO SOARES</t>
  </si>
  <si>
    <t>VENILSON VERISSIMO</t>
  </si>
  <si>
    <t>ADÃO OLIVEIRA</t>
  </si>
  <si>
    <t>SINVAL AUGUSTO</t>
  </si>
  <si>
    <t>FRANCIS UPC</t>
  </si>
  <si>
    <t>FABIO JUNIOR UPC</t>
  </si>
  <si>
    <t>RAFAEL NUNES (BIOETICA)</t>
  </si>
  <si>
    <t>3af015</t>
  </si>
  <si>
    <t>ISMAR</t>
  </si>
  <si>
    <t>RENAN/ PLANEJAMENTO</t>
  </si>
  <si>
    <t>1af079</t>
  </si>
  <si>
    <t>1af010</t>
  </si>
  <si>
    <t>1af018</t>
  </si>
  <si>
    <t>FECHAMENTO DIÁRIO DE REFEIÇÃO MÊS DE SETEMBRO DE 2018</t>
  </si>
  <si>
    <t>VANDERLEI MARTINS</t>
  </si>
  <si>
    <t>ATAIDE</t>
  </si>
  <si>
    <t>GLEISON PEREIRA</t>
  </si>
  <si>
    <t>PEDRO FERREIRA</t>
  </si>
  <si>
    <t>FABIO APARECIDO</t>
  </si>
  <si>
    <t>MARCIO FERNANDO</t>
  </si>
  <si>
    <t xml:space="preserve">GILSON BARROS </t>
  </si>
  <si>
    <t>ADILSON DIAS</t>
  </si>
  <si>
    <t>MARIO (MANUTENÇÃO)</t>
  </si>
  <si>
    <t>1af011</t>
  </si>
  <si>
    <t>CLECIO</t>
  </si>
  <si>
    <t>4AF29</t>
  </si>
  <si>
    <t>DANIL SILVEIRA</t>
  </si>
  <si>
    <t>MOTORISTA  CARRETEIROS</t>
  </si>
  <si>
    <t>A1F079</t>
  </si>
  <si>
    <t>LUCAS TAVARES/UPROM</t>
  </si>
  <si>
    <t>ALESSANDRO/ ENERGIZA</t>
  </si>
  <si>
    <t>01 A 30 DE NOVEMBRO DE 2018</t>
  </si>
  <si>
    <t>GRAZIELA/ MEIO AMBIENTE</t>
  </si>
  <si>
    <t>MARCIO PEREIRA(GAF)</t>
  </si>
  <si>
    <t>CLEBIO PEREIRA/VISITANTE</t>
  </si>
  <si>
    <t>UPE DESJEJUM</t>
  </si>
  <si>
    <t>METAL MERC/JACI</t>
  </si>
  <si>
    <t>ANDERSON RODRIGUES ALVES</t>
  </si>
  <si>
    <t>ADILSON VIEIRA/ SUPRIMENTOS</t>
  </si>
  <si>
    <t>DELCIO FABIANO</t>
  </si>
  <si>
    <t>BS3010</t>
  </si>
  <si>
    <t>DANILO J./ANTONIO M.</t>
  </si>
  <si>
    <t>REGIANE RH</t>
  </si>
  <si>
    <t>JOSÉ ROMERO/COLHEITA</t>
  </si>
  <si>
    <t>JOSE JULIO</t>
  </si>
  <si>
    <t>AMBULATORIO/MTA</t>
  </si>
  <si>
    <t>CESTA BASICA</t>
  </si>
  <si>
    <t>MOTORISTA CAÇAMBA/AMILTON</t>
  </si>
  <si>
    <t>HECTOR LUCAS/UPC</t>
  </si>
  <si>
    <t>MOTORISTA CASCALHO</t>
  </si>
  <si>
    <t>POLICIA AMBIENTAL</t>
  </si>
  <si>
    <t>EPIDEMILOLIGIA VAZANTE/ELIZANGELA</t>
  </si>
  <si>
    <t>EQUIPE ABER SAUDE/REGIANE RH</t>
  </si>
  <si>
    <t>HELIO BRIUSSO AGROLINK/ PESQUISA</t>
  </si>
  <si>
    <t>JOÃO FERNANDES/VISITANTE</t>
  </si>
  <si>
    <t>LEANDRO/PLANEJAMENTO</t>
  </si>
  <si>
    <t>JOSE ROSA/MANUTENÇÃO</t>
  </si>
  <si>
    <t>360</t>
  </si>
  <si>
    <t>COMBUSTIVEL/ 15/09, 09/10, 03/12, 24/12, 25/12, 31/12,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</si>
</sst>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.00_ ;\-#,##0.00\ 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2" tint="-0.899990844447157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sz val="11"/>
      <color rgb="FF002060"/>
      <name val="Calibri"/>
      <scheme val="minor"/>
    </font>
    <font>
      <b/>
      <sz val="11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2" borderId="0" xfId="0" applyFont="1" applyFill="1" applyBorder="1" applyAlignment="1">
      <alignment horizontal="center"/>
    </xf>
    <xf numFmtId="43" fontId="0" fillId="0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8" fillId="8" borderId="2" xfId="0" applyFont="1" applyFill="1" applyBorder="1" applyAlignment="1">
      <alignment horizontal="center"/>
    </xf>
    <xf numFmtId="49" fontId="9" fillId="0" borderId="2" xfId="0" applyNumberFormat="1" applyFont="1" applyFill="1" applyBorder="1" applyAlignment="1">
      <alignment horizontal="center"/>
    </xf>
    <xf numFmtId="49" fontId="9" fillId="2" borderId="2" xfId="0" applyNumberFormat="1" applyFont="1" applyFill="1" applyBorder="1" applyAlignment="1">
      <alignment horizontal="center"/>
    </xf>
    <xf numFmtId="49" fontId="10" fillId="0" borderId="2" xfId="0" applyNumberFormat="1" applyFont="1" applyFill="1" applyBorder="1" applyAlignment="1">
      <alignment horizontal="center"/>
    </xf>
    <xf numFmtId="49" fontId="11" fillId="0" borderId="2" xfId="0" applyNumberFormat="1" applyFont="1" applyFill="1" applyBorder="1" applyAlignment="1">
      <alignment horizontal="center"/>
    </xf>
    <xf numFmtId="49" fontId="12" fillId="0" borderId="2" xfId="0" applyNumberFormat="1" applyFont="1" applyFill="1" applyBorder="1" applyAlignment="1">
      <alignment horizontal="center"/>
    </xf>
    <xf numFmtId="49" fontId="13" fillId="0" borderId="2" xfId="0" applyNumberFormat="1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43" fontId="8" fillId="8" borderId="4" xfId="1" applyFont="1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/>
    </xf>
    <xf numFmtId="0" fontId="0" fillId="2" borderId="4" xfId="0" applyNumberFormat="1" applyFont="1" applyFill="1" applyBorder="1" applyAlignment="1">
      <alignment horizontal="center"/>
    </xf>
    <xf numFmtId="43" fontId="0" fillId="0" borderId="4" xfId="1" applyNumberFormat="1" applyFont="1" applyFill="1" applyBorder="1" applyAlignment="1">
      <alignment horizontal="center"/>
    </xf>
    <xf numFmtId="43" fontId="2" fillId="0" borderId="4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14" fillId="0" borderId="5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" fillId="0" borderId="4" xfId="0" applyNumberFormat="1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center"/>
    </xf>
    <xf numFmtId="43" fontId="1" fillId="0" borderId="4" xfId="1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3" fillId="0" borderId="5" xfId="0" applyFont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Fill="1" applyBorder="1"/>
    <xf numFmtId="43" fontId="0" fillId="0" borderId="4" xfId="1" applyFont="1" applyBorder="1"/>
    <xf numFmtId="43" fontId="0" fillId="0" borderId="4" xfId="1" applyFont="1" applyBorder="1" applyAlignment="1">
      <alignment horizontal="center"/>
    </xf>
    <xf numFmtId="44" fontId="0" fillId="0" borderId="4" xfId="0" applyNumberFormat="1" applyBorder="1"/>
    <xf numFmtId="44" fontId="0" fillId="0" borderId="4" xfId="0" applyNumberFormat="1" applyFill="1" applyBorder="1"/>
    <xf numFmtId="44" fontId="0" fillId="0" borderId="6" xfId="0" applyNumberFormat="1" applyBorder="1"/>
    <xf numFmtId="0" fontId="3" fillId="9" borderId="5" xfId="0" applyFont="1" applyFill="1" applyBorder="1"/>
    <xf numFmtId="0" fontId="0" fillId="9" borderId="4" xfId="0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Fill="1" applyBorder="1"/>
    <xf numFmtId="43" fontId="0" fillId="0" borderId="8" xfId="0" applyNumberFormat="1" applyBorder="1"/>
    <xf numFmtId="44" fontId="0" fillId="0" borderId="8" xfId="0" applyNumberFormat="1" applyBorder="1"/>
    <xf numFmtId="44" fontId="0" fillId="0" borderId="8" xfId="0" applyNumberFormat="1" applyFill="1" applyBorder="1"/>
    <xf numFmtId="44" fontId="0" fillId="0" borderId="9" xfId="0" applyNumberFormat="1" applyBorder="1"/>
    <xf numFmtId="0" fontId="0" fillId="0" borderId="0" xfId="0" applyAlignment="1">
      <alignment horizontal="center"/>
    </xf>
    <xf numFmtId="0" fontId="0" fillId="0" borderId="0" xfId="0" applyFill="1"/>
    <xf numFmtId="43" fontId="0" fillId="0" borderId="0" xfId="1" applyFont="1" applyFill="1"/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0" xfId="0" applyNumberFormat="1"/>
    <xf numFmtId="0" fontId="0" fillId="11" borderId="4" xfId="0" applyFill="1" applyBorder="1" applyProtection="1"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2" borderId="4" xfId="0" applyFill="1" applyBorder="1" applyProtection="1">
      <protection locked="0"/>
    </xf>
    <xf numFmtId="0" fontId="0" fillId="3" borderId="4" xfId="0" applyFill="1" applyBorder="1" applyProtection="1"/>
    <xf numFmtId="0" fontId="0" fillId="10" borderId="4" xfId="0" applyFill="1" applyBorder="1" applyProtection="1">
      <protection locked="0"/>
    </xf>
    <xf numFmtId="0" fontId="0" fillId="17" borderId="4" xfId="0" applyFill="1" applyBorder="1" applyProtection="1">
      <protection locked="0"/>
    </xf>
    <xf numFmtId="43" fontId="0" fillId="3" borderId="4" xfId="1" applyFont="1" applyFill="1" applyBorder="1" applyProtection="1"/>
    <xf numFmtId="43" fontId="0" fillId="2" borderId="4" xfId="1" applyFont="1" applyFill="1" applyBorder="1" applyProtection="1">
      <protection locked="0"/>
    </xf>
    <xf numFmtId="43" fontId="0" fillId="3" borderId="4" xfId="1" applyFont="1" applyFill="1" applyBorder="1" applyProtection="1">
      <protection locked="0"/>
    </xf>
    <xf numFmtId="0" fontId="0" fillId="9" borderId="4" xfId="0" applyFill="1" applyBorder="1" applyProtection="1"/>
    <xf numFmtId="0" fontId="14" fillId="2" borderId="4" xfId="0" applyFont="1" applyFill="1" applyBorder="1" applyProtection="1">
      <protection locked="0"/>
    </xf>
    <xf numFmtId="0" fontId="14" fillId="0" borderId="4" xfId="0" applyFont="1" applyFill="1" applyBorder="1" applyAlignment="1" applyProtection="1">
      <alignment horizontal="left"/>
      <protection locked="0"/>
    </xf>
    <xf numFmtId="43" fontId="14" fillId="3" borderId="4" xfId="1" applyFont="1" applyFill="1" applyBorder="1" applyProtection="1"/>
    <xf numFmtId="43" fontId="14" fillId="2" borderId="4" xfId="1" applyFont="1" applyFill="1" applyBorder="1" applyProtection="1">
      <protection locked="0"/>
    </xf>
    <xf numFmtId="43" fontId="14" fillId="3" borderId="4" xfId="1" applyFont="1" applyFill="1" applyBorder="1" applyProtection="1">
      <protection locked="0"/>
    </xf>
    <xf numFmtId="43" fontId="0" fillId="9" borderId="4" xfId="1" applyFont="1" applyFill="1" applyBorder="1" applyProtection="1"/>
    <xf numFmtId="0" fontId="14" fillId="2" borderId="4" xfId="0" applyFont="1" applyFill="1" applyBorder="1" applyAlignment="1" applyProtection="1">
      <alignment horizontal="left"/>
      <protection locked="0"/>
    </xf>
    <xf numFmtId="0" fontId="0" fillId="0" borderId="4" xfId="0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0" fillId="0" borderId="14" xfId="0" applyNumberFormat="1" applyFont="1" applyBorder="1" applyAlignment="1" applyProtection="1">
      <alignment horizontal="left"/>
      <protection locked="0"/>
    </xf>
    <xf numFmtId="43" fontId="2" fillId="2" borderId="4" xfId="1" applyFont="1" applyFill="1" applyBorder="1" applyProtection="1">
      <protection locked="0"/>
    </xf>
    <xf numFmtId="43" fontId="2" fillId="3" borderId="4" xfId="1" applyFont="1" applyFill="1" applyBorder="1" applyProtection="1">
      <protection locked="0"/>
    </xf>
    <xf numFmtId="0" fontId="0" fillId="0" borderId="14" xfId="0" applyFont="1" applyBorder="1" applyAlignment="1" applyProtection="1">
      <alignment horizontal="left"/>
      <protection locked="0"/>
    </xf>
    <xf numFmtId="0" fontId="14" fillId="2" borderId="8" xfId="0" applyFont="1" applyFill="1" applyBorder="1" applyProtection="1">
      <protection locked="0"/>
    </xf>
    <xf numFmtId="43" fontId="14" fillId="2" borderId="8" xfId="1" applyFont="1" applyFill="1" applyBorder="1" applyProtection="1">
      <protection locked="0"/>
    </xf>
    <xf numFmtId="43" fontId="14" fillId="3" borderId="8" xfId="1" applyFont="1" applyFill="1" applyBorder="1" applyProtection="1">
      <protection locked="0"/>
    </xf>
    <xf numFmtId="0" fontId="2" fillId="2" borderId="8" xfId="0" applyFont="1" applyFill="1" applyBorder="1" applyProtection="1">
      <protection locked="0"/>
    </xf>
    <xf numFmtId="43" fontId="2" fillId="3" borderId="8" xfId="1" applyFont="1" applyFill="1" applyBorder="1" applyProtection="1">
      <protection locked="0"/>
    </xf>
    <xf numFmtId="0" fontId="19" fillId="18" borderId="8" xfId="0" applyFont="1" applyFill="1" applyBorder="1" applyProtection="1">
      <protection locked="0"/>
    </xf>
    <xf numFmtId="0" fontId="19" fillId="18" borderId="8" xfId="0" applyFont="1" applyFill="1" applyBorder="1" applyAlignment="1" applyProtection="1">
      <alignment horizontal="left"/>
      <protection locked="0"/>
    </xf>
    <xf numFmtId="0" fontId="19" fillId="19" borderId="8" xfId="0" applyFont="1" applyFill="1" applyBorder="1" applyProtection="1">
      <protection locked="0"/>
    </xf>
    <xf numFmtId="43" fontId="19" fillId="18" borderId="8" xfId="0" applyNumberFormat="1" applyFont="1" applyFill="1" applyBorder="1" applyProtection="1">
      <protection locked="0"/>
    </xf>
    <xf numFmtId="165" fontId="19" fillId="18" borderId="8" xfId="0" applyNumberFormat="1" applyFont="1" applyFill="1" applyBorder="1" applyProtection="1">
      <protection locked="0"/>
    </xf>
    <xf numFmtId="43" fontId="19" fillId="18" borderId="8" xfId="1" applyFont="1" applyFill="1" applyBorder="1" applyProtection="1"/>
    <xf numFmtId="0" fontId="19" fillId="18" borderId="15" xfId="0" applyFont="1" applyFill="1" applyBorder="1" applyProtection="1">
      <protection locked="0"/>
    </xf>
    <xf numFmtId="0" fontId="19" fillId="18" borderId="15" xfId="0" applyFont="1" applyFill="1" applyBorder="1" applyAlignment="1" applyProtection="1">
      <alignment horizontal="left"/>
      <protection locked="0"/>
    </xf>
    <xf numFmtId="0" fontId="19" fillId="19" borderId="15" xfId="0" applyFont="1" applyFill="1" applyBorder="1" applyProtection="1">
      <protection locked="0"/>
    </xf>
    <xf numFmtId="43" fontId="19" fillId="18" borderId="15" xfId="1" applyFont="1" applyFill="1" applyBorder="1" applyProtection="1"/>
    <xf numFmtId="0" fontId="19" fillId="18" borderId="2" xfId="0" applyFont="1" applyFill="1" applyBorder="1" applyProtection="1">
      <protection locked="0"/>
    </xf>
    <xf numFmtId="0" fontId="19" fillId="18" borderId="2" xfId="0" applyFont="1" applyFill="1" applyBorder="1" applyAlignment="1" applyProtection="1">
      <alignment horizontal="left"/>
      <protection locked="0"/>
    </xf>
    <xf numFmtId="0" fontId="19" fillId="19" borderId="2" xfId="0" applyFont="1" applyFill="1" applyBorder="1" applyProtection="1">
      <protection locked="0"/>
    </xf>
    <xf numFmtId="43" fontId="19" fillId="18" borderId="2" xfId="0" applyNumberFormat="1" applyFont="1" applyFill="1" applyBorder="1" applyProtection="1"/>
    <xf numFmtId="0" fontId="0" fillId="9" borderId="0" xfId="0" applyFill="1" applyProtection="1"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43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2" borderId="0" xfId="0" applyFill="1" applyProtection="1">
      <protection locked="0"/>
    </xf>
    <xf numFmtId="14" fontId="0" fillId="9" borderId="0" xfId="0" applyNumberFormat="1" applyFill="1" applyProtection="1">
      <protection locked="0"/>
    </xf>
    <xf numFmtId="8" fontId="0" fillId="2" borderId="0" xfId="0" applyNumberFormat="1" applyFill="1" applyAlignment="1" applyProtection="1">
      <alignment horizontal="left"/>
      <protection locked="0"/>
    </xf>
    <xf numFmtId="14" fontId="0" fillId="0" borderId="0" xfId="0" applyNumberFormat="1" applyProtection="1">
      <protection locked="0"/>
    </xf>
    <xf numFmtId="164" fontId="0" fillId="0" borderId="4" xfId="2" applyFont="1" applyBorder="1" applyAlignment="1">
      <alignment horizontal="center"/>
    </xf>
    <xf numFmtId="0" fontId="0" fillId="10" borderId="4" xfId="0" applyFill="1" applyBorder="1"/>
    <xf numFmtId="43" fontId="0" fillId="10" borderId="4" xfId="1" applyFont="1" applyFill="1" applyBorder="1"/>
    <xf numFmtId="164" fontId="0" fillId="10" borderId="4" xfId="2" applyFont="1" applyFill="1" applyBorder="1"/>
    <xf numFmtId="44" fontId="0" fillId="0" borderId="0" xfId="0" applyNumberFormat="1"/>
    <xf numFmtId="0" fontId="0" fillId="15" borderId="4" xfId="0" applyFill="1" applyBorder="1"/>
    <xf numFmtId="164" fontId="0" fillId="15" borderId="4" xfId="2" applyFont="1" applyFill="1" applyBorder="1"/>
    <xf numFmtId="43" fontId="2" fillId="0" borderId="0" xfId="0" applyNumberFormat="1" applyFont="1"/>
    <xf numFmtId="0" fontId="0" fillId="16" borderId="0" xfId="0" applyFill="1"/>
    <xf numFmtId="164" fontId="0" fillId="16" borderId="0" xfId="2" applyFont="1" applyFill="1"/>
    <xf numFmtId="3" fontId="0" fillId="2" borderId="0" xfId="0" applyNumberFormat="1" applyFill="1" applyProtection="1">
      <protection locked="0"/>
    </xf>
    <xf numFmtId="0" fontId="15" fillId="0" borderId="4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9" borderId="4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left"/>
    </xf>
    <xf numFmtId="0" fontId="20" fillId="0" borderId="8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43" fontId="20" fillId="0" borderId="8" xfId="0" applyNumberFormat="1" applyFont="1" applyFill="1" applyBorder="1" applyAlignment="1">
      <alignment horizontal="center"/>
    </xf>
    <xf numFmtId="0" fontId="14" fillId="9" borderId="8" xfId="0" applyFont="1" applyFill="1" applyBorder="1" applyProtection="1">
      <protection locked="0"/>
    </xf>
    <xf numFmtId="0" fontId="14" fillId="9" borderId="4" xfId="0" applyFont="1" applyFill="1" applyBorder="1" applyProtection="1">
      <protection locked="0"/>
    </xf>
    <xf numFmtId="0" fontId="23" fillId="0" borderId="7" xfId="0" applyFont="1" applyBorder="1"/>
    <xf numFmtId="0" fontId="7" fillId="13" borderId="6" xfId="0" applyFont="1" applyFill="1" applyBorder="1" applyAlignment="1">
      <alignment horizontal="center"/>
    </xf>
    <xf numFmtId="0" fontId="7" fillId="13" borderId="13" xfId="0" applyFont="1" applyFill="1" applyBorder="1" applyAlignment="1">
      <alignment horizontal="center"/>
    </xf>
    <xf numFmtId="0" fontId="7" fillId="13" borderId="5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14" borderId="6" xfId="0" applyFont="1" applyFill="1" applyBorder="1" applyAlignment="1">
      <alignment horizontal="center"/>
    </xf>
    <xf numFmtId="0" fontId="7" fillId="14" borderId="13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11" borderId="13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2" borderId="6" xfId="0" applyFont="1" applyFill="1" applyBorder="1" applyAlignment="1">
      <alignment horizontal="center"/>
    </xf>
    <xf numFmtId="0" fontId="7" fillId="12" borderId="13" xfId="0" applyFont="1" applyFill="1" applyBorder="1" applyAlignment="1">
      <alignment horizontal="center"/>
    </xf>
    <xf numFmtId="0" fontId="7" fillId="12" borderId="5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/>
    </xf>
    <xf numFmtId="0" fontId="7" fillId="10" borderId="13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17" fontId="0" fillId="0" borderId="4" xfId="0" applyNumberFormat="1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33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numFmt numFmtId="34" formatCode="_-&quot;R$&quot;\ * #,##0.00_-;\-&quot;R$&quot;\ * #,##0.00_-;_-&quot;R$&quot;\ * &quot;-&quot;??_-;_-@_-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5" formatCode="_-* #,##0.00_-;\-* #,##0.0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5" formatCode="_-* #,##0.00_-;\-* #,##0.0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5" formatCode="_-* #,##0.00_-;\-* #,##0.0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5" formatCode="_-* #,##0.00_-;\-* #,##0.0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5" formatCode="_-* #,##0.00_-;\-* #,##0.0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_-;\-* #,##0.0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5" formatCode="_-* #,##0.00_-;\-* #,##0.0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5" formatCode="_-* #,##0.00_-;\-* #,##0.0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5" formatCode="_-* #,##0.00_-;\-* #,##0.0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rgb="FF00FF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A1:C198" totalsRowCount="1" headerRowDxfId="334" dataDxfId="332" totalsRowDxfId="330" headerRowBorderDxfId="333" tableBorderDxfId="331" totalsRowBorderDxfId="329">
  <autoFilter ref="A1:C197"/>
  <tableColumns count="3">
    <tableColumn id="1" name="MATRICULA" dataDxfId="328" totalsRowDxfId="327"/>
    <tableColumn id="2" name="EMPREGADO" dataDxfId="326" totalsRowDxfId="325"/>
    <tableColumn id="6" name="C CUSTO" dataDxfId="324" totalsRowDxfId="32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5:EG203" totalsRowCount="1" headerRowDxfId="322" dataDxfId="320" totalsRowDxfId="318" headerRowBorderDxfId="321" tableBorderDxfId="319" totalsRowBorderDxfId="317">
  <autoFilter ref="A5:EG202"/>
  <sortState ref="A6:EG201">
    <sortCondition ref="B5:B201"/>
  </sortState>
  <tableColumns count="137">
    <tableColumn id="1" name="MATRIC" totalsRowLabel="Total" dataDxfId="316" totalsRowDxfId="315"/>
    <tableColumn id="2" name="NOME" totalsRowFunction="count" dataDxfId="314" totalsRowDxfId="313">
      <calculatedColumnFormula>VLOOKUP(Tabela2[[#This Row],[MATRIC]],Tabela1[],2,0)</calculatedColumnFormula>
    </tableColumn>
    <tableColumn id="3" name="C. CUSTO" dataDxfId="312" totalsRowDxfId="311">
      <calculatedColumnFormula>VLOOKUP(Tabela2[[#This Row],[MATRIC]],Tabela1[],3,0)</calculatedColumnFormula>
    </tableColumn>
    <tableColumn id="4" name="D" dataDxfId="310" totalsRowDxfId="309"/>
    <tableColumn id="5" name="A" dataDxfId="308" totalsRowDxfId="307"/>
    <tableColumn id="6" name="L" dataDxfId="306" totalsRowDxfId="305"/>
    <tableColumn id="104" name="J" dataDxfId="304" totalsRowDxfId="303"/>
    <tableColumn id="7" name="D2" dataDxfId="302" totalsRowDxfId="301"/>
    <tableColumn id="8" name="A3" dataDxfId="300" totalsRowDxfId="299"/>
    <tableColumn id="9" name="L4" dataDxfId="298" totalsRowDxfId="297"/>
    <tableColumn id="10" name="J5" dataDxfId="296" totalsRowDxfId="295"/>
    <tableColumn id="11" name="D3" dataDxfId="294" totalsRowDxfId="293"/>
    <tableColumn id="12" name="A4" dataDxfId="292" totalsRowDxfId="291"/>
    <tableColumn id="13" name="L5" dataDxfId="290" totalsRowDxfId="289"/>
    <tableColumn id="14" name="J6" dataDxfId="288" totalsRowDxfId="287"/>
    <tableColumn id="105" name="D4" dataDxfId="286" totalsRowDxfId="285"/>
    <tableColumn id="15" name="A5" dataDxfId="284" totalsRowDxfId="283"/>
    <tableColumn id="16" name="L6" dataDxfId="282" totalsRowDxfId="281"/>
    <tableColumn id="17" name="J7" dataDxfId="280" totalsRowDxfId="279"/>
    <tableColumn id="18" name="D9" dataDxfId="278" totalsRowDxfId="277"/>
    <tableColumn id="19" name="A10" dataDxfId="276" totalsRowDxfId="275"/>
    <tableColumn id="20" name="L11" dataDxfId="274" totalsRowDxfId="273"/>
    <tableColumn id="21" name="J12" dataDxfId="272" totalsRowDxfId="271"/>
    <tableColumn id="22" name="D10" dataDxfId="270" totalsRowDxfId="269"/>
    <tableColumn id="23" name="A11" dataDxfId="268" totalsRowDxfId="267"/>
    <tableColumn id="24" name="L12" dataDxfId="266" totalsRowDxfId="265"/>
    <tableColumn id="25" name="J13" dataDxfId="264" totalsRowDxfId="263"/>
    <tableColumn id="26" name="D7" dataDxfId="262" totalsRowDxfId="261"/>
    <tableColumn id="27" name="A8" dataDxfId="260" totalsRowDxfId="259"/>
    <tableColumn id="28" name="L9" dataDxfId="258" totalsRowDxfId="257"/>
    <tableColumn id="29" name="J10" dataDxfId="256" totalsRowDxfId="255"/>
    <tableColumn id="30" name="D8" dataDxfId="254" totalsRowDxfId="253"/>
    <tableColumn id="31" name="A9" dataDxfId="252" totalsRowDxfId="251"/>
    <tableColumn id="32" name="L10" dataDxfId="250" totalsRowDxfId="249"/>
    <tableColumn id="33" name="J11" dataDxfId="248" totalsRowDxfId="247"/>
    <tableColumn id="34" name="D92" dataDxfId="246" totalsRowDxfId="245"/>
    <tableColumn id="35" name="A103" dataDxfId="244" totalsRowDxfId="243"/>
    <tableColumn id="36" name="L114" dataDxfId="242" totalsRowDxfId="241"/>
    <tableColumn id="37" name="J125" dataDxfId="240" totalsRowDxfId="239"/>
    <tableColumn id="38" name="D102" dataDxfId="238" totalsRowDxfId="237"/>
    <tableColumn id="39" name="A113" dataDxfId="236" totalsRowDxfId="235"/>
    <tableColumn id="40" name="L124" dataDxfId="234" totalsRowDxfId="233"/>
    <tableColumn id="41" name="J135" dataDxfId="232" totalsRowDxfId="231"/>
    <tableColumn id="42" name="D11" dataDxfId="230" totalsRowDxfId="229"/>
    <tableColumn id="43" name="A12" dataDxfId="228" totalsRowDxfId="227"/>
    <tableColumn id="44" name="L13" dataDxfId="226" totalsRowDxfId="225"/>
    <tableColumn id="45" name="J14" dataDxfId="224" totalsRowDxfId="223"/>
    <tableColumn id="46" name="D12" dataDxfId="222" totalsRowDxfId="221"/>
    <tableColumn id="47" name="A13" dataDxfId="220" totalsRowDxfId="219"/>
    <tableColumn id="48" name="L14" dataDxfId="218" totalsRowDxfId="217"/>
    <tableColumn id="49" name="J15" dataDxfId="216" totalsRowDxfId="215"/>
    <tableColumn id="50" name="D13" dataDxfId="214" totalsRowDxfId="213"/>
    <tableColumn id="51" name="A14" dataDxfId="212" totalsRowDxfId="211"/>
    <tableColumn id="52" name="L15" dataDxfId="210" totalsRowDxfId="209"/>
    <tableColumn id="53" name="J16" dataDxfId="208" totalsRowDxfId="207"/>
    <tableColumn id="54" name="D14" dataDxfId="206" totalsRowDxfId="205"/>
    <tableColumn id="55" name="A15" dataDxfId="204" totalsRowDxfId="203"/>
    <tableColumn id="56" name="L16" dataDxfId="202" totalsRowDxfId="201"/>
    <tableColumn id="57" name="J17" dataDxfId="200" totalsRowDxfId="199"/>
    <tableColumn id="58" name="D15" dataDxfId="198" totalsRowDxfId="197"/>
    <tableColumn id="59" name="A16" dataDxfId="196" totalsRowDxfId="195"/>
    <tableColumn id="60" name="L17" dataDxfId="194" totalsRowDxfId="193"/>
    <tableColumn id="61" name="J18" dataDxfId="192" totalsRowDxfId="191"/>
    <tableColumn id="62" name="D16" dataDxfId="190" totalsRowDxfId="189"/>
    <tableColumn id="63" name="A17" dataDxfId="188" totalsRowDxfId="187"/>
    <tableColumn id="64" name="L18" dataDxfId="186" totalsRowDxfId="185"/>
    <tableColumn id="65" name="J19" dataDxfId="184" totalsRowDxfId="183"/>
    <tableColumn id="66" name="D17" dataDxfId="182" totalsRowDxfId="181"/>
    <tableColumn id="67" name="A18" dataDxfId="180" totalsRowDxfId="179"/>
    <tableColumn id="68" name="L19" dataDxfId="178" totalsRowDxfId="177"/>
    <tableColumn id="69" name="J20" dataDxfId="176" totalsRowDxfId="175"/>
    <tableColumn id="70" name="D18" dataDxfId="174" totalsRowDxfId="173"/>
    <tableColumn id="71" name="A19" dataDxfId="172" totalsRowDxfId="171"/>
    <tableColumn id="72" name="L20" dataDxfId="170" totalsRowDxfId="169"/>
    <tableColumn id="73" name="J21" dataDxfId="168" totalsRowDxfId="167"/>
    <tableColumn id="74" name="D19" dataDxfId="166" totalsRowDxfId="165"/>
    <tableColumn id="75" name="A20" dataDxfId="164" totalsRowDxfId="163"/>
    <tableColumn id="76" name="L21" dataDxfId="162" totalsRowDxfId="161"/>
    <tableColumn id="77" name="J22" dataDxfId="160" totalsRowDxfId="159"/>
    <tableColumn id="78" name="D20" dataDxfId="158" totalsRowDxfId="157"/>
    <tableColumn id="79" name="A21" dataDxfId="156" totalsRowDxfId="155"/>
    <tableColumn id="80" name="L22" dataDxfId="154" totalsRowDxfId="153"/>
    <tableColumn id="81" name="J23" dataDxfId="152" totalsRowDxfId="151"/>
    <tableColumn id="82" name="D21" dataDxfId="150" totalsRowDxfId="149"/>
    <tableColumn id="83" name="A22" dataDxfId="148" totalsRowDxfId="147"/>
    <tableColumn id="84" name="L23" dataDxfId="146" totalsRowDxfId="145"/>
    <tableColumn id="85" name="J24" dataDxfId="144" totalsRowDxfId="143"/>
    <tableColumn id="86" name="D22" dataDxfId="142" totalsRowDxfId="141"/>
    <tableColumn id="87" name="A23" dataDxfId="140" totalsRowDxfId="139"/>
    <tableColumn id="88" name="L24" dataDxfId="138" totalsRowDxfId="137"/>
    <tableColumn id="89" name="J25" dataDxfId="136" totalsRowDxfId="135"/>
    <tableColumn id="90" name="D23" dataDxfId="134" totalsRowDxfId="133"/>
    <tableColumn id="91" name="A24" dataDxfId="132" totalsRowDxfId="131"/>
    <tableColumn id="92" name="L25" dataDxfId="130" totalsRowDxfId="129"/>
    <tableColumn id="93" name="J26" dataDxfId="128" totalsRowDxfId="127"/>
    <tableColumn id="94" name="D24" dataDxfId="126" totalsRowDxfId="125"/>
    <tableColumn id="95" name="A25" dataDxfId="124" totalsRowDxfId="123"/>
    <tableColumn id="96" name="L26" dataDxfId="122" totalsRowDxfId="121"/>
    <tableColumn id="117" name="J27" dataDxfId="120" totalsRowDxfId="119"/>
    <tableColumn id="116" name="D25" dataDxfId="118" totalsRowDxfId="117"/>
    <tableColumn id="115" name="A26" dataDxfId="116" totalsRowDxfId="115"/>
    <tableColumn id="114" name="L27" dataDxfId="114" totalsRowDxfId="113"/>
    <tableColumn id="113" name="J28" dataDxfId="112" totalsRowDxfId="111"/>
    <tableColumn id="112" name="D26" dataDxfId="110" totalsRowDxfId="109"/>
    <tableColumn id="111" name="A27" dataDxfId="108" totalsRowDxfId="107"/>
    <tableColumn id="110" name="L28" dataDxfId="106" totalsRowDxfId="105"/>
    <tableColumn id="109" name="J29" dataDxfId="104" totalsRowDxfId="103"/>
    <tableColumn id="108" name="D27" dataDxfId="102" totalsRowDxfId="101"/>
    <tableColumn id="133" name="A28" dataDxfId="100" totalsRowDxfId="99"/>
    <tableColumn id="132" name="L29" dataDxfId="98" totalsRowDxfId="97"/>
    <tableColumn id="131" name="J30" dataDxfId="96" totalsRowDxfId="95"/>
    <tableColumn id="130" name="D28" dataDxfId="94" totalsRowDxfId="93"/>
    <tableColumn id="129" name="A29" dataDxfId="92" totalsRowDxfId="91"/>
    <tableColumn id="128" name="L30" dataDxfId="90" totalsRowDxfId="89"/>
    <tableColumn id="127" name="J31" dataDxfId="88" totalsRowDxfId="87"/>
    <tableColumn id="126" name="D29" dataDxfId="86" totalsRowDxfId="85"/>
    <tableColumn id="125" name="A30" dataDxfId="84" totalsRowDxfId="83"/>
    <tableColumn id="124" name="L31" dataDxfId="82" totalsRowDxfId="81"/>
    <tableColumn id="123" name="J32" dataDxfId="80" totalsRowDxfId="79"/>
    <tableColumn id="122" name="D30" dataDxfId="78" totalsRowDxfId="77"/>
    <tableColumn id="121" name="A31" dataDxfId="76" totalsRowDxfId="75"/>
    <tableColumn id="120" name="L32" dataDxfId="74" totalsRowDxfId="73"/>
    <tableColumn id="119" name="J33" dataDxfId="72" totalsRowDxfId="71"/>
    <tableColumn id="118" name="D31" dataDxfId="70" totalsRowDxfId="69"/>
    <tableColumn id="135" name="A32" dataDxfId="68" totalsRowDxfId="67"/>
    <tableColumn id="134" name="L33" dataDxfId="66" totalsRowDxfId="65"/>
    <tableColumn id="107" name="J34" dataDxfId="64" totalsRowDxfId="63"/>
    <tableColumn id="97" name="DESJEJUN" totalsRowFunction="sum" dataDxfId="62" totalsRowDxfId="61">
      <calculatedColumnFormula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calculatedColumnFormula>
    </tableColumn>
    <tableColumn id="98" name="ALMOÇO" totalsRowFunction="sum" dataDxfId="60" totalsRowDxfId="59">
      <calculatedColumnFormula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calculatedColumnFormula>
    </tableColumn>
    <tableColumn id="99" name="LANCHE" totalsRowFunction="sum" dataDxfId="58" totalsRowDxfId="57">
      <calculatedColumnFormula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calculatedColumnFormula>
    </tableColumn>
    <tableColumn id="106" name="JANTAR" totalsRowFunction="sum" dataDxfId="56" totalsRowDxfId="55">
      <calculatedColumnFormula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calculatedColumnFormula>
    </tableColumn>
    <tableColumn id="100" name="Valor Desjejum" totalsRowFunction="sum" dataDxfId="54" totalsRowDxfId="53">
      <calculatedColumnFormula>(Tabela2[[#This Row],[DESJEJUN]]*4.37)</calculatedColumnFormula>
    </tableColumn>
    <tableColumn id="101" name="Valor Almoço" totalsRowFunction="sum" dataDxfId="52" totalsRowDxfId="51">
      <calculatedColumnFormula>(Tabela2[[#This Row],[ALMOÇO]]*14.66)</calculatedColumnFormula>
    </tableColumn>
    <tableColumn id="102" name="Valor Lanche" totalsRowFunction="sum" dataDxfId="50" totalsRowDxfId="49">
      <calculatedColumnFormula>(Tabela2[[#This Row],[LANCHE]]*3.8)</calculatedColumnFormula>
    </tableColumn>
    <tableColumn id="136" name="Valor Jantar" totalsRowFunction="sum" dataDxfId="48" totalsRowDxfId="47">
      <calculatedColumnFormula>(Tabela2[[#This Row],[JANTAR]]*14.66)</calculatedColumnFormula>
    </tableColumn>
    <tableColumn id="137" name="TOTAL" totalsRowFunction="sum" dataDxfId="46" totalsRowDxfId="45">
      <calculatedColumnFormula>SUM(Tabela2[[#This Row],[Valor Desjejum]]+Tabela2[[#This Row],[Valor Almoço]]+Tabela2[[#This Row],[Valor Lanche]]+Tabela2[[#This Row],[Valor Jantar]])</calculatedColumnFormula>
    </tableColumn>
    <tableColumn id="103" name="TOTAL A DESCONTAR" totalsRowFunction="sum" dataDxfId="44" totalsRowDxfId="43">
      <calculatedColumnFormula>(Tabela2[[#This Row],[Valor Desjejum]]+Tabela2[[#This Row],[Valor Almoço]]+Tabela2[[#This Row],[Valor Jantar]])*5%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1:S50" totalsRowCount="1" headerRowDxfId="42" totalsRowDxfId="39" headerRowBorderDxfId="41" tableBorderDxfId="40" totalsRowBorderDxfId="38">
  <autoFilter ref="A1:S49"/>
  <tableColumns count="19">
    <tableColumn id="1" name="DESCRIÇÃO DE CENTRO DE CUSTO" totalsRowLabel="Total" dataDxfId="37" totalsRowDxfId="36"/>
    <tableColumn id="2" name="C.CUSTO" dataDxfId="35" totalsRowDxfId="34"/>
    <tableColumn id="3" name="DESJEJUM " totalsRowFunction="custom" dataDxfId="33" totalsRowDxfId="32">
      <calculatedColumnFormula>SUMIFS(Tabela2[DESJEJUN],Tabela2[C. CUSTO],Tabela3[[#This Row],[C.CUSTO]])</calculatedColumnFormula>
      <totalsRowFormula>SUM(C2:C49)</totalsRowFormula>
    </tableColumn>
    <tableColumn id="4" name="ALMOÇO " totalsRowFunction="sum" dataDxfId="31" totalsRowDxfId="30">
      <calculatedColumnFormula>SUMIFS(Tabela2[ALMOÇO],Tabela2[C. CUSTO],Tabela3[[#This Row],[C.CUSTO]])</calculatedColumnFormula>
    </tableColumn>
    <tableColumn id="5" name="LANCHE" totalsRowFunction="sum" dataDxfId="29" totalsRowDxfId="28">
      <calculatedColumnFormula>SUMIFS(Tabela2[LANCHE],Tabela2[C. CUSTO],Tabela3[[#This Row],[C.CUSTO]])</calculatedColumnFormula>
    </tableColumn>
    <tableColumn id="16" name="JANTA " totalsRowFunction="sum" dataDxfId="27" totalsRowDxfId="26">
      <calculatedColumnFormula>SUMIF(DEZEMBRO!C:C,$B2,DEZEMBRO!EA:EA)</calculatedColumnFormula>
    </tableColumn>
    <tableColumn id="9" name="CAFÉ" totalsRowLabel="360" dataDxfId="25" totalsRowDxfId="24"/>
    <tableColumn id="12" name="SUCO" dataDxfId="23" totalsRowDxfId="22"/>
    <tableColumn id="15" name="COFFE 2" dataDxfId="21" totalsRowDxfId="20"/>
    <tableColumn id="13" name="COFFE I " dataDxfId="19" totalsRowDxfId="18"/>
    <tableColumn id="6" name="Valor Desjejum " totalsRowFunction="custom" dataDxfId="17" totalsRowDxfId="16">
      <calculatedColumnFormula>(Tabela3[[#This Row],[DESJEJUM ]]*4.37)</calculatedColumnFormula>
      <totalsRowFormula>SUM(K2:K49)</totalsRowFormula>
    </tableColumn>
    <tableColumn id="7" name="valor Almoço" totalsRowFunction="sum" dataDxfId="15" totalsRowDxfId="14">
      <calculatedColumnFormula>(Tabela3[[#This Row],[ALMOÇO ]]*14.66)</calculatedColumnFormula>
    </tableColumn>
    <tableColumn id="8" name="valor Lanche" totalsRowFunction="sum" dataDxfId="13" totalsRowDxfId="12">
      <calculatedColumnFormula>(Tabela3[[#This Row],[LANCHE]]*3.8)</calculatedColumnFormula>
    </tableColumn>
    <tableColumn id="19" name="Valor Janta " totalsRowFunction="custom" dataDxfId="11" totalsRowDxfId="10">
      <calculatedColumnFormula>(Tabela3[[#This Row],[JANTA ]]*14.66)</calculatedColumnFormula>
      <totalsRowFormula>Tabela3[[#Totals],[JANTA ]]*9.89</totalsRowFormula>
    </tableColumn>
    <tableColumn id="10" name="Valor café" totalsRowFunction="sum" dataDxfId="9" totalsRowDxfId="8">
      <calculatedColumnFormula>(Tabela3[[#This Row],[CAFÉ]]*2.04)</calculatedColumnFormula>
    </tableColumn>
    <tableColumn id="11" name="VALOR SUCO" totalsRowFunction="sum" dataDxfId="7" totalsRowDxfId="6">
      <calculatedColumnFormula>Tabela3[[#This Row],[SUCO]]*1.17</calculatedColumnFormula>
    </tableColumn>
    <tableColumn id="17" name="COOFE 2" totalsRowFunction="sum" dataDxfId="5" totalsRowDxfId="4">
      <calculatedColumnFormula>Tabela3[[#This Row],[COFFE 2]]*5.98</calculatedColumnFormula>
    </tableColumn>
    <tableColumn id="14" name="VALOR COFFE I " totalsRowFunction="custom" dataDxfId="3" totalsRowDxfId="2">
      <calculatedColumnFormula>Tabela3[[#This Row],[COFFE I ]]*8.98</calculatedColumnFormula>
      <totalsRowFormula>SUM(R1:R49)</totalsRowFormula>
    </tableColumn>
    <tableColumn id="18" name="TOTAL" totalsRowFunction="custom" dataDxfId="1" totalsRowDxfId="0">
      <calculatedColumnFormula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calculatedColumnFormula>
      <totalsRowFormula>SUM(S2:S49)</totalsRow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"/>
  <sheetViews>
    <sheetView workbookViewId="0">
      <pane ySplit="1" topLeftCell="A137" activePane="bottomLeft" state="frozen"/>
      <selection pane="bottomLeft" activeCell="B158" sqref="B158"/>
    </sheetView>
  </sheetViews>
  <sheetFormatPr defaultRowHeight="15"/>
  <cols>
    <col min="1" max="1" width="16.140625" bestFit="1" customWidth="1"/>
    <col min="2" max="2" width="46.85546875" bestFit="1" customWidth="1"/>
    <col min="3" max="3" width="13.140625" bestFit="1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s="4">
        <v>215388</v>
      </c>
      <c r="B2" s="4" t="s">
        <v>3</v>
      </c>
      <c r="C2" s="4" t="s">
        <v>4</v>
      </c>
    </row>
    <row r="3" spans="1:3">
      <c r="A3" s="4">
        <v>223452</v>
      </c>
      <c r="B3" s="4" t="s">
        <v>5</v>
      </c>
      <c r="C3" s="4" t="s">
        <v>6</v>
      </c>
    </row>
    <row r="4" spans="1:3">
      <c r="A4" s="4">
        <v>8281</v>
      </c>
      <c r="B4" s="4" t="s">
        <v>7</v>
      </c>
      <c r="C4" s="4" t="s">
        <v>8</v>
      </c>
    </row>
    <row r="5" spans="1:3">
      <c r="A5" s="4">
        <v>207813</v>
      </c>
      <c r="B5" s="4" t="s">
        <v>9</v>
      </c>
      <c r="C5" s="4" t="s">
        <v>4</v>
      </c>
    </row>
    <row r="6" spans="1:3">
      <c r="A6" s="4">
        <v>234183</v>
      </c>
      <c r="B6" s="4" t="s">
        <v>10</v>
      </c>
      <c r="C6" s="4" t="s">
        <v>4</v>
      </c>
    </row>
    <row r="7" spans="1:3">
      <c r="A7" s="4">
        <v>187635</v>
      </c>
      <c r="B7" s="4" t="s">
        <v>11</v>
      </c>
      <c r="C7" s="4" t="s">
        <v>12</v>
      </c>
    </row>
    <row r="8" spans="1:3">
      <c r="A8" s="4">
        <v>192759</v>
      </c>
      <c r="B8" s="4" t="s">
        <v>13</v>
      </c>
      <c r="C8" s="4" t="s">
        <v>14</v>
      </c>
    </row>
    <row r="9" spans="1:3">
      <c r="A9" s="4">
        <v>228603</v>
      </c>
      <c r="B9" s="4" t="s">
        <v>15</v>
      </c>
      <c r="C9" s="4" t="s">
        <v>16</v>
      </c>
    </row>
    <row r="10" spans="1:3">
      <c r="A10" s="4">
        <v>174083</v>
      </c>
      <c r="B10" s="4" t="s">
        <v>17</v>
      </c>
      <c r="C10" s="4" t="s">
        <v>14</v>
      </c>
    </row>
    <row r="11" spans="1:3">
      <c r="A11" s="4">
        <v>12720</v>
      </c>
      <c r="B11" s="4" t="s">
        <v>18</v>
      </c>
      <c r="C11" s="4" t="s">
        <v>4</v>
      </c>
    </row>
    <row r="12" spans="1:3">
      <c r="A12" s="4">
        <v>371</v>
      </c>
      <c r="B12" s="4" t="s">
        <v>19</v>
      </c>
      <c r="C12" s="4" t="s">
        <v>4</v>
      </c>
    </row>
    <row r="13" spans="1:3">
      <c r="A13" s="4">
        <v>192748</v>
      </c>
      <c r="B13" s="4" t="s">
        <v>20</v>
      </c>
      <c r="C13" s="4" t="s">
        <v>21</v>
      </c>
    </row>
    <row r="14" spans="1:3">
      <c r="A14" s="4">
        <v>197478</v>
      </c>
      <c r="B14" s="4" t="s">
        <v>22</v>
      </c>
      <c r="C14" s="4" t="s">
        <v>4</v>
      </c>
    </row>
    <row r="15" spans="1:3">
      <c r="A15" s="4">
        <v>7703</v>
      </c>
      <c r="B15" s="4" t="s">
        <v>23</v>
      </c>
      <c r="C15" s="4" t="s">
        <v>24</v>
      </c>
    </row>
    <row r="16" spans="1:3">
      <c r="A16" s="4">
        <v>209789</v>
      </c>
      <c r="B16" s="4" t="s">
        <v>25</v>
      </c>
      <c r="C16" s="4" t="s">
        <v>6</v>
      </c>
    </row>
    <row r="17" spans="1:3">
      <c r="A17" s="4">
        <v>207820</v>
      </c>
      <c r="B17" s="4" t="s">
        <v>26</v>
      </c>
      <c r="C17" s="4" t="s">
        <v>4</v>
      </c>
    </row>
    <row r="18" spans="1:3">
      <c r="A18" s="4">
        <v>202351</v>
      </c>
      <c r="B18" s="4" t="s">
        <v>27</v>
      </c>
      <c r="C18" s="4" t="s">
        <v>14</v>
      </c>
    </row>
    <row r="19" spans="1:3">
      <c r="A19" s="4">
        <v>6171</v>
      </c>
      <c r="B19" s="4" t="s">
        <v>28</v>
      </c>
      <c r="C19" s="4" t="s">
        <v>4</v>
      </c>
    </row>
    <row r="20" spans="1:3">
      <c r="A20" s="4">
        <v>181507</v>
      </c>
      <c r="B20" s="4" t="s">
        <v>29</v>
      </c>
      <c r="C20" s="4" t="s">
        <v>4</v>
      </c>
    </row>
    <row r="21" spans="1:3">
      <c r="A21" s="4">
        <v>180738</v>
      </c>
      <c r="B21" s="4" t="s">
        <v>30</v>
      </c>
      <c r="C21" s="4" t="s">
        <v>4</v>
      </c>
    </row>
    <row r="22" spans="1:3">
      <c r="A22" s="4">
        <v>11561</v>
      </c>
      <c r="B22" s="4" t="s">
        <v>31</v>
      </c>
      <c r="C22" s="4" t="s">
        <v>32</v>
      </c>
    </row>
    <row r="23" spans="1:3">
      <c r="A23" s="4">
        <v>195295</v>
      </c>
      <c r="B23" s="4" t="s">
        <v>33</v>
      </c>
      <c r="C23" s="4" t="s">
        <v>4</v>
      </c>
    </row>
    <row r="24" spans="1:3">
      <c r="A24" s="4">
        <v>9321</v>
      </c>
      <c r="B24" s="4" t="s">
        <v>34</v>
      </c>
      <c r="C24" s="4" t="s">
        <v>35</v>
      </c>
    </row>
    <row r="25" spans="1:3">
      <c r="A25" s="4">
        <v>238337</v>
      </c>
      <c r="B25" s="4" t="s">
        <v>36</v>
      </c>
      <c r="C25" s="4" t="s">
        <v>37</v>
      </c>
    </row>
    <row r="26" spans="1:3">
      <c r="A26" s="4">
        <v>240604</v>
      </c>
      <c r="B26" s="4" t="s">
        <v>38</v>
      </c>
      <c r="C26" s="4" t="s">
        <v>16</v>
      </c>
    </row>
    <row r="27" spans="1:3">
      <c r="A27" s="4">
        <v>125127</v>
      </c>
      <c r="B27" s="4" t="s">
        <v>39</v>
      </c>
      <c r="C27" s="4" t="s">
        <v>4</v>
      </c>
    </row>
    <row r="28" spans="1:3">
      <c r="A28" s="4">
        <v>48822</v>
      </c>
      <c r="B28" s="4" t="s">
        <v>40</v>
      </c>
      <c r="C28" s="4" t="s">
        <v>4</v>
      </c>
    </row>
    <row r="29" spans="1:3">
      <c r="A29" s="4">
        <v>9428</v>
      </c>
      <c r="B29" s="4" t="s">
        <v>41</v>
      </c>
      <c r="C29" s="4" t="s">
        <v>4</v>
      </c>
    </row>
    <row r="30" spans="1:3">
      <c r="A30" s="4">
        <v>179853</v>
      </c>
      <c r="B30" s="4" t="s">
        <v>42</v>
      </c>
      <c r="C30" s="4" t="s">
        <v>43</v>
      </c>
    </row>
    <row r="31" spans="1:3">
      <c r="A31" s="4">
        <v>7518</v>
      </c>
      <c r="B31" s="4" t="s">
        <v>44</v>
      </c>
      <c r="C31" s="4" t="s">
        <v>45</v>
      </c>
    </row>
    <row r="32" spans="1:3">
      <c r="A32" s="4">
        <v>222670</v>
      </c>
      <c r="B32" s="4" t="s">
        <v>46</v>
      </c>
      <c r="C32" s="4" t="s">
        <v>14</v>
      </c>
    </row>
    <row r="33" spans="1:3">
      <c r="A33" s="4">
        <v>201491</v>
      </c>
      <c r="B33" s="4" t="s">
        <v>47</v>
      </c>
      <c r="C33" s="4" t="s">
        <v>4</v>
      </c>
    </row>
    <row r="34" spans="1:3">
      <c r="A34" s="4">
        <v>3332</v>
      </c>
      <c r="B34" s="4" t="s">
        <v>48</v>
      </c>
      <c r="C34" s="4" t="s">
        <v>49</v>
      </c>
    </row>
    <row r="35" spans="1:3">
      <c r="A35" s="4">
        <v>214196</v>
      </c>
      <c r="B35" s="4" t="s">
        <v>50</v>
      </c>
      <c r="C35" s="4" t="s">
        <v>4</v>
      </c>
    </row>
    <row r="36" spans="1:3">
      <c r="A36" s="4">
        <v>2720</v>
      </c>
      <c r="B36" s="4" t="s">
        <v>51</v>
      </c>
      <c r="C36" s="4" t="s">
        <v>24</v>
      </c>
    </row>
    <row r="37" spans="1:3">
      <c r="A37" s="4">
        <v>9264</v>
      </c>
      <c r="B37" s="4" t="s">
        <v>52</v>
      </c>
      <c r="C37" s="4" t="s">
        <v>24</v>
      </c>
    </row>
    <row r="38" spans="1:3">
      <c r="A38" s="4">
        <v>17082</v>
      </c>
      <c r="B38" s="4" t="s">
        <v>53</v>
      </c>
      <c r="C38" s="4" t="s">
        <v>54</v>
      </c>
    </row>
    <row r="39" spans="1:3">
      <c r="A39" s="4">
        <v>224277</v>
      </c>
      <c r="B39" s="4" t="s">
        <v>55</v>
      </c>
      <c r="C39" s="4" t="s">
        <v>56</v>
      </c>
    </row>
    <row r="40" spans="1:3">
      <c r="A40" s="4">
        <v>192831</v>
      </c>
      <c r="B40" s="4" t="s">
        <v>57</v>
      </c>
      <c r="C40" s="4" t="s">
        <v>4</v>
      </c>
    </row>
    <row r="41" spans="1:3">
      <c r="A41" s="4">
        <v>191440</v>
      </c>
      <c r="B41" s="4" t="s">
        <v>58</v>
      </c>
      <c r="C41" s="4" t="s">
        <v>59</v>
      </c>
    </row>
    <row r="42" spans="1:3">
      <c r="A42" s="4">
        <v>9303</v>
      </c>
      <c r="B42" s="4" t="s">
        <v>60</v>
      </c>
      <c r="C42" s="4" t="s">
        <v>21</v>
      </c>
    </row>
    <row r="43" spans="1:3">
      <c r="A43" s="4">
        <v>235246</v>
      </c>
      <c r="B43" s="4" t="s">
        <v>61</v>
      </c>
      <c r="C43" s="4" t="s">
        <v>6</v>
      </c>
    </row>
    <row r="44" spans="1:3">
      <c r="A44" s="4">
        <v>168389</v>
      </c>
      <c r="B44" s="4" t="s">
        <v>62</v>
      </c>
      <c r="C44" s="4" t="s">
        <v>35</v>
      </c>
    </row>
    <row r="45" spans="1:3">
      <c r="A45" s="4">
        <v>223398</v>
      </c>
      <c r="B45" s="4" t="s">
        <v>63</v>
      </c>
      <c r="C45" s="4" t="s">
        <v>6</v>
      </c>
    </row>
    <row r="46" spans="1:3">
      <c r="A46" s="4">
        <v>242803</v>
      </c>
      <c r="B46" s="4" t="s">
        <v>466</v>
      </c>
      <c r="C46" s="4" t="s">
        <v>6</v>
      </c>
    </row>
    <row r="47" spans="1:3">
      <c r="A47" s="4">
        <v>128132</v>
      </c>
      <c r="B47" s="4" t="s">
        <v>64</v>
      </c>
      <c r="C47" s="4" t="s">
        <v>4</v>
      </c>
    </row>
    <row r="48" spans="1:3">
      <c r="A48" s="4">
        <v>17083</v>
      </c>
      <c r="B48" s="4" t="s">
        <v>65</v>
      </c>
      <c r="C48" s="4" t="s">
        <v>8</v>
      </c>
    </row>
    <row r="49" spans="1:3">
      <c r="A49" s="4">
        <v>240085</v>
      </c>
      <c r="B49" s="4" t="s">
        <v>66</v>
      </c>
      <c r="C49" s="4" t="s">
        <v>67</v>
      </c>
    </row>
    <row r="50" spans="1:3">
      <c r="A50" s="4">
        <v>50475</v>
      </c>
      <c r="B50" s="4" t="s">
        <v>68</v>
      </c>
      <c r="C50" s="4" t="s">
        <v>69</v>
      </c>
    </row>
    <row r="51" spans="1:3">
      <c r="A51" s="4">
        <v>114983</v>
      </c>
      <c r="B51" s="4" t="s">
        <v>70</v>
      </c>
      <c r="C51" s="4" t="s">
        <v>8</v>
      </c>
    </row>
    <row r="52" spans="1:3">
      <c r="A52" s="4">
        <v>12180</v>
      </c>
      <c r="B52" s="4" t="s">
        <v>71</v>
      </c>
      <c r="C52" s="4" t="s">
        <v>67</v>
      </c>
    </row>
    <row r="53" spans="1:3">
      <c r="A53" s="4">
        <v>208190</v>
      </c>
      <c r="B53" s="4" t="s">
        <v>72</v>
      </c>
      <c r="C53" s="4" t="s">
        <v>69</v>
      </c>
    </row>
    <row r="54" spans="1:3">
      <c r="A54" s="4">
        <v>10742</v>
      </c>
      <c r="B54" s="4" t="s">
        <v>73</v>
      </c>
      <c r="C54" s="4" t="s">
        <v>4</v>
      </c>
    </row>
    <row r="55" spans="1:3">
      <c r="A55" s="4">
        <v>240092</v>
      </c>
      <c r="B55" s="4" t="s">
        <v>74</v>
      </c>
      <c r="C55" s="4" t="s">
        <v>4</v>
      </c>
    </row>
    <row r="56" spans="1:3">
      <c r="A56" s="4">
        <v>168349</v>
      </c>
      <c r="B56" s="4" t="s">
        <v>75</v>
      </c>
      <c r="C56" s="4" t="s">
        <v>4</v>
      </c>
    </row>
    <row r="57" spans="1:3">
      <c r="A57" s="4">
        <v>204824</v>
      </c>
      <c r="B57" s="4" t="s">
        <v>76</v>
      </c>
      <c r="C57" s="4" t="s">
        <v>12</v>
      </c>
    </row>
    <row r="58" spans="1:3">
      <c r="A58" s="4">
        <v>224959</v>
      </c>
      <c r="B58" s="4" t="s">
        <v>77</v>
      </c>
      <c r="C58" s="4" t="s">
        <v>43</v>
      </c>
    </row>
    <row r="59" spans="1:3">
      <c r="A59" s="4">
        <v>7829</v>
      </c>
      <c r="B59" s="4" t="s">
        <v>78</v>
      </c>
      <c r="C59" s="4" t="s">
        <v>8</v>
      </c>
    </row>
    <row r="60" spans="1:3">
      <c r="A60" s="4">
        <v>229732</v>
      </c>
      <c r="B60" s="4" t="s">
        <v>79</v>
      </c>
      <c r="C60" s="4" t="s">
        <v>80</v>
      </c>
    </row>
    <row r="61" spans="1:3">
      <c r="A61" s="4">
        <v>9002</v>
      </c>
      <c r="B61" s="4" t="s">
        <v>81</v>
      </c>
      <c r="C61" s="4" t="s">
        <v>4</v>
      </c>
    </row>
    <row r="62" spans="1:3">
      <c r="A62" s="4">
        <v>220100</v>
      </c>
      <c r="B62" s="4" t="s">
        <v>82</v>
      </c>
      <c r="C62" s="4" t="s">
        <v>4</v>
      </c>
    </row>
    <row r="63" spans="1:3">
      <c r="A63" s="4">
        <v>222715</v>
      </c>
      <c r="B63" s="4" t="s">
        <v>83</v>
      </c>
      <c r="C63" s="4" t="s">
        <v>12</v>
      </c>
    </row>
    <row r="64" spans="1:3">
      <c r="A64" s="4">
        <v>187628</v>
      </c>
      <c r="B64" s="4" t="s">
        <v>84</v>
      </c>
      <c r="C64" s="4" t="s">
        <v>4</v>
      </c>
    </row>
    <row r="65" spans="1:3">
      <c r="A65" s="4"/>
      <c r="B65" s="4"/>
      <c r="C65" s="4"/>
    </row>
    <row r="66" spans="1:3">
      <c r="A66" s="4">
        <v>192071</v>
      </c>
      <c r="B66" s="4" t="s">
        <v>86</v>
      </c>
      <c r="C66" s="4" t="s">
        <v>14</v>
      </c>
    </row>
    <row r="67" spans="1:3">
      <c r="A67" s="4">
        <v>154002</v>
      </c>
      <c r="B67" s="4" t="s">
        <v>87</v>
      </c>
      <c r="C67" s="4" t="s">
        <v>8</v>
      </c>
    </row>
    <row r="68" spans="1:3">
      <c r="A68" s="4">
        <v>173166</v>
      </c>
      <c r="B68" s="4" t="s">
        <v>88</v>
      </c>
      <c r="C68" s="4" t="s">
        <v>45</v>
      </c>
    </row>
    <row r="69" spans="1:3">
      <c r="A69" s="4">
        <v>175361</v>
      </c>
      <c r="B69" s="4" t="s">
        <v>89</v>
      </c>
      <c r="C69" s="4" t="s">
        <v>90</v>
      </c>
    </row>
    <row r="70" spans="1:3">
      <c r="A70" s="4">
        <v>7982</v>
      </c>
      <c r="B70" s="4" t="s">
        <v>91</v>
      </c>
      <c r="C70" s="4" t="s">
        <v>8</v>
      </c>
    </row>
    <row r="71" spans="1:3">
      <c r="A71" s="4">
        <v>234710</v>
      </c>
      <c r="B71" s="4" t="s">
        <v>92</v>
      </c>
      <c r="C71" s="4" t="s">
        <v>4</v>
      </c>
    </row>
    <row r="72" spans="1:3">
      <c r="A72" s="4">
        <v>49965</v>
      </c>
      <c r="B72" s="4" t="s">
        <v>93</v>
      </c>
      <c r="C72" s="4" t="s">
        <v>69</v>
      </c>
    </row>
    <row r="73" spans="1:3">
      <c r="A73" s="4">
        <v>2730</v>
      </c>
      <c r="B73" s="4" t="s">
        <v>94</v>
      </c>
      <c r="C73" s="4" t="s">
        <v>69</v>
      </c>
    </row>
    <row r="74" spans="1:3">
      <c r="A74" s="4">
        <v>117118</v>
      </c>
      <c r="B74" s="4" t="s">
        <v>95</v>
      </c>
      <c r="C74" s="4" t="s">
        <v>4</v>
      </c>
    </row>
    <row r="75" spans="1:3">
      <c r="A75" s="4">
        <v>172019</v>
      </c>
      <c r="B75" s="4" t="s">
        <v>96</v>
      </c>
      <c r="C75" s="4" t="s">
        <v>97</v>
      </c>
    </row>
    <row r="76" spans="1:3">
      <c r="A76" s="4">
        <v>9462</v>
      </c>
      <c r="B76" s="4" t="s">
        <v>98</v>
      </c>
      <c r="C76" s="4" t="s">
        <v>12</v>
      </c>
    </row>
    <row r="77" spans="1:3">
      <c r="A77" s="4">
        <v>8810</v>
      </c>
      <c r="B77" s="4" t="s">
        <v>99</v>
      </c>
      <c r="C77" s="4" t="s">
        <v>6</v>
      </c>
    </row>
    <row r="78" spans="1:3">
      <c r="A78" s="4">
        <v>12647</v>
      </c>
      <c r="B78" s="4" t="s">
        <v>100</v>
      </c>
      <c r="C78" s="4" t="s">
        <v>69</v>
      </c>
    </row>
    <row r="79" spans="1:3">
      <c r="A79" s="4">
        <v>188922</v>
      </c>
      <c r="B79" s="4" t="s">
        <v>101</v>
      </c>
      <c r="C79" s="4" t="s">
        <v>4</v>
      </c>
    </row>
    <row r="80" spans="1:3">
      <c r="A80" s="4">
        <v>209798</v>
      </c>
      <c r="B80" s="4" t="s">
        <v>102</v>
      </c>
      <c r="C80" s="4" t="s">
        <v>16</v>
      </c>
    </row>
    <row r="81" spans="1:3">
      <c r="A81" s="4">
        <v>201528</v>
      </c>
      <c r="B81" s="4" t="s">
        <v>103</v>
      </c>
      <c r="C81" s="4" t="s">
        <v>4</v>
      </c>
    </row>
    <row r="82" spans="1:3">
      <c r="A82" s="4">
        <v>2541</v>
      </c>
      <c r="B82" s="4" t="s">
        <v>104</v>
      </c>
      <c r="C82" s="4" t="s">
        <v>80</v>
      </c>
    </row>
    <row r="83" spans="1:3">
      <c r="A83" s="4">
        <v>2706</v>
      </c>
      <c r="B83" s="4" t="s">
        <v>105</v>
      </c>
      <c r="C83" s="4" t="s">
        <v>4</v>
      </c>
    </row>
    <row r="84" spans="1:3">
      <c r="A84" s="4">
        <v>7746</v>
      </c>
      <c r="B84" s="4" t="s">
        <v>106</v>
      </c>
      <c r="C84" s="4" t="s">
        <v>59</v>
      </c>
    </row>
    <row r="85" spans="1:3">
      <c r="A85" s="4">
        <v>7744</v>
      </c>
      <c r="B85" s="4" t="s">
        <v>107</v>
      </c>
      <c r="C85" s="4" t="s">
        <v>54</v>
      </c>
    </row>
    <row r="86" spans="1:3">
      <c r="A86" s="4">
        <v>9123</v>
      </c>
      <c r="B86" s="4" t="s">
        <v>108</v>
      </c>
      <c r="C86" s="4" t="s">
        <v>4</v>
      </c>
    </row>
    <row r="87" spans="1:3">
      <c r="A87" s="4">
        <v>119124</v>
      </c>
      <c r="B87" s="4" t="s">
        <v>109</v>
      </c>
      <c r="C87" s="4" t="s">
        <v>8</v>
      </c>
    </row>
    <row r="88" spans="1:3">
      <c r="A88" s="4">
        <v>6924</v>
      </c>
      <c r="B88" s="4" t="s">
        <v>110</v>
      </c>
      <c r="C88" s="4" t="s">
        <v>24</v>
      </c>
    </row>
    <row r="89" spans="1:3">
      <c r="A89" s="4">
        <v>234755</v>
      </c>
      <c r="B89" s="4" t="s">
        <v>111</v>
      </c>
      <c r="C89" s="4" t="s">
        <v>56</v>
      </c>
    </row>
    <row r="90" spans="1:3">
      <c r="A90" s="4">
        <v>207785</v>
      </c>
      <c r="B90" s="4" t="s">
        <v>112</v>
      </c>
      <c r="C90" s="4" t="s">
        <v>4</v>
      </c>
    </row>
    <row r="91" spans="1:3">
      <c r="A91" s="4">
        <v>197483</v>
      </c>
      <c r="B91" s="4" t="s">
        <v>113</v>
      </c>
      <c r="C91" s="4" t="s">
        <v>45</v>
      </c>
    </row>
    <row r="92" spans="1:3">
      <c r="A92" s="4">
        <v>207003</v>
      </c>
      <c r="B92" s="4" t="s">
        <v>114</v>
      </c>
      <c r="C92" s="4" t="s">
        <v>4</v>
      </c>
    </row>
    <row r="93" spans="1:3">
      <c r="A93" s="4">
        <v>196135</v>
      </c>
      <c r="B93" s="4" t="s">
        <v>115</v>
      </c>
      <c r="C93" s="4" t="s">
        <v>14</v>
      </c>
    </row>
    <row r="94" spans="1:3">
      <c r="A94" s="4">
        <v>174086</v>
      </c>
      <c r="B94" s="4" t="s">
        <v>116</v>
      </c>
      <c r="C94" s="4" t="s">
        <v>117</v>
      </c>
    </row>
    <row r="95" spans="1:3">
      <c r="A95" s="4">
        <v>173149</v>
      </c>
      <c r="B95" s="4" t="s">
        <v>118</v>
      </c>
      <c r="C95" s="4" t="s">
        <v>21</v>
      </c>
    </row>
    <row r="96" spans="1:3">
      <c r="A96" s="4">
        <v>9282</v>
      </c>
      <c r="B96" s="4" t="s">
        <v>119</v>
      </c>
      <c r="C96" s="4" t="s">
        <v>4</v>
      </c>
    </row>
    <row r="97" spans="1:3">
      <c r="A97" s="4">
        <v>190109</v>
      </c>
      <c r="B97" s="4" t="s">
        <v>120</v>
      </c>
      <c r="C97" s="4" t="s">
        <v>117</v>
      </c>
    </row>
    <row r="98" spans="1:3">
      <c r="A98" s="4">
        <v>174087</v>
      </c>
      <c r="B98" s="4" t="s">
        <v>121</v>
      </c>
      <c r="C98" s="4" t="s">
        <v>14</v>
      </c>
    </row>
    <row r="99" spans="1:3">
      <c r="A99" s="4">
        <v>3236</v>
      </c>
      <c r="B99" s="4" t="s">
        <v>122</v>
      </c>
      <c r="C99" s="4" t="s">
        <v>4</v>
      </c>
    </row>
    <row r="100" spans="1:3">
      <c r="A100" s="4">
        <v>13722</v>
      </c>
      <c r="B100" s="4" t="s">
        <v>123</v>
      </c>
      <c r="C100" s="4" t="s">
        <v>14</v>
      </c>
    </row>
    <row r="101" spans="1:3">
      <c r="A101" s="4">
        <v>236162</v>
      </c>
      <c r="B101" s="4" t="s">
        <v>124</v>
      </c>
      <c r="C101" s="4" t="s">
        <v>12</v>
      </c>
    </row>
    <row r="102" spans="1:3">
      <c r="A102" s="4">
        <v>139614</v>
      </c>
      <c r="B102" s="4" t="s">
        <v>125</v>
      </c>
      <c r="C102" s="4" t="s">
        <v>8</v>
      </c>
    </row>
    <row r="103" spans="1:3">
      <c r="A103" s="4">
        <v>8042</v>
      </c>
      <c r="B103" s="4" t="s">
        <v>126</v>
      </c>
      <c r="C103" s="4" t="s">
        <v>49</v>
      </c>
    </row>
    <row r="104" spans="1:3">
      <c r="A104" s="4">
        <v>234712</v>
      </c>
      <c r="B104" s="4" t="s">
        <v>127</v>
      </c>
      <c r="C104" s="4" t="s">
        <v>4</v>
      </c>
    </row>
    <row r="105" spans="1:3">
      <c r="A105" s="4">
        <v>217886</v>
      </c>
      <c r="B105" s="4" t="s">
        <v>128</v>
      </c>
      <c r="C105" s="4" t="s">
        <v>4</v>
      </c>
    </row>
    <row r="106" spans="1:3">
      <c r="A106" s="4">
        <v>772</v>
      </c>
      <c r="B106" s="4" t="s">
        <v>129</v>
      </c>
      <c r="C106" s="4" t="s">
        <v>54</v>
      </c>
    </row>
    <row r="107" spans="1:3">
      <c r="A107" s="4">
        <v>10749</v>
      </c>
      <c r="B107" s="4" t="s">
        <v>130</v>
      </c>
      <c r="C107" s="4" t="s">
        <v>4</v>
      </c>
    </row>
    <row r="108" spans="1:3">
      <c r="A108" s="4">
        <v>9295</v>
      </c>
      <c r="B108" s="4" t="s">
        <v>131</v>
      </c>
      <c r="C108" s="4" t="s">
        <v>8</v>
      </c>
    </row>
    <row r="109" spans="1:3">
      <c r="A109" s="4">
        <v>3122</v>
      </c>
      <c r="B109" s="4" t="s">
        <v>132</v>
      </c>
      <c r="C109" s="4" t="s">
        <v>4</v>
      </c>
    </row>
    <row r="110" spans="1:3">
      <c r="A110" s="4">
        <v>8032</v>
      </c>
      <c r="B110" s="4" t="s">
        <v>133</v>
      </c>
      <c r="C110" s="4" t="s">
        <v>8</v>
      </c>
    </row>
    <row r="111" spans="1:3">
      <c r="A111" s="4">
        <v>196137</v>
      </c>
      <c r="B111" s="4" t="s">
        <v>134</v>
      </c>
      <c r="C111" s="4" t="s">
        <v>14</v>
      </c>
    </row>
    <row r="112" spans="1:3">
      <c r="A112" s="4">
        <v>209017</v>
      </c>
      <c r="B112" s="4" t="s">
        <v>135</v>
      </c>
      <c r="C112" s="4" t="s">
        <v>4</v>
      </c>
    </row>
    <row r="113" spans="1:3">
      <c r="A113" s="4">
        <v>192065</v>
      </c>
      <c r="B113" s="4" t="s">
        <v>136</v>
      </c>
      <c r="C113" s="4" t="s">
        <v>4</v>
      </c>
    </row>
    <row r="114" spans="1:3">
      <c r="A114" s="4">
        <v>210584</v>
      </c>
      <c r="B114" s="4" t="s">
        <v>137</v>
      </c>
      <c r="C114" s="4" t="s">
        <v>4</v>
      </c>
    </row>
    <row r="115" spans="1:3">
      <c r="A115" s="4">
        <v>8490</v>
      </c>
      <c r="B115" s="4" t="s">
        <v>138</v>
      </c>
      <c r="C115" s="4" t="s">
        <v>35</v>
      </c>
    </row>
    <row r="116" spans="1:3">
      <c r="A116" s="4">
        <v>201499</v>
      </c>
      <c r="B116" s="4" t="s">
        <v>139</v>
      </c>
      <c r="C116" s="4" t="s">
        <v>117</v>
      </c>
    </row>
    <row r="117" spans="1:3">
      <c r="A117" s="4">
        <v>49658</v>
      </c>
      <c r="B117" s="4" t="s">
        <v>140</v>
      </c>
      <c r="C117" s="4" t="s">
        <v>141</v>
      </c>
    </row>
    <row r="118" spans="1:3">
      <c r="A118" s="4">
        <v>209772</v>
      </c>
      <c r="B118" s="4" t="s">
        <v>142</v>
      </c>
      <c r="C118" s="4" t="s">
        <v>4</v>
      </c>
    </row>
    <row r="119" spans="1:3">
      <c r="A119" s="4">
        <v>197484</v>
      </c>
      <c r="B119" s="4" t="s">
        <v>143</v>
      </c>
      <c r="C119" s="4" t="s">
        <v>4</v>
      </c>
    </row>
    <row r="120" spans="1:3">
      <c r="A120" s="4">
        <v>193385</v>
      </c>
      <c r="B120" s="4" t="s">
        <v>144</v>
      </c>
      <c r="C120" s="4" t="s">
        <v>4</v>
      </c>
    </row>
    <row r="121" spans="1:3">
      <c r="A121" s="4">
        <v>2257</v>
      </c>
      <c r="B121" s="4" t="s">
        <v>145</v>
      </c>
      <c r="C121" s="4" t="s">
        <v>49</v>
      </c>
    </row>
    <row r="122" spans="1:3">
      <c r="A122" s="4">
        <v>120560</v>
      </c>
      <c r="B122" s="4" t="s">
        <v>146</v>
      </c>
      <c r="C122" s="4" t="s">
        <v>14</v>
      </c>
    </row>
    <row r="123" spans="1:3">
      <c r="A123" s="4">
        <v>197549</v>
      </c>
      <c r="B123" s="4" t="s">
        <v>147</v>
      </c>
      <c r="C123" s="4" t="s">
        <v>4</v>
      </c>
    </row>
    <row r="124" spans="1:3">
      <c r="A124" s="4">
        <v>104111</v>
      </c>
      <c r="B124" s="4" t="s">
        <v>148</v>
      </c>
      <c r="C124" s="4" t="s">
        <v>80</v>
      </c>
    </row>
    <row r="125" spans="1:3">
      <c r="A125" s="4">
        <v>12066</v>
      </c>
      <c r="B125" s="4" t="s">
        <v>149</v>
      </c>
      <c r="C125" s="4" t="s">
        <v>54</v>
      </c>
    </row>
    <row r="126" spans="1:3">
      <c r="A126" s="4">
        <v>225792</v>
      </c>
      <c r="B126" s="4" t="s">
        <v>150</v>
      </c>
      <c r="C126" s="4" t="s">
        <v>151</v>
      </c>
    </row>
    <row r="127" spans="1:3">
      <c r="A127" s="4">
        <v>213812</v>
      </c>
      <c r="B127" s="4" t="s">
        <v>152</v>
      </c>
      <c r="C127" s="4" t="s">
        <v>16</v>
      </c>
    </row>
    <row r="128" spans="1:3">
      <c r="A128" s="4">
        <v>173206</v>
      </c>
      <c r="B128" s="4" t="s">
        <v>153</v>
      </c>
      <c r="C128" s="4" t="s">
        <v>4</v>
      </c>
    </row>
    <row r="129" spans="1:3">
      <c r="A129" s="4">
        <v>162215</v>
      </c>
      <c r="B129" s="4" t="s">
        <v>154</v>
      </c>
      <c r="C129" s="4" t="s">
        <v>8</v>
      </c>
    </row>
    <row r="130" spans="1:3">
      <c r="A130" s="4">
        <v>2455</v>
      </c>
      <c r="B130" s="4" t="s">
        <v>155</v>
      </c>
      <c r="C130" s="4" t="s">
        <v>69</v>
      </c>
    </row>
    <row r="131" spans="1:3">
      <c r="A131" s="4">
        <v>70488</v>
      </c>
      <c r="B131" s="4" t="s">
        <v>156</v>
      </c>
      <c r="C131" s="4" t="s">
        <v>49</v>
      </c>
    </row>
    <row r="132" spans="1:3">
      <c r="A132" s="4">
        <v>191441</v>
      </c>
      <c r="B132" s="4" t="s">
        <v>157</v>
      </c>
      <c r="C132" s="4" t="s">
        <v>4</v>
      </c>
    </row>
    <row r="133" spans="1:3">
      <c r="A133" s="4">
        <v>173214</v>
      </c>
      <c r="B133" s="4" t="s">
        <v>158</v>
      </c>
      <c r="C133" s="4" t="s">
        <v>4</v>
      </c>
    </row>
    <row r="134" spans="1:3">
      <c r="A134" s="4">
        <v>104915</v>
      </c>
      <c r="B134" s="4" t="s">
        <v>159</v>
      </c>
      <c r="C134" s="4" t="s">
        <v>4</v>
      </c>
    </row>
    <row r="135" spans="1:3">
      <c r="A135" s="4">
        <v>126597</v>
      </c>
      <c r="B135" s="4" t="s">
        <v>160</v>
      </c>
      <c r="C135" s="4" t="s">
        <v>161</v>
      </c>
    </row>
    <row r="136" spans="1:3">
      <c r="A136" s="4">
        <v>115279</v>
      </c>
      <c r="B136" s="4" t="s">
        <v>162</v>
      </c>
      <c r="C136" s="4" t="s">
        <v>35</v>
      </c>
    </row>
    <row r="137" spans="1:3">
      <c r="A137" s="4">
        <v>216032</v>
      </c>
      <c r="B137" s="4" t="s">
        <v>163</v>
      </c>
      <c r="C137" s="4" t="s">
        <v>164</v>
      </c>
    </row>
    <row r="138" spans="1:3">
      <c r="A138" s="4">
        <v>209799</v>
      </c>
      <c r="B138" s="4" t="s">
        <v>165</v>
      </c>
      <c r="C138" s="4" t="s">
        <v>161</v>
      </c>
    </row>
    <row r="139" spans="1:3">
      <c r="A139" s="4">
        <v>238856</v>
      </c>
      <c r="B139" s="4" t="s">
        <v>166</v>
      </c>
      <c r="C139" s="4" t="s">
        <v>14</v>
      </c>
    </row>
    <row r="140" spans="1:3">
      <c r="A140" s="4">
        <v>223713</v>
      </c>
      <c r="B140" s="4" t="s">
        <v>167</v>
      </c>
      <c r="C140" s="4" t="s">
        <v>97</v>
      </c>
    </row>
    <row r="141" spans="1:3">
      <c r="A141" s="4">
        <v>217888</v>
      </c>
      <c r="B141" s="4" t="s">
        <v>168</v>
      </c>
      <c r="C141" s="4" t="s">
        <v>4</v>
      </c>
    </row>
    <row r="142" spans="1:3">
      <c r="A142" s="4">
        <v>209801</v>
      </c>
      <c r="B142" s="4" t="s">
        <v>169</v>
      </c>
      <c r="C142" s="4" t="s">
        <v>4</v>
      </c>
    </row>
    <row r="143" spans="1:3">
      <c r="A143" s="4">
        <v>208135</v>
      </c>
      <c r="B143" s="4" t="s">
        <v>170</v>
      </c>
      <c r="C143" s="4" t="s">
        <v>12</v>
      </c>
    </row>
    <row r="144" spans="1:3">
      <c r="A144" s="4">
        <v>6251</v>
      </c>
      <c r="B144" s="4" t="s">
        <v>171</v>
      </c>
      <c r="C144" s="4" t="s">
        <v>54</v>
      </c>
    </row>
    <row r="145" spans="1:3">
      <c r="A145" s="4">
        <v>6248</v>
      </c>
      <c r="B145" s="4" t="s">
        <v>172</v>
      </c>
      <c r="C145" s="4" t="s">
        <v>16</v>
      </c>
    </row>
    <row r="146" spans="1:3">
      <c r="A146" s="4">
        <v>187629</v>
      </c>
      <c r="B146" s="4" t="s">
        <v>173</v>
      </c>
      <c r="C146" s="4" t="s">
        <v>4</v>
      </c>
    </row>
    <row r="147" spans="1:3">
      <c r="A147" s="4">
        <v>221120</v>
      </c>
      <c r="B147" s="4" t="s">
        <v>174</v>
      </c>
      <c r="C147" s="4" t="s">
        <v>4</v>
      </c>
    </row>
    <row r="148" spans="1:3">
      <c r="A148" s="4">
        <v>13155</v>
      </c>
      <c r="B148" s="4" t="s">
        <v>175</v>
      </c>
      <c r="C148" s="4" t="s">
        <v>14</v>
      </c>
    </row>
    <row r="149" spans="1:3">
      <c r="A149" s="4">
        <v>241005</v>
      </c>
      <c r="B149" s="4" t="s">
        <v>176</v>
      </c>
      <c r="C149" s="4" t="s">
        <v>69</v>
      </c>
    </row>
    <row r="150" spans="1:3">
      <c r="A150" s="4">
        <v>13730</v>
      </c>
      <c r="B150" s="4" t="s">
        <v>177</v>
      </c>
      <c r="C150" s="4" t="s">
        <v>4</v>
      </c>
    </row>
    <row r="151" spans="1:3">
      <c r="A151" s="4">
        <v>228693</v>
      </c>
      <c r="B151" s="4" t="s">
        <v>178</v>
      </c>
      <c r="C151" s="4" t="s">
        <v>4</v>
      </c>
    </row>
    <row r="152" spans="1:3">
      <c r="A152" s="4">
        <v>203372</v>
      </c>
      <c r="B152" s="4" t="s">
        <v>179</v>
      </c>
      <c r="C152" s="4" t="s">
        <v>151</v>
      </c>
    </row>
    <row r="153" spans="1:3">
      <c r="A153" s="4">
        <v>229731</v>
      </c>
      <c r="B153" s="4" t="s">
        <v>180</v>
      </c>
      <c r="C153" s="4" t="s">
        <v>80</v>
      </c>
    </row>
    <row r="154" spans="1:3">
      <c r="A154" s="4">
        <v>17058</v>
      </c>
      <c r="B154" s="4" t="s">
        <v>181</v>
      </c>
      <c r="C154" s="4" t="s">
        <v>35</v>
      </c>
    </row>
    <row r="155" spans="1:3">
      <c r="A155" s="4">
        <v>191451</v>
      </c>
      <c r="B155" s="4" t="s">
        <v>182</v>
      </c>
      <c r="C155" s="4" t="s">
        <v>4</v>
      </c>
    </row>
    <row r="156" spans="1:3">
      <c r="A156" s="4">
        <v>139615</v>
      </c>
      <c r="B156" s="4" t="s">
        <v>183</v>
      </c>
      <c r="C156" s="4" t="s">
        <v>14</v>
      </c>
    </row>
    <row r="157" spans="1:3">
      <c r="A157" s="4">
        <v>208136</v>
      </c>
      <c r="B157" s="4" t="s">
        <v>184</v>
      </c>
      <c r="C157" s="4" t="s">
        <v>16</v>
      </c>
    </row>
    <row r="158" spans="1:3">
      <c r="A158" s="4">
        <v>188924</v>
      </c>
      <c r="B158" s="4" t="s">
        <v>185</v>
      </c>
      <c r="C158" s="4" t="s">
        <v>14</v>
      </c>
    </row>
    <row r="159" spans="1:3">
      <c r="A159" s="4">
        <v>172024</v>
      </c>
      <c r="B159" s="4" t="s">
        <v>186</v>
      </c>
      <c r="C159" s="4" t="s">
        <v>59</v>
      </c>
    </row>
    <row r="160" spans="1:3">
      <c r="A160" s="4">
        <v>208137</v>
      </c>
      <c r="B160" s="4" t="s">
        <v>187</v>
      </c>
      <c r="C160" s="4" t="s">
        <v>161</v>
      </c>
    </row>
    <row r="161" spans="1:3">
      <c r="A161" s="4">
        <v>850</v>
      </c>
      <c r="B161" s="4" t="s">
        <v>188</v>
      </c>
      <c r="C161" s="4" t="s">
        <v>4</v>
      </c>
    </row>
    <row r="162" spans="1:3">
      <c r="A162" s="4">
        <v>11174</v>
      </c>
      <c r="B162" s="4" t="s">
        <v>189</v>
      </c>
      <c r="C162" s="4" t="s">
        <v>97</v>
      </c>
    </row>
    <row r="163" spans="1:3">
      <c r="A163" s="4">
        <v>171662</v>
      </c>
      <c r="B163" s="4" t="s">
        <v>190</v>
      </c>
      <c r="C163" s="4" t="s">
        <v>43</v>
      </c>
    </row>
    <row r="164" spans="1:3">
      <c r="A164" s="4">
        <v>202345</v>
      </c>
      <c r="B164" s="4" t="s">
        <v>191</v>
      </c>
      <c r="C164" s="4" t="s">
        <v>45</v>
      </c>
    </row>
    <row r="165" spans="1:3">
      <c r="A165" s="4">
        <v>193391</v>
      </c>
      <c r="B165" s="4" t="s">
        <v>192</v>
      </c>
      <c r="C165" s="4" t="s">
        <v>4</v>
      </c>
    </row>
    <row r="166" spans="1:3">
      <c r="A166" s="4">
        <v>2299</v>
      </c>
      <c r="B166" s="4" t="s">
        <v>193</v>
      </c>
      <c r="C166" s="4" t="s">
        <v>8</v>
      </c>
    </row>
    <row r="167" spans="1:3">
      <c r="A167" s="4">
        <v>107019</v>
      </c>
      <c r="B167" s="4" t="s">
        <v>194</v>
      </c>
      <c r="C167" s="4" t="s">
        <v>4</v>
      </c>
    </row>
    <row r="168" spans="1:3">
      <c r="A168" s="4">
        <v>196138</v>
      </c>
      <c r="B168" s="4" t="s">
        <v>195</v>
      </c>
      <c r="C168" s="4" t="s">
        <v>8</v>
      </c>
    </row>
    <row r="169" spans="1:3">
      <c r="A169" s="4">
        <v>173263</v>
      </c>
      <c r="B169" s="4" t="s">
        <v>196</v>
      </c>
      <c r="C169" s="4" t="s">
        <v>59</v>
      </c>
    </row>
    <row r="170" spans="1:3">
      <c r="A170" s="4">
        <v>197494</v>
      </c>
      <c r="B170" s="4" t="s">
        <v>197</v>
      </c>
      <c r="C170" s="4" t="s">
        <v>4</v>
      </c>
    </row>
    <row r="171" spans="1:3">
      <c r="A171" s="4">
        <v>208141</v>
      </c>
      <c r="B171" s="4" t="s">
        <v>198</v>
      </c>
      <c r="C171" s="4" t="s">
        <v>4</v>
      </c>
    </row>
    <row r="172" spans="1:3">
      <c r="A172" s="4">
        <v>188926</v>
      </c>
      <c r="B172" s="4" t="s">
        <v>199</v>
      </c>
      <c r="C172" s="4" t="s">
        <v>49</v>
      </c>
    </row>
    <row r="173" spans="1:3">
      <c r="A173" s="4">
        <v>3132</v>
      </c>
      <c r="B173" s="4" t="s">
        <v>200</v>
      </c>
      <c r="C173" s="4" t="s">
        <v>67</v>
      </c>
    </row>
    <row r="174" spans="1:3">
      <c r="A174" s="4">
        <v>235870</v>
      </c>
      <c r="B174" s="4" t="s">
        <v>201</v>
      </c>
      <c r="C174" s="4" t="s">
        <v>12</v>
      </c>
    </row>
    <row r="175" spans="1:3">
      <c r="A175" s="4">
        <v>130889</v>
      </c>
      <c r="B175" s="4" t="s">
        <v>202</v>
      </c>
      <c r="C175" s="4" t="s">
        <v>4</v>
      </c>
    </row>
    <row r="176" spans="1:3">
      <c r="A176" s="4">
        <v>204116</v>
      </c>
      <c r="B176" s="4" t="s">
        <v>203</v>
      </c>
      <c r="C176" s="4" t="s">
        <v>4</v>
      </c>
    </row>
    <row r="177" spans="1:3">
      <c r="A177" s="4">
        <v>173266</v>
      </c>
      <c r="B177" s="4" t="s">
        <v>204</v>
      </c>
      <c r="C177" s="4" t="s">
        <v>4</v>
      </c>
    </row>
    <row r="178" spans="1:3">
      <c r="A178" s="4">
        <v>205025</v>
      </c>
      <c r="B178" s="4" t="s">
        <v>205</v>
      </c>
      <c r="C178" s="4" t="s">
        <v>14</v>
      </c>
    </row>
    <row r="179" spans="1:3">
      <c r="A179" s="4">
        <v>49023</v>
      </c>
      <c r="B179" s="4" t="s">
        <v>206</v>
      </c>
      <c r="C179" s="4" t="s">
        <v>117</v>
      </c>
    </row>
    <row r="180" spans="1:3">
      <c r="A180" s="4">
        <v>195331</v>
      </c>
      <c r="B180" s="4" t="s">
        <v>207</v>
      </c>
      <c r="C180" s="4" t="s">
        <v>12</v>
      </c>
    </row>
    <row r="181" spans="1:3">
      <c r="A181" s="4">
        <v>7706</v>
      </c>
      <c r="B181" s="4" t="s">
        <v>208</v>
      </c>
      <c r="C181" s="4" t="s">
        <v>8</v>
      </c>
    </row>
    <row r="182" spans="1:3">
      <c r="A182" s="4">
        <v>231743</v>
      </c>
      <c r="B182" s="4" t="s">
        <v>209</v>
      </c>
      <c r="C182" s="4" t="s">
        <v>6</v>
      </c>
    </row>
    <row r="183" spans="1:3">
      <c r="A183" s="4">
        <v>213843</v>
      </c>
      <c r="B183" s="4" t="s">
        <v>210</v>
      </c>
      <c r="C183" s="4" t="s">
        <v>4</v>
      </c>
    </row>
    <row r="184" spans="1:3">
      <c r="A184" s="4">
        <v>237168</v>
      </c>
      <c r="B184" s="4" t="s">
        <v>211</v>
      </c>
      <c r="C184" s="4" t="s">
        <v>16</v>
      </c>
    </row>
    <row r="185" spans="1:3">
      <c r="A185" s="4">
        <v>104576</v>
      </c>
      <c r="B185" s="4" t="s">
        <v>212</v>
      </c>
      <c r="C185" s="4" t="s">
        <v>32</v>
      </c>
    </row>
    <row r="186" spans="1:3">
      <c r="A186" s="4">
        <v>207804</v>
      </c>
      <c r="B186" s="4" t="s">
        <v>213</v>
      </c>
      <c r="C186" s="4" t="s">
        <v>4</v>
      </c>
    </row>
    <row r="187" spans="1:3">
      <c r="A187" s="4">
        <v>168397</v>
      </c>
      <c r="B187" s="4" t="s">
        <v>214</v>
      </c>
      <c r="C187" s="4" t="s">
        <v>12</v>
      </c>
    </row>
    <row r="188" spans="1:3">
      <c r="A188" s="4">
        <v>9448</v>
      </c>
      <c r="B188" s="4" t="s">
        <v>215</v>
      </c>
      <c r="C188" s="4" t="s">
        <v>12</v>
      </c>
    </row>
    <row r="189" spans="1:3">
      <c r="A189" s="4">
        <v>1351</v>
      </c>
      <c r="B189" s="4" t="s">
        <v>216</v>
      </c>
      <c r="C189" s="4" t="s">
        <v>43</v>
      </c>
    </row>
    <row r="190" spans="1:3">
      <c r="A190" s="4">
        <v>204193</v>
      </c>
      <c r="B190" s="4" t="s">
        <v>217</v>
      </c>
      <c r="C190" s="4" t="s">
        <v>4</v>
      </c>
    </row>
    <row r="191" spans="1:3">
      <c r="A191" s="4">
        <v>204877</v>
      </c>
      <c r="B191" s="4" t="s">
        <v>218</v>
      </c>
      <c r="C191" s="4" t="s">
        <v>24</v>
      </c>
    </row>
    <row r="192" spans="1:3">
      <c r="A192" s="4">
        <v>123304</v>
      </c>
      <c r="B192" s="4" t="s">
        <v>219</v>
      </c>
      <c r="C192" s="4" t="s">
        <v>151</v>
      </c>
    </row>
    <row r="193" spans="1:3">
      <c r="A193" s="4">
        <v>209805</v>
      </c>
      <c r="B193" s="4" t="s">
        <v>220</v>
      </c>
      <c r="C193" s="4" t="s">
        <v>4</v>
      </c>
    </row>
    <row r="194" spans="1:3">
      <c r="A194" s="4">
        <v>181505</v>
      </c>
      <c r="B194" s="4" t="s">
        <v>221</v>
      </c>
      <c r="C194" s="4" t="s">
        <v>4</v>
      </c>
    </row>
    <row r="195" spans="1:3">
      <c r="A195" s="4">
        <v>173182</v>
      </c>
      <c r="B195" s="5" t="s">
        <v>222</v>
      </c>
      <c r="C195" s="6" t="s">
        <v>59</v>
      </c>
    </row>
    <row r="196" spans="1:3">
      <c r="A196" s="4">
        <v>241623</v>
      </c>
      <c r="B196" s="4" t="s">
        <v>467</v>
      </c>
      <c r="C196" s="4" t="s">
        <v>37</v>
      </c>
    </row>
    <row r="197" spans="1:3">
      <c r="A197" s="4">
        <v>234714</v>
      </c>
      <c r="B197" s="4" t="s">
        <v>362</v>
      </c>
      <c r="C197" s="4" t="s">
        <v>12</v>
      </c>
    </row>
    <row r="198" spans="1:3">
      <c r="A198" s="7"/>
      <c r="B198" s="8"/>
      <c r="C198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06"/>
  <sheetViews>
    <sheetView zoomScale="87" zoomScaleNormal="87" workbookViewId="0">
      <pane xSplit="3" ySplit="5" topLeftCell="D91" activePane="bottomRight" state="frozen"/>
      <selection pane="topRight" activeCell="D1" sqref="D1"/>
      <selection pane="bottomLeft" activeCell="A6" sqref="A6"/>
      <selection pane="bottomRight" activeCell="I105" sqref="I105"/>
    </sheetView>
  </sheetViews>
  <sheetFormatPr defaultRowHeight="15"/>
  <cols>
    <col min="1" max="1" width="8.5703125" bestFit="1" customWidth="1"/>
    <col min="2" max="2" width="46.28515625" bestFit="1" customWidth="1"/>
    <col min="3" max="3" width="11.42578125" bestFit="1" customWidth="1"/>
    <col min="4" max="5" width="7" bestFit="1" customWidth="1"/>
    <col min="6" max="6" width="6.5703125" bestFit="1" customWidth="1"/>
    <col min="7" max="7" width="6.28515625" bestFit="1" customWidth="1"/>
    <col min="8" max="9" width="8.140625" bestFit="1" customWidth="1"/>
    <col min="10" max="10" width="7.7109375" bestFit="1" customWidth="1"/>
    <col min="11" max="11" width="7.42578125" bestFit="1" customWidth="1"/>
    <col min="12" max="13" width="8.140625" bestFit="1" customWidth="1"/>
    <col min="14" max="14" width="7.7109375" bestFit="1" customWidth="1"/>
    <col min="15" max="15" width="7.42578125" bestFit="1" customWidth="1"/>
    <col min="16" max="17" width="8.140625" bestFit="1" customWidth="1"/>
    <col min="18" max="18" width="7.7109375" bestFit="1" customWidth="1"/>
    <col min="19" max="19" width="7.42578125" bestFit="1" customWidth="1"/>
    <col min="20" max="20" width="8.140625" bestFit="1" customWidth="1"/>
    <col min="21" max="21" width="9.28515625" bestFit="1" customWidth="1"/>
    <col min="22" max="22" width="8.85546875" bestFit="1" customWidth="1"/>
    <col min="23" max="23" width="8.5703125" bestFit="1" customWidth="1"/>
    <col min="24" max="25" width="9.28515625" bestFit="1" customWidth="1"/>
    <col min="26" max="26" width="8.85546875" bestFit="1" customWidth="1"/>
    <col min="27" max="27" width="8.5703125" bestFit="1" customWidth="1"/>
    <col min="28" max="29" width="8.140625" bestFit="1" customWidth="1"/>
    <col min="30" max="30" width="7.7109375" bestFit="1" customWidth="1"/>
    <col min="31" max="31" width="8.5703125" bestFit="1" customWidth="1"/>
    <col min="32" max="33" width="8.140625" bestFit="1" customWidth="1"/>
    <col min="34" max="34" width="8.85546875" bestFit="1" customWidth="1"/>
    <col min="35" max="35" width="8.5703125" bestFit="1" customWidth="1"/>
    <col min="36" max="36" width="9.28515625" bestFit="1" customWidth="1"/>
    <col min="37" max="37" width="10.42578125" bestFit="1" customWidth="1"/>
    <col min="38" max="38" width="10" bestFit="1" customWidth="1"/>
    <col min="39" max="39" width="9.7109375" bestFit="1" customWidth="1"/>
    <col min="40" max="41" width="10.42578125" bestFit="1" customWidth="1"/>
    <col min="42" max="42" width="10" bestFit="1" customWidth="1"/>
    <col min="43" max="43" width="9.7109375" bestFit="1" customWidth="1"/>
    <col min="44" max="45" width="9.28515625" bestFit="1" customWidth="1"/>
    <col min="46" max="46" width="8.85546875" bestFit="1" customWidth="1"/>
    <col min="47" max="47" width="8.5703125" bestFit="1" customWidth="1"/>
    <col min="48" max="49" width="9.28515625" bestFit="1" customWidth="1"/>
    <col min="50" max="50" width="8.85546875" bestFit="1" customWidth="1"/>
    <col min="51" max="51" width="8.5703125" bestFit="1" customWidth="1"/>
    <col min="52" max="53" width="9.28515625" bestFit="1" customWidth="1"/>
    <col min="54" max="54" width="8.85546875" bestFit="1" customWidth="1"/>
    <col min="55" max="55" width="8.5703125" bestFit="1" customWidth="1"/>
    <col min="56" max="57" width="9.28515625" bestFit="1" customWidth="1"/>
    <col min="58" max="58" width="8.85546875" bestFit="1" customWidth="1"/>
    <col min="59" max="59" width="8.5703125" bestFit="1" customWidth="1"/>
    <col min="60" max="61" width="9.28515625" bestFit="1" customWidth="1"/>
    <col min="62" max="62" width="8.85546875" bestFit="1" customWidth="1"/>
    <col min="63" max="63" width="8.5703125" bestFit="1" customWidth="1"/>
    <col min="64" max="65" width="9.28515625" bestFit="1" customWidth="1"/>
    <col min="66" max="66" width="8.85546875" bestFit="1" customWidth="1"/>
    <col min="67" max="67" width="8.5703125" bestFit="1" customWidth="1"/>
    <col min="68" max="69" width="9.28515625" bestFit="1" customWidth="1"/>
    <col min="70" max="70" width="8.85546875" bestFit="1" customWidth="1"/>
    <col min="71" max="71" width="8.5703125" bestFit="1" customWidth="1"/>
    <col min="72" max="73" width="9.28515625" bestFit="1" customWidth="1"/>
    <col min="74" max="74" width="8.85546875" bestFit="1" customWidth="1"/>
    <col min="75" max="75" width="8.5703125" bestFit="1" customWidth="1"/>
    <col min="76" max="77" width="9.28515625" bestFit="1" customWidth="1"/>
    <col min="78" max="78" width="8.85546875" bestFit="1" customWidth="1"/>
    <col min="79" max="79" width="8.5703125" bestFit="1" customWidth="1"/>
    <col min="80" max="81" width="9.28515625" bestFit="1" customWidth="1"/>
    <col min="82" max="82" width="8.85546875" bestFit="1" customWidth="1"/>
    <col min="83" max="83" width="8.5703125" bestFit="1" customWidth="1"/>
    <col min="84" max="85" width="9.28515625" bestFit="1" customWidth="1"/>
    <col min="86" max="86" width="8.85546875" bestFit="1" customWidth="1"/>
    <col min="87" max="87" width="8.5703125" bestFit="1" customWidth="1"/>
    <col min="88" max="89" width="9.28515625" bestFit="1" customWidth="1"/>
    <col min="90" max="90" width="8.85546875" bestFit="1" customWidth="1"/>
    <col min="91" max="91" width="8.5703125" bestFit="1" customWidth="1"/>
    <col min="92" max="93" width="9.28515625" bestFit="1" customWidth="1"/>
    <col min="94" max="94" width="8.85546875" bestFit="1" customWidth="1"/>
    <col min="95" max="95" width="8.5703125" bestFit="1" customWidth="1"/>
    <col min="96" max="97" width="9.28515625" bestFit="1" customWidth="1"/>
    <col min="98" max="98" width="8.85546875" bestFit="1" customWidth="1"/>
    <col min="99" max="99" width="8.5703125" bestFit="1" customWidth="1"/>
    <col min="100" max="101" width="9.28515625" bestFit="1" customWidth="1"/>
    <col min="102" max="102" width="8.85546875" bestFit="1" customWidth="1"/>
    <col min="103" max="103" width="8.5703125" bestFit="1" customWidth="1"/>
    <col min="104" max="105" width="9.28515625" bestFit="1" customWidth="1"/>
    <col min="106" max="106" width="8.85546875" bestFit="1" customWidth="1"/>
    <col min="107" max="107" width="8.5703125" bestFit="1" customWidth="1"/>
    <col min="108" max="109" width="9.28515625" bestFit="1" customWidth="1"/>
    <col min="110" max="110" width="8.85546875" bestFit="1" customWidth="1"/>
    <col min="111" max="111" width="8.5703125" bestFit="1" customWidth="1"/>
    <col min="112" max="113" width="9.28515625" bestFit="1" customWidth="1"/>
    <col min="114" max="114" width="8.85546875" bestFit="1" customWidth="1"/>
    <col min="115" max="115" width="8.5703125" bestFit="1" customWidth="1"/>
    <col min="116" max="117" width="9.28515625" bestFit="1" customWidth="1"/>
    <col min="118" max="118" width="8.85546875" bestFit="1" customWidth="1"/>
    <col min="119" max="119" width="8.5703125" bestFit="1" customWidth="1"/>
    <col min="120" max="121" width="9.28515625" bestFit="1" customWidth="1"/>
    <col min="122" max="122" width="8.85546875" bestFit="1" customWidth="1"/>
    <col min="123" max="123" width="8.5703125" bestFit="1" customWidth="1"/>
    <col min="124" max="125" width="9.28515625" bestFit="1" customWidth="1"/>
    <col min="126" max="126" width="8.85546875" bestFit="1" customWidth="1"/>
    <col min="127" max="127" width="8.5703125" bestFit="1" customWidth="1"/>
    <col min="128" max="128" width="11.85546875" bestFit="1" customWidth="1"/>
    <col min="129" max="129" width="11.5703125" bestFit="1" customWidth="1"/>
    <col min="130" max="130" width="10.85546875" bestFit="1" customWidth="1"/>
    <col min="131" max="131" width="10.7109375" bestFit="1" customWidth="1"/>
    <col min="132" max="132" width="16.5703125" bestFit="1" customWidth="1"/>
    <col min="133" max="133" width="15.42578125" bestFit="1" customWidth="1"/>
    <col min="134" max="134" width="15" bestFit="1" customWidth="1"/>
    <col min="135" max="135" width="14.28515625" bestFit="1" customWidth="1"/>
    <col min="136" max="136" width="12.42578125" customWidth="1"/>
    <col min="137" max="137" width="20.140625" bestFit="1" customWidth="1"/>
  </cols>
  <sheetData>
    <row r="1" spans="1:137" ht="26.25">
      <c r="A1" s="181" t="s">
        <v>482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  <c r="BJ1" s="182"/>
      <c r="BK1" s="182"/>
      <c r="BL1" s="182"/>
      <c r="BM1" s="182"/>
      <c r="BN1" s="182"/>
      <c r="BO1" s="182"/>
      <c r="BP1" s="182"/>
      <c r="BQ1" s="182"/>
      <c r="BR1" s="182"/>
      <c r="BS1" s="182"/>
      <c r="BT1" s="182"/>
      <c r="BU1" s="182"/>
      <c r="BV1" s="182"/>
      <c r="BW1" s="182"/>
      <c r="BX1" s="182"/>
      <c r="BY1" s="182"/>
      <c r="BZ1" s="182"/>
      <c r="CA1" s="182"/>
      <c r="CB1" s="182"/>
      <c r="CC1" s="182"/>
      <c r="CD1" s="182"/>
      <c r="CE1" s="182"/>
      <c r="CF1" s="182"/>
      <c r="CG1" s="182"/>
      <c r="CH1" s="182"/>
      <c r="CI1" s="182"/>
      <c r="CJ1" s="182"/>
      <c r="CK1" s="182"/>
      <c r="CL1" s="182"/>
      <c r="CM1" s="182"/>
      <c r="CN1" s="182"/>
      <c r="CO1" s="182"/>
      <c r="CP1" s="182"/>
      <c r="CQ1" s="182"/>
      <c r="CR1" s="182"/>
      <c r="CS1" s="182"/>
      <c r="CT1" s="182"/>
      <c r="CU1" s="182"/>
      <c r="CV1" s="182"/>
      <c r="CW1" s="182"/>
      <c r="CX1" s="182"/>
      <c r="CY1" s="182"/>
      <c r="CZ1" s="182"/>
      <c r="DA1" s="182"/>
      <c r="DB1" s="182"/>
      <c r="DC1" s="182"/>
      <c r="DD1" s="182"/>
      <c r="DE1" s="182"/>
      <c r="DF1" s="182"/>
      <c r="DG1" s="182"/>
      <c r="DH1" s="182"/>
      <c r="DI1" s="182"/>
      <c r="DJ1" s="182"/>
      <c r="DK1" s="182"/>
      <c r="DL1" s="182"/>
      <c r="DM1" s="182"/>
      <c r="DN1" s="182"/>
      <c r="DO1" s="182"/>
      <c r="DP1" s="182"/>
      <c r="DQ1" s="182"/>
      <c r="DR1" s="182"/>
      <c r="DS1" s="182"/>
      <c r="DT1" s="182"/>
      <c r="DU1" s="182"/>
      <c r="DV1" s="182"/>
      <c r="DW1" s="182"/>
      <c r="DX1" s="182"/>
      <c r="DY1" s="182"/>
      <c r="DZ1" s="182"/>
      <c r="EA1" s="10"/>
      <c r="EB1" s="11"/>
      <c r="EC1" s="11"/>
      <c r="ED1" s="11"/>
      <c r="EE1" s="11"/>
      <c r="EF1" s="11"/>
      <c r="EG1" s="11"/>
    </row>
    <row r="2" spans="1:137" ht="18.75">
      <c r="A2" s="183" t="s">
        <v>223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3"/>
      <c r="BJ2" s="183"/>
      <c r="BK2" s="183"/>
      <c r="BL2" s="183"/>
      <c r="BM2" s="183"/>
      <c r="BN2" s="183"/>
      <c r="BO2" s="183"/>
      <c r="BP2" s="183"/>
      <c r="BQ2" s="183"/>
      <c r="BR2" s="183"/>
      <c r="BS2" s="183"/>
      <c r="BT2" s="183"/>
      <c r="BU2" s="183"/>
      <c r="BV2" s="183"/>
      <c r="BW2" s="183"/>
      <c r="BX2" s="183"/>
      <c r="BY2" s="183"/>
      <c r="BZ2" s="183"/>
      <c r="CA2" s="183"/>
      <c r="CB2" s="183"/>
      <c r="CC2" s="183"/>
      <c r="CD2" s="183"/>
      <c r="CE2" s="183"/>
      <c r="CF2" s="183"/>
      <c r="CG2" s="183"/>
      <c r="CH2" s="183"/>
      <c r="CI2" s="183"/>
      <c r="CJ2" s="183"/>
      <c r="CK2" s="183"/>
      <c r="CL2" s="183"/>
      <c r="CM2" s="183"/>
      <c r="CN2" s="183"/>
      <c r="CO2" s="183"/>
      <c r="CP2" s="183"/>
      <c r="CQ2" s="183"/>
      <c r="CR2" s="183"/>
      <c r="CS2" s="183"/>
      <c r="CT2" s="183"/>
      <c r="CU2" s="183"/>
      <c r="CV2" s="183"/>
      <c r="CW2" s="183"/>
      <c r="CX2" s="183"/>
      <c r="CY2" s="183"/>
      <c r="CZ2" s="183"/>
      <c r="DA2" s="183"/>
      <c r="DB2" s="183"/>
      <c r="DC2" s="183"/>
      <c r="DD2" s="183"/>
      <c r="DE2" s="183"/>
      <c r="DF2" s="183"/>
      <c r="DG2" s="183"/>
      <c r="DH2" s="183"/>
      <c r="DI2" s="183"/>
      <c r="DJ2" s="183"/>
      <c r="DK2" s="183"/>
      <c r="DL2" s="183"/>
      <c r="DM2" s="183"/>
      <c r="DN2" s="183"/>
      <c r="DO2" s="183"/>
      <c r="DP2" s="183"/>
      <c r="DQ2" s="183"/>
      <c r="DR2" s="183"/>
      <c r="DS2" s="183"/>
      <c r="DT2" s="183"/>
      <c r="DU2" s="183"/>
      <c r="DV2" s="183"/>
      <c r="DW2" s="183"/>
      <c r="DX2" s="183"/>
      <c r="DY2" s="12"/>
      <c r="DZ2" s="13"/>
      <c r="EA2" s="12"/>
      <c r="EB2" s="11"/>
      <c r="EC2" s="11"/>
      <c r="ED2" s="11"/>
      <c r="EE2" s="11"/>
      <c r="EF2" s="11"/>
      <c r="EG2" s="11"/>
    </row>
    <row r="3" spans="1:137" ht="21">
      <c r="A3" s="184" t="s">
        <v>500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  <c r="BD3" s="185"/>
      <c r="BE3" s="185"/>
      <c r="BF3" s="185"/>
      <c r="BG3" s="185"/>
      <c r="BH3" s="185"/>
      <c r="BI3" s="185"/>
      <c r="BJ3" s="185"/>
      <c r="BK3" s="185"/>
      <c r="BL3" s="185"/>
      <c r="BM3" s="185"/>
      <c r="BN3" s="185"/>
      <c r="BO3" s="185"/>
      <c r="BP3" s="185"/>
      <c r="BQ3" s="185"/>
      <c r="BR3" s="185"/>
      <c r="BS3" s="185"/>
      <c r="BT3" s="185"/>
      <c r="BU3" s="185"/>
      <c r="BV3" s="185"/>
      <c r="BW3" s="185"/>
      <c r="BX3" s="185"/>
      <c r="BY3" s="185"/>
      <c r="BZ3" s="185"/>
      <c r="CA3" s="185"/>
      <c r="CB3" s="185"/>
      <c r="CC3" s="185"/>
      <c r="CD3" s="185"/>
      <c r="CE3" s="185"/>
      <c r="CF3" s="185"/>
      <c r="CG3" s="185"/>
      <c r="CH3" s="185"/>
      <c r="CI3" s="185"/>
      <c r="CJ3" s="185"/>
      <c r="CK3" s="185"/>
      <c r="CL3" s="185"/>
      <c r="CM3" s="185"/>
      <c r="CN3" s="185"/>
      <c r="CO3" s="185"/>
      <c r="CP3" s="185"/>
      <c r="CQ3" s="185"/>
      <c r="CR3" s="186"/>
      <c r="CS3" s="185"/>
      <c r="CT3" s="186"/>
      <c r="CU3" s="186"/>
      <c r="CV3" s="186"/>
      <c r="CW3" s="186"/>
      <c r="CX3" s="186"/>
      <c r="CY3" s="186"/>
      <c r="CZ3" s="186"/>
      <c r="DA3" s="186"/>
      <c r="DB3" s="186"/>
      <c r="DC3" s="186"/>
      <c r="DD3" s="186"/>
      <c r="DE3" s="186"/>
      <c r="DF3" s="186"/>
      <c r="DG3" s="186"/>
      <c r="DH3" s="186"/>
      <c r="DI3" s="186"/>
      <c r="DJ3" s="186"/>
      <c r="DK3" s="186"/>
      <c r="DL3" s="186"/>
      <c r="DM3" s="186"/>
      <c r="DN3" s="186"/>
      <c r="DO3" s="186"/>
      <c r="DP3" s="186"/>
      <c r="DQ3" s="186"/>
      <c r="DR3" s="186"/>
      <c r="DS3" s="186"/>
      <c r="DT3" s="186"/>
      <c r="DU3" s="186"/>
      <c r="DV3" s="186"/>
      <c r="DW3" s="186"/>
      <c r="DX3" s="186"/>
      <c r="DY3" s="12"/>
      <c r="DZ3" s="13"/>
      <c r="EA3" s="12"/>
      <c r="EB3" s="11"/>
      <c r="EC3" s="11"/>
      <c r="ED3" s="11"/>
      <c r="EE3" s="11"/>
      <c r="EF3" s="11"/>
      <c r="EG3" s="11"/>
    </row>
    <row r="4" spans="1:137">
      <c r="A4" s="14"/>
      <c r="B4" s="15"/>
      <c r="C4" s="15"/>
      <c r="D4" s="160">
        <v>1</v>
      </c>
      <c r="E4" s="161"/>
      <c r="F4" s="161"/>
      <c r="G4" s="162"/>
      <c r="H4" s="187">
        <v>2</v>
      </c>
      <c r="I4" s="188"/>
      <c r="J4" s="188"/>
      <c r="K4" s="189"/>
      <c r="L4" s="157">
        <v>3</v>
      </c>
      <c r="M4" s="158"/>
      <c r="N4" s="158"/>
      <c r="O4" s="159"/>
      <c r="P4" s="190">
        <v>4</v>
      </c>
      <c r="Q4" s="191"/>
      <c r="R4" s="191"/>
      <c r="S4" s="191"/>
      <c r="T4" s="192">
        <v>5</v>
      </c>
      <c r="U4" s="192"/>
      <c r="V4" s="192"/>
      <c r="W4" s="193"/>
      <c r="X4" s="190">
        <v>6</v>
      </c>
      <c r="Y4" s="191"/>
      <c r="Z4" s="191"/>
      <c r="AA4" s="194"/>
      <c r="AB4" s="195">
        <v>7</v>
      </c>
      <c r="AC4" s="196"/>
      <c r="AD4" s="196"/>
      <c r="AE4" s="197"/>
      <c r="AF4" s="169">
        <v>8</v>
      </c>
      <c r="AG4" s="170"/>
      <c r="AH4" s="170"/>
      <c r="AI4" s="171"/>
      <c r="AJ4" s="172">
        <v>9</v>
      </c>
      <c r="AK4" s="173"/>
      <c r="AL4" s="173"/>
      <c r="AM4" s="174"/>
      <c r="AN4" s="166">
        <v>10</v>
      </c>
      <c r="AO4" s="167"/>
      <c r="AP4" s="167"/>
      <c r="AQ4" s="168"/>
      <c r="AR4" s="157">
        <v>11</v>
      </c>
      <c r="AS4" s="158"/>
      <c r="AT4" s="158"/>
      <c r="AU4" s="159"/>
      <c r="AV4" s="198">
        <v>12</v>
      </c>
      <c r="AW4" s="199"/>
      <c r="AX4" s="199"/>
      <c r="AY4" s="200"/>
      <c r="AZ4" s="175">
        <v>13</v>
      </c>
      <c r="BA4" s="176"/>
      <c r="BB4" s="176"/>
      <c r="BC4" s="177"/>
      <c r="BD4" s="157">
        <v>14</v>
      </c>
      <c r="BE4" s="158"/>
      <c r="BF4" s="158"/>
      <c r="BG4" s="159"/>
      <c r="BH4" s="160">
        <v>15</v>
      </c>
      <c r="BI4" s="161"/>
      <c r="BJ4" s="161"/>
      <c r="BK4" s="162"/>
      <c r="BL4" s="169">
        <v>16</v>
      </c>
      <c r="BM4" s="170"/>
      <c r="BN4" s="170"/>
      <c r="BO4" s="171"/>
      <c r="BP4" s="178">
        <v>17</v>
      </c>
      <c r="BQ4" s="179"/>
      <c r="BR4" s="179"/>
      <c r="BS4" s="180"/>
      <c r="BT4" s="154">
        <v>18</v>
      </c>
      <c r="BU4" s="155"/>
      <c r="BV4" s="155"/>
      <c r="BW4" s="156"/>
      <c r="BX4" s="172">
        <v>19</v>
      </c>
      <c r="BY4" s="173"/>
      <c r="BZ4" s="173"/>
      <c r="CA4" s="174"/>
      <c r="CB4" s="160">
        <v>20</v>
      </c>
      <c r="CC4" s="161"/>
      <c r="CD4" s="161"/>
      <c r="CE4" s="162"/>
      <c r="CF4" s="160">
        <v>21</v>
      </c>
      <c r="CG4" s="161"/>
      <c r="CH4" s="161"/>
      <c r="CI4" s="162"/>
      <c r="CJ4" s="163">
        <v>22</v>
      </c>
      <c r="CK4" s="164"/>
      <c r="CL4" s="164"/>
      <c r="CM4" s="165"/>
      <c r="CN4" s="166">
        <v>23</v>
      </c>
      <c r="CO4" s="167"/>
      <c r="CP4" s="167"/>
      <c r="CQ4" s="168"/>
      <c r="CR4" s="157">
        <v>24</v>
      </c>
      <c r="CS4" s="158"/>
      <c r="CT4" s="158"/>
      <c r="CU4" s="159"/>
      <c r="CV4" s="169">
        <v>25</v>
      </c>
      <c r="CW4" s="170"/>
      <c r="CX4" s="170"/>
      <c r="CY4" s="171"/>
      <c r="CZ4" s="166">
        <v>26</v>
      </c>
      <c r="DA4" s="167"/>
      <c r="DB4" s="167"/>
      <c r="DC4" s="168"/>
      <c r="DD4" s="160">
        <v>27</v>
      </c>
      <c r="DE4" s="161"/>
      <c r="DF4" s="161"/>
      <c r="DG4" s="162"/>
      <c r="DH4" s="160">
        <v>28</v>
      </c>
      <c r="DI4" s="161"/>
      <c r="DJ4" s="161"/>
      <c r="DK4" s="162"/>
      <c r="DL4" s="157">
        <v>29</v>
      </c>
      <c r="DM4" s="158"/>
      <c r="DN4" s="158"/>
      <c r="DO4" s="159"/>
      <c r="DP4" s="172">
        <v>30</v>
      </c>
      <c r="DQ4" s="173"/>
      <c r="DR4" s="173"/>
      <c r="DS4" s="174"/>
      <c r="DT4" s="157">
        <v>31</v>
      </c>
      <c r="DU4" s="158"/>
      <c r="DV4" s="158"/>
      <c r="DW4" s="159"/>
      <c r="DX4" s="16" t="s">
        <v>224</v>
      </c>
      <c r="DY4" s="17" t="s">
        <v>225</v>
      </c>
      <c r="DZ4" s="16" t="s">
        <v>225</v>
      </c>
      <c r="EA4" s="17" t="s">
        <v>225</v>
      </c>
      <c r="EB4" s="18"/>
      <c r="EC4" s="18"/>
      <c r="ED4" s="18"/>
      <c r="EE4" s="18"/>
      <c r="EF4" s="18"/>
      <c r="EG4" s="18"/>
    </row>
    <row r="5" spans="1:137" ht="15.75">
      <c r="A5" s="19" t="s">
        <v>226</v>
      </c>
      <c r="B5" s="20" t="s">
        <v>227</v>
      </c>
      <c r="C5" s="20" t="s">
        <v>228</v>
      </c>
      <c r="D5" s="21" t="s">
        <v>229</v>
      </c>
      <c r="E5" s="21" t="s">
        <v>230</v>
      </c>
      <c r="F5" s="21" t="s">
        <v>231</v>
      </c>
      <c r="G5" s="21" t="s">
        <v>232</v>
      </c>
      <c r="H5" s="21" t="s">
        <v>233</v>
      </c>
      <c r="I5" s="21" t="s">
        <v>234</v>
      </c>
      <c r="J5" s="21" t="s">
        <v>235</v>
      </c>
      <c r="K5" s="21" t="s">
        <v>236</v>
      </c>
      <c r="L5" s="22" t="s">
        <v>237</v>
      </c>
      <c r="M5" s="22" t="s">
        <v>238</v>
      </c>
      <c r="N5" s="22" t="s">
        <v>239</v>
      </c>
      <c r="O5" s="22" t="s">
        <v>240</v>
      </c>
      <c r="P5" s="22" t="s">
        <v>241</v>
      </c>
      <c r="Q5" s="22" t="s">
        <v>242</v>
      </c>
      <c r="R5" s="22" t="s">
        <v>243</v>
      </c>
      <c r="S5" s="22" t="s">
        <v>244</v>
      </c>
      <c r="T5" s="21" t="s">
        <v>245</v>
      </c>
      <c r="U5" s="21" t="s">
        <v>246</v>
      </c>
      <c r="V5" s="21" t="s">
        <v>247</v>
      </c>
      <c r="W5" s="21" t="s">
        <v>248</v>
      </c>
      <c r="X5" s="22" t="s">
        <v>249</v>
      </c>
      <c r="Y5" s="22" t="s">
        <v>250</v>
      </c>
      <c r="Z5" s="22" t="s">
        <v>251</v>
      </c>
      <c r="AA5" s="22" t="s">
        <v>252</v>
      </c>
      <c r="AB5" s="21" t="s">
        <v>253</v>
      </c>
      <c r="AC5" s="21" t="s">
        <v>254</v>
      </c>
      <c r="AD5" s="21" t="s">
        <v>255</v>
      </c>
      <c r="AE5" s="21" t="s">
        <v>256</v>
      </c>
      <c r="AF5" s="21" t="s">
        <v>257</v>
      </c>
      <c r="AG5" s="21" t="s">
        <v>258</v>
      </c>
      <c r="AH5" s="21" t="s">
        <v>259</v>
      </c>
      <c r="AI5" s="21" t="s">
        <v>260</v>
      </c>
      <c r="AJ5" s="21" t="s">
        <v>261</v>
      </c>
      <c r="AK5" s="21" t="s">
        <v>262</v>
      </c>
      <c r="AL5" s="21" t="s">
        <v>263</v>
      </c>
      <c r="AM5" s="21" t="s">
        <v>264</v>
      </c>
      <c r="AN5" s="21" t="s">
        <v>265</v>
      </c>
      <c r="AO5" s="21" t="s">
        <v>266</v>
      </c>
      <c r="AP5" s="21" t="s">
        <v>267</v>
      </c>
      <c r="AQ5" s="21" t="s">
        <v>268</v>
      </c>
      <c r="AR5" s="21" t="s">
        <v>269</v>
      </c>
      <c r="AS5" s="21" t="s">
        <v>270</v>
      </c>
      <c r="AT5" s="21" t="s">
        <v>271</v>
      </c>
      <c r="AU5" s="21" t="s">
        <v>272</v>
      </c>
      <c r="AV5" s="21" t="s">
        <v>273</v>
      </c>
      <c r="AW5" s="21" t="s">
        <v>274</v>
      </c>
      <c r="AX5" s="21" t="s">
        <v>275</v>
      </c>
      <c r="AY5" s="21" t="s">
        <v>276</v>
      </c>
      <c r="AZ5" s="21" t="s">
        <v>277</v>
      </c>
      <c r="BA5" s="21" t="s">
        <v>278</v>
      </c>
      <c r="BB5" s="21" t="s">
        <v>279</v>
      </c>
      <c r="BC5" s="21" t="s">
        <v>280</v>
      </c>
      <c r="BD5" s="21" t="s">
        <v>281</v>
      </c>
      <c r="BE5" s="21" t="s">
        <v>282</v>
      </c>
      <c r="BF5" s="21" t="s">
        <v>283</v>
      </c>
      <c r="BG5" s="21" t="s">
        <v>284</v>
      </c>
      <c r="BH5" s="21" t="s">
        <v>285</v>
      </c>
      <c r="BI5" s="21" t="s">
        <v>286</v>
      </c>
      <c r="BJ5" s="21" t="s">
        <v>287</v>
      </c>
      <c r="BK5" s="21" t="s">
        <v>288</v>
      </c>
      <c r="BL5" s="23" t="s">
        <v>289</v>
      </c>
      <c r="BM5" s="21" t="s">
        <v>290</v>
      </c>
      <c r="BN5" s="21" t="s">
        <v>291</v>
      </c>
      <c r="BO5" s="21" t="s">
        <v>292</v>
      </c>
      <c r="BP5" s="21" t="s">
        <v>293</v>
      </c>
      <c r="BQ5" s="21" t="s">
        <v>294</v>
      </c>
      <c r="BR5" s="21" t="s">
        <v>295</v>
      </c>
      <c r="BS5" s="21" t="s">
        <v>296</v>
      </c>
      <c r="BT5" s="21" t="s">
        <v>297</v>
      </c>
      <c r="BU5" s="21" t="s">
        <v>298</v>
      </c>
      <c r="BV5" s="21" t="s">
        <v>299</v>
      </c>
      <c r="BW5" s="21" t="s">
        <v>300</v>
      </c>
      <c r="BX5" s="21" t="s">
        <v>301</v>
      </c>
      <c r="BY5" s="21" t="s">
        <v>302</v>
      </c>
      <c r="BZ5" s="21" t="s">
        <v>303</v>
      </c>
      <c r="CA5" s="21" t="s">
        <v>304</v>
      </c>
      <c r="CB5" s="21" t="s">
        <v>305</v>
      </c>
      <c r="CC5" s="21" t="s">
        <v>306</v>
      </c>
      <c r="CD5" s="21" t="s">
        <v>307</v>
      </c>
      <c r="CE5" s="21" t="s">
        <v>308</v>
      </c>
      <c r="CF5" s="21" t="s">
        <v>309</v>
      </c>
      <c r="CG5" s="21" t="s">
        <v>310</v>
      </c>
      <c r="CH5" s="21" t="s">
        <v>311</v>
      </c>
      <c r="CI5" s="21" t="s">
        <v>312</v>
      </c>
      <c r="CJ5" s="21" t="s">
        <v>313</v>
      </c>
      <c r="CK5" s="21" t="s">
        <v>314</v>
      </c>
      <c r="CL5" s="21" t="s">
        <v>315</v>
      </c>
      <c r="CM5" s="21" t="s">
        <v>316</v>
      </c>
      <c r="CN5" s="21" t="s">
        <v>317</v>
      </c>
      <c r="CO5" s="21" t="s">
        <v>318</v>
      </c>
      <c r="CP5" s="21" t="s">
        <v>319</v>
      </c>
      <c r="CQ5" s="21" t="s">
        <v>320</v>
      </c>
      <c r="CR5" s="24" t="s">
        <v>321</v>
      </c>
      <c r="CS5" s="24" t="s">
        <v>322</v>
      </c>
      <c r="CT5" s="24" t="s">
        <v>323</v>
      </c>
      <c r="CU5" s="24" t="s">
        <v>324</v>
      </c>
      <c r="CV5" s="24" t="s">
        <v>325</v>
      </c>
      <c r="CW5" s="24" t="s">
        <v>326</v>
      </c>
      <c r="CX5" s="24" t="s">
        <v>327</v>
      </c>
      <c r="CY5" s="24" t="s">
        <v>328</v>
      </c>
      <c r="CZ5" s="24" t="s">
        <v>329</v>
      </c>
      <c r="DA5" s="24" t="s">
        <v>330</v>
      </c>
      <c r="DB5" s="24" t="s">
        <v>331</v>
      </c>
      <c r="DC5" s="24" t="s">
        <v>332</v>
      </c>
      <c r="DD5" s="25" t="s">
        <v>333</v>
      </c>
      <c r="DE5" s="24" t="s">
        <v>334</v>
      </c>
      <c r="DF5" s="24" t="s">
        <v>335</v>
      </c>
      <c r="DG5" s="24" t="s">
        <v>336</v>
      </c>
      <c r="DH5" s="21" t="s">
        <v>337</v>
      </c>
      <c r="DI5" s="21" t="s">
        <v>338</v>
      </c>
      <c r="DJ5" s="21" t="s">
        <v>339</v>
      </c>
      <c r="DK5" s="21" t="s">
        <v>340</v>
      </c>
      <c r="DL5" s="21" t="s">
        <v>341</v>
      </c>
      <c r="DM5" s="21" t="s">
        <v>342</v>
      </c>
      <c r="DN5" s="21" t="s">
        <v>343</v>
      </c>
      <c r="DO5" s="21" t="s">
        <v>344</v>
      </c>
      <c r="DP5" s="21" t="s">
        <v>345</v>
      </c>
      <c r="DQ5" s="21" t="s">
        <v>346</v>
      </c>
      <c r="DR5" s="21" t="s">
        <v>347</v>
      </c>
      <c r="DS5" s="26" t="s">
        <v>348</v>
      </c>
      <c r="DT5" s="21" t="s">
        <v>349</v>
      </c>
      <c r="DU5" s="21" t="s">
        <v>350</v>
      </c>
      <c r="DV5" s="21" t="s">
        <v>351</v>
      </c>
      <c r="DW5" s="21" t="s">
        <v>352</v>
      </c>
      <c r="DX5" s="27" t="s">
        <v>353</v>
      </c>
      <c r="DY5" s="28" t="s">
        <v>354</v>
      </c>
      <c r="DZ5" s="27" t="s">
        <v>355</v>
      </c>
      <c r="EA5" s="28" t="s">
        <v>356</v>
      </c>
      <c r="EB5" s="29" t="s">
        <v>357</v>
      </c>
      <c r="EC5" s="29" t="s">
        <v>358</v>
      </c>
      <c r="ED5" s="29" t="s">
        <v>359</v>
      </c>
      <c r="EE5" s="29" t="s">
        <v>360</v>
      </c>
      <c r="EF5" s="29" t="s">
        <v>225</v>
      </c>
      <c r="EG5" s="29" t="s">
        <v>361</v>
      </c>
    </row>
    <row r="6" spans="1:137">
      <c r="A6" s="30">
        <v>215388</v>
      </c>
      <c r="B6" s="13" t="str">
        <f>VLOOKUP(Tabela2[[#This Row],[MATRIC]],Tabela1[],2,0)</f>
        <v>ACACIO BARROS MELO</v>
      </c>
      <c r="C6" s="13" t="str">
        <f>VLOOKUP(Tabela2[[#This Row],[MATRIC]],Tabela1[],3,0)</f>
        <v>1AF079</v>
      </c>
      <c r="D6" s="31"/>
      <c r="E6" s="142">
        <v>1</v>
      </c>
      <c r="F6" s="31"/>
      <c r="G6" s="31"/>
      <c r="H6" s="31"/>
      <c r="I6" s="31">
        <v>1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>
        <v>1</v>
      </c>
      <c r="AD6" s="31"/>
      <c r="AE6" s="31"/>
      <c r="AF6" s="31"/>
      <c r="AG6" s="31">
        <v>1</v>
      </c>
      <c r="AH6" s="31"/>
      <c r="AI6" s="31"/>
      <c r="AJ6" s="31"/>
      <c r="AK6" s="31">
        <v>1</v>
      </c>
      <c r="AL6" s="31"/>
      <c r="AM6" s="31"/>
      <c r="AN6" s="31"/>
      <c r="AO6" s="31">
        <v>1</v>
      </c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>
        <v>1</v>
      </c>
      <c r="BJ6" s="31">
        <v>7</v>
      </c>
      <c r="BK6" s="31"/>
      <c r="BL6" s="31"/>
      <c r="BM6" s="31">
        <v>1</v>
      </c>
      <c r="BN6" s="31"/>
      <c r="BO6" s="31"/>
      <c r="BP6" s="31"/>
      <c r="BQ6" s="31">
        <v>1</v>
      </c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>
        <v>1</v>
      </c>
      <c r="CP6" s="31"/>
      <c r="CQ6" s="31"/>
      <c r="CR6" s="31"/>
      <c r="CS6" s="31">
        <v>1</v>
      </c>
      <c r="CT6" s="31"/>
      <c r="CU6" s="31"/>
      <c r="CV6" s="31"/>
      <c r="CW6" s="31">
        <v>1</v>
      </c>
      <c r="CX6" s="31"/>
      <c r="CY6" s="31"/>
      <c r="CZ6" s="31"/>
      <c r="DA6" s="31">
        <v>1</v>
      </c>
      <c r="DB6" s="31"/>
      <c r="DC6" s="31"/>
      <c r="DD6" s="31"/>
      <c r="DE6" s="31"/>
      <c r="DF6" s="31"/>
      <c r="DG6" s="31"/>
      <c r="DH6" s="139"/>
      <c r="DI6" s="140"/>
      <c r="DJ6" s="140"/>
      <c r="DK6" s="31"/>
      <c r="DL6" s="139"/>
      <c r="DM6" s="140"/>
      <c r="DN6" s="140"/>
      <c r="DO6" s="31"/>
      <c r="DP6" s="139"/>
      <c r="DQ6" s="140"/>
      <c r="DR6" s="140"/>
      <c r="DS6" s="31"/>
      <c r="DT6" s="31"/>
      <c r="DU6" s="31"/>
      <c r="DV6" s="31">
        <v>8</v>
      </c>
      <c r="DW6" s="31"/>
      <c r="DX6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6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13</v>
      </c>
      <c r="DZ6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6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6" s="34">
        <f>(Tabela2[[#This Row],[DESJEJUN]]*4.37)</f>
        <v>0</v>
      </c>
      <c r="EC6" s="34">
        <f>(Tabela2[[#This Row],[ALMOÇO]]*14.66)</f>
        <v>190.58</v>
      </c>
      <c r="ED6" s="34">
        <f>(Tabela2[[#This Row],[LANCHE]]*3.8)</f>
        <v>57</v>
      </c>
      <c r="EE6" s="34">
        <f>(Tabela2[[#This Row],[JANTAR]]*14.66)</f>
        <v>0</v>
      </c>
      <c r="EF6" s="34">
        <f>SUM(Tabela2[[#This Row],[Valor Desjejum]]+Tabela2[[#This Row],[Valor Almoço]]+Tabela2[[#This Row],[Valor Lanche]]+Tabela2[[#This Row],[Valor Jantar]])</f>
        <v>247.58</v>
      </c>
      <c r="EG6" s="35">
        <f>(Tabela2[[#This Row],[Valor Desjejum]]+Tabela2[[#This Row],[Valor Almoço]]+Tabela2[[#This Row],[Valor Jantar]])*5%</f>
        <v>9.5290000000000017</v>
      </c>
    </row>
    <row r="7" spans="1:137" ht="13.5" customHeight="1">
      <c r="A7" s="30">
        <v>223452</v>
      </c>
      <c r="B7" s="13" t="str">
        <f>VLOOKUP(Tabela2[[#This Row],[MATRIC]],Tabela1[],2,0)</f>
        <v>ACACIO RIBEIRO</v>
      </c>
      <c r="C7" s="13" t="str">
        <f>VLOOKUP(Tabela2[[#This Row],[MATRIC]],Tabela1[],3,0)</f>
        <v>1AF070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>
        <v>1</v>
      </c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141"/>
      <c r="DK7" s="31"/>
      <c r="DL7" s="31"/>
      <c r="DM7" s="31"/>
      <c r="DN7" s="141"/>
      <c r="DO7" s="31"/>
      <c r="DP7" s="31"/>
      <c r="DQ7" s="31"/>
      <c r="DR7" s="141"/>
      <c r="DS7" s="31"/>
      <c r="DT7" s="31"/>
      <c r="DU7" s="31"/>
      <c r="DV7" s="31"/>
      <c r="DW7" s="31"/>
      <c r="DX7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7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</v>
      </c>
      <c r="DZ7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7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7" s="34">
        <f>(Tabela2[[#This Row],[DESJEJUN]]*4.37)</f>
        <v>0</v>
      </c>
      <c r="EC7" s="34">
        <f>(Tabela2[[#This Row],[ALMOÇO]]*14.66)</f>
        <v>14.66</v>
      </c>
      <c r="ED7" s="34">
        <f>(Tabela2[[#This Row],[LANCHE]]*3.8)</f>
        <v>0</v>
      </c>
      <c r="EE7" s="34">
        <f>(Tabela2[[#This Row],[JANTAR]]*14.66)</f>
        <v>0</v>
      </c>
      <c r="EF7" s="34">
        <f>SUM(Tabela2[[#This Row],[Valor Desjejum]]+Tabela2[[#This Row],[Valor Almoço]]+Tabela2[[#This Row],[Valor Lanche]]+Tabela2[[#This Row],[Valor Jantar]])</f>
        <v>14.66</v>
      </c>
      <c r="EG7" s="35">
        <f>(Tabela2[[#This Row],[Valor Desjejum]]+Tabela2[[#This Row],[Valor Almoço]]+Tabela2[[#This Row],[Valor Jantar]])*5%</f>
        <v>0.7330000000000001</v>
      </c>
    </row>
    <row r="8" spans="1:137">
      <c r="A8" s="30">
        <v>8281</v>
      </c>
      <c r="B8" s="13" t="str">
        <f>VLOOKUP(Tabela2[[#This Row],[MATRIC]],Tabela1[],2,0)</f>
        <v>ADAO PAULO DA COSTA</v>
      </c>
      <c r="C8" s="13" t="str">
        <f>VLOOKUP(Tabela2[[#This Row],[MATRIC]],Tabela1[],3,0)</f>
        <v>1AF076</v>
      </c>
      <c r="D8" s="31"/>
      <c r="E8" s="31"/>
      <c r="F8" s="31"/>
      <c r="G8" s="31"/>
      <c r="H8" s="31"/>
      <c r="I8" s="31">
        <v>2</v>
      </c>
      <c r="J8" s="31">
        <v>2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>
        <v>4</v>
      </c>
      <c r="AP8" s="31">
        <v>4</v>
      </c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>
        <v>1</v>
      </c>
      <c r="BU8" s="31">
        <v>4</v>
      </c>
      <c r="BV8" s="31">
        <v>4</v>
      </c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>
        <v>1</v>
      </c>
      <c r="CW8" s="31"/>
      <c r="CX8" s="31"/>
      <c r="CY8" s="31"/>
      <c r="CZ8" s="31"/>
      <c r="DA8" s="31">
        <v>4</v>
      </c>
      <c r="DB8" s="31">
        <v>4</v>
      </c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>
        <v>1</v>
      </c>
      <c r="DV8" s="31">
        <v>1</v>
      </c>
      <c r="DW8" s="31"/>
      <c r="DX8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2</v>
      </c>
      <c r="DY8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15</v>
      </c>
      <c r="DZ8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8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8" s="34">
        <f>(Tabela2[[#This Row],[DESJEJUN]]*4.37)</f>
        <v>8.74</v>
      </c>
      <c r="EC8" s="34">
        <f>(Tabela2[[#This Row],[ALMOÇO]]*14.66)</f>
        <v>219.9</v>
      </c>
      <c r="ED8" s="34">
        <f>(Tabela2[[#This Row],[LANCHE]]*3.8)</f>
        <v>57</v>
      </c>
      <c r="EE8" s="34">
        <f>(Tabela2[[#This Row],[JANTAR]]*14.66)</f>
        <v>0</v>
      </c>
      <c r="EF8" s="34">
        <f>SUM(Tabela2[[#This Row],[Valor Desjejum]]+Tabela2[[#This Row],[Valor Almoço]]+Tabela2[[#This Row],[Valor Lanche]]+Tabela2[[#This Row],[Valor Jantar]])</f>
        <v>285.64</v>
      </c>
      <c r="EG8" s="35">
        <f>(Tabela2[[#This Row],[Valor Desjejum]]+Tabela2[[#This Row],[Valor Almoço]]+Tabela2[[#This Row],[Valor Jantar]])*5%</f>
        <v>11.432000000000002</v>
      </c>
    </row>
    <row r="9" spans="1:137">
      <c r="A9" s="30">
        <v>207813</v>
      </c>
      <c r="B9" s="13" t="str">
        <f>VLOOKUP(Tabela2[[#This Row],[MATRIC]],Tabela1[],2,0)</f>
        <v>ADILSON PIRES DE OLIVEIRA</v>
      </c>
      <c r="C9" s="13" t="str">
        <f>VLOOKUP(Tabela2[[#This Row],[MATRIC]],Tabela1[],3,0)</f>
        <v>1AF079</v>
      </c>
      <c r="D9" s="31"/>
      <c r="E9" s="142">
        <v>1</v>
      </c>
      <c r="F9" s="31"/>
      <c r="G9" s="31"/>
      <c r="H9" s="31"/>
      <c r="I9" s="31"/>
      <c r="J9" s="31"/>
      <c r="K9" s="31"/>
      <c r="L9" s="31">
        <v>1</v>
      </c>
      <c r="M9" s="31">
        <v>1</v>
      </c>
      <c r="N9" s="31"/>
      <c r="O9" s="31"/>
      <c r="P9" s="31">
        <v>1</v>
      </c>
      <c r="Q9" s="31">
        <v>1</v>
      </c>
      <c r="R9" s="31"/>
      <c r="S9" s="31"/>
      <c r="T9" s="31">
        <v>1</v>
      </c>
      <c r="U9" s="31">
        <v>1</v>
      </c>
      <c r="V9" s="31"/>
      <c r="W9" s="31"/>
      <c r="X9" s="31">
        <v>1</v>
      </c>
      <c r="Y9" s="31">
        <v>1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>
        <v>1</v>
      </c>
      <c r="AS9" s="31">
        <v>1</v>
      </c>
      <c r="AT9" s="31">
        <v>1</v>
      </c>
      <c r="AU9" s="31"/>
      <c r="AV9" s="31">
        <v>1</v>
      </c>
      <c r="AW9" s="31">
        <v>1</v>
      </c>
      <c r="AX9" s="31"/>
      <c r="AY9" s="31"/>
      <c r="AZ9" s="31">
        <v>1</v>
      </c>
      <c r="BA9" s="31">
        <v>1</v>
      </c>
      <c r="BB9" s="31"/>
      <c r="BC9" s="31"/>
      <c r="BD9" s="31"/>
      <c r="BE9" s="31"/>
      <c r="BF9" s="31"/>
      <c r="BG9" s="31"/>
      <c r="BH9" s="31"/>
      <c r="BI9" s="31"/>
      <c r="BJ9" s="31">
        <v>8</v>
      </c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>
        <v>1</v>
      </c>
      <c r="BY9" s="31">
        <v>1</v>
      </c>
      <c r="BZ9" s="31"/>
      <c r="CA9" s="31"/>
      <c r="CB9" s="31">
        <v>1</v>
      </c>
      <c r="CC9" s="31">
        <v>1</v>
      </c>
      <c r="CD9" s="31"/>
      <c r="CE9" s="31"/>
      <c r="CF9" s="31">
        <v>1</v>
      </c>
      <c r="CG9" s="31">
        <v>1</v>
      </c>
      <c r="CH9" s="31"/>
      <c r="CI9" s="31"/>
      <c r="CJ9" s="31">
        <v>1</v>
      </c>
      <c r="CK9" s="31">
        <v>1</v>
      </c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>
        <v>1</v>
      </c>
      <c r="DE9" s="31">
        <v>1</v>
      </c>
      <c r="DF9" s="31"/>
      <c r="DG9" s="31"/>
      <c r="DH9" s="31">
        <v>1</v>
      </c>
      <c r="DI9" s="31">
        <v>1</v>
      </c>
      <c r="DJ9" s="31"/>
      <c r="DK9" s="31"/>
      <c r="DL9" s="31">
        <v>1</v>
      </c>
      <c r="DM9" s="31">
        <v>1</v>
      </c>
      <c r="DN9" s="31"/>
      <c r="DO9" s="31"/>
      <c r="DP9" s="31">
        <v>1</v>
      </c>
      <c r="DQ9" s="31">
        <v>1</v>
      </c>
      <c r="DR9" s="31"/>
      <c r="DS9" s="31"/>
      <c r="DT9" s="31"/>
      <c r="DU9" s="31"/>
      <c r="DV9" s="31">
        <v>8</v>
      </c>
      <c r="DW9" s="31"/>
      <c r="DX9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15</v>
      </c>
      <c r="DY9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16</v>
      </c>
      <c r="DZ9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17</v>
      </c>
      <c r="EA9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9" s="34">
        <f>(Tabela2[[#This Row],[DESJEJUN]]*4.37)</f>
        <v>65.55</v>
      </c>
      <c r="EC9" s="34">
        <f>(Tabela2[[#This Row],[ALMOÇO]]*14.66)</f>
        <v>234.56</v>
      </c>
      <c r="ED9" s="34">
        <f>(Tabela2[[#This Row],[LANCHE]]*3.8)</f>
        <v>64.599999999999994</v>
      </c>
      <c r="EE9" s="34">
        <f>(Tabela2[[#This Row],[JANTAR]]*14.66)</f>
        <v>0</v>
      </c>
      <c r="EF9" s="34">
        <f>SUM(Tabela2[[#This Row],[Valor Desjejum]]+Tabela2[[#This Row],[Valor Almoço]]+Tabela2[[#This Row],[Valor Lanche]]+Tabela2[[#This Row],[Valor Jantar]])</f>
        <v>364.71000000000004</v>
      </c>
      <c r="EG9" s="35">
        <f>(Tabela2[[#This Row],[Valor Desjejum]]+Tabela2[[#This Row],[Valor Almoço]]+Tabela2[[#This Row],[Valor Jantar]])*5%</f>
        <v>15.005500000000001</v>
      </c>
    </row>
    <row r="10" spans="1:137">
      <c r="A10" s="36">
        <v>234183</v>
      </c>
      <c r="B10" s="13" t="str">
        <f>VLOOKUP(Tabela2[[#This Row],[MATRIC]],Tabela1[],2,0)</f>
        <v>ADNAN ADRIANO SANTANA</v>
      </c>
      <c r="C10" s="13" t="str">
        <f>VLOOKUP(Tabela2[[#This Row],[MATRIC]],Tabela1[],3,0)</f>
        <v>1AF079</v>
      </c>
      <c r="D10" s="142">
        <v>1</v>
      </c>
      <c r="E10" s="142">
        <v>1</v>
      </c>
      <c r="F10" s="31"/>
      <c r="G10" s="31"/>
      <c r="H10" s="31">
        <v>1</v>
      </c>
      <c r="I10" s="31">
        <v>1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>
        <v>1</v>
      </c>
      <c r="AG10" s="31">
        <v>1</v>
      </c>
      <c r="AH10" s="31"/>
      <c r="AI10" s="31"/>
      <c r="AJ10" s="31">
        <v>1</v>
      </c>
      <c r="AK10" s="31">
        <v>1</v>
      </c>
      <c r="AL10" s="31"/>
      <c r="AM10" s="31"/>
      <c r="AN10" s="31">
        <v>1</v>
      </c>
      <c r="AO10" s="31">
        <v>1</v>
      </c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>
        <v>1</v>
      </c>
      <c r="BE10" s="31">
        <v>1</v>
      </c>
      <c r="BF10" s="31"/>
      <c r="BG10" s="31"/>
      <c r="BH10" s="31"/>
      <c r="BI10" s="31"/>
      <c r="BJ10" s="31">
        <v>7</v>
      </c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6</v>
      </c>
      <c r="DY10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6</v>
      </c>
      <c r="DZ10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7</v>
      </c>
      <c r="EA10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0" s="34">
        <f>(Tabela2[[#This Row],[DESJEJUN]]*4.37)</f>
        <v>26.22</v>
      </c>
      <c r="EC10" s="34">
        <f>(Tabela2[[#This Row],[ALMOÇO]]*14.66)</f>
        <v>87.960000000000008</v>
      </c>
      <c r="ED10" s="34">
        <f>(Tabela2[[#This Row],[LANCHE]]*3.8)</f>
        <v>26.599999999999998</v>
      </c>
      <c r="EE10" s="34">
        <f>(Tabela2[[#This Row],[JANTAR]]*14.66)</f>
        <v>0</v>
      </c>
      <c r="EF10" s="34">
        <f>SUM(Tabela2[[#This Row],[Valor Desjejum]]+Tabela2[[#This Row],[Valor Almoço]]+Tabela2[[#This Row],[Valor Lanche]]+Tabela2[[#This Row],[Valor Jantar]])</f>
        <v>140.78</v>
      </c>
      <c r="EG10" s="35">
        <f>(Tabela2[[#This Row],[Valor Desjejum]]+Tabela2[[#This Row],[Valor Almoço]]+Tabela2[[#This Row],[Valor Jantar]])*5%</f>
        <v>5.7090000000000005</v>
      </c>
    </row>
    <row r="11" spans="1:137">
      <c r="A11" s="30">
        <v>187635</v>
      </c>
      <c r="B11" s="13" t="str">
        <f>VLOOKUP(Tabela2[[#This Row],[MATRIC]],Tabela1[],2,0)</f>
        <v>ADRIANO MAGELA DA SILVA</v>
      </c>
      <c r="C11" s="13" t="str">
        <f>VLOOKUP(Tabela2[[#This Row],[MATRIC]],Tabela1[],3,0)</f>
        <v>2AF011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1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1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1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1" s="34">
        <f>(Tabela2[[#This Row],[DESJEJUN]]*4.37)</f>
        <v>0</v>
      </c>
      <c r="EC11" s="34">
        <f>(Tabela2[[#This Row],[ALMOÇO]]*14.66)</f>
        <v>0</v>
      </c>
      <c r="ED11" s="34">
        <f>(Tabela2[[#This Row],[LANCHE]]*3.8)</f>
        <v>0</v>
      </c>
      <c r="EE11" s="34">
        <f>(Tabela2[[#This Row],[JANTAR]]*14.66)</f>
        <v>0</v>
      </c>
      <c r="EF11" s="34">
        <f>SUM(Tabela2[[#This Row],[Valor Desjejum]]+Tabela2[[#This Row],[Valor Almoço]]+Tabela2[[#This Row],[Valor Lanche]]+Tabela2[[#This Row],[Valor Jantar]])</f>
        <v>0</v>
      </c>
      <c r="EG11" s="35">
        <f>(Tabela2[[#This Row],[Valor Desjejum]]+Tabela2[[#This Row],[Valor Almoço]]+Tabela2[[#This Row],[Valor Jantar]])*5%</f>
        <v>0</v>
      </c>
    </row>
    <row r="12" spans="1:137">
      <c r="A12" s="30">
        <v>192759</v>
      </c>
      <c r="B12" s="13" t="str">
        <f>VLOOKUP(Tabela2[[#This Row],[MATRIC]],Tabela1[],2,0)</f>
        <v>AGNALDO MENDES DA SILVA</v>
      </c>
      <c r="C12" s="13" t="str">
        <f>VLOOKUP(Tabela2[[#This Row],[MATRIC]],Tabela1[],3,0)</f>
        <v>1AF071</v>
      </c>
      <c r="D12" s="31"/>
      <c r="E12" s="31"/>
      <c r="F12" s="31"/>
      <c r="G12" s="31"/>
      <c r="H12" s="31"/>
      <c r="I12" s="31"/>
      <c r="J12" s="31">
        <v>2</v>
      </c>
      <c r="K12" s="31">
        <v>2</v>
      </c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>
        <v>1</v>
      </c>
      <c r="AG12" s="31"/>
      <c r="AH12" s="31"/>
      <c r="AI12" s="31"/>
      <c r="AJ12" s="31">
        <v>1</v>
      </c>
      <c r="AK12" s="31"/>
      <c r="AL12" s="31"/>
      <c r="AM12" s="31"/>
      <c r="AN12" s="31"/>
      <c r="AO12" s="31"/>
      <c r="AP12" s="31">
        <v>4</v>
      </c>
      <c r="AQ12" s="31">
        <v>4</v>
      </c>
      <c r="AR12" s="31">
        <v>1</v>
      </c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>
        <v>1</v>
      </c>
      <c r="BM12" s="31"/>
      <c r="BN12" s="31"/>
      <c r="BO12" s="31"/>
      <c r="BP12" s="31">
        <v>1</v>
      </c>
      <c r="BQ12" s="31"/>
      <c r="BR12" s="31"/>
      <c r="BS12" s="31"/>
      <c r="BT12" s="31">
        <v>1</v>
      </c>
      <c r="BU12" s="31"/>
      <c r="BV12" s="31">
        <v>4</v>
      </c>
      <c r="BW12" s="31">
        <v>4</v>
      </c>
      <c r="BX12" s="31">
        <v>1</v>
      </c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>
        <v>1</v>
      </c>
      <c r="CS12" s="31"/>
      <c r="CT12" s="31"/>
      <c r="CU12" s="31"/>
      <c r="CV12" s="31">
        <v>1</v>
      </c>
      <c r="CW12" s="31">
        <v>1</v>
      </c>
      <c r="CX12" s="31"/>
      <c r="CY12" s="31"/>
      <c r="CZ12" s="31">
        <v>1</v>
      </c>
      <c r="DA12" s="31">
        <v>1</v>
      </c>
      <c r="DB12" s="31">
        <v>4</v>
      </c>
      <c r="DC12" s="31">
        <v>4</v>
      </c>
      <c r="DD12" s="31">
        <v>1</v>
      </c>
      <c r="DE12" s="31"/>
      <c r="DF12" s="31"/>
      <c r="DG12" s="31"/>
      <c r="DH12" s="31"/>
      <c r="DI12" s="141"/>
      <c r="DJ12" s="141"/>
      <c r="DK12" s="141"/>
      <c r="DL12" s="31"/>
      <c r="DM12" s="141"/>
      <c r="DN12" s="141"/>
      <c r="DO12" s="141"/>
      <c r="DP12" s="31">
        <v>1</v>
      </c>
      <c r="DQ12" s="141"/>
      <c r="DR12" s="141"/>
      <c r="DS12" s="141"/>
      <c r="DT12" s="31"/>
      <c r="DU12" s="31"/>
      <c r="DV12" s="31">
        <v>1</v>
      </c>
      <c r="DW12" s="31">
        <v>1</v>
      </c>
      <c r="DX12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12</v>
      </c>
      <c r="DY12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2</v>
      </c>
      <c r="DZ12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12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15</v>
      </c>
      <c r="EB12" s="34">
        <f>(Tabela2[[#This Row],[DESJEJUN]]*4.37)</f>
        <v>52.44</v>
      </c>
      <c r="EC12" s="34">
        <f>(Tabela2[[#This Row],[ALMOÇO]]*14.66)</f>
        <v>29.32</v>
      </c>
      <c r="ED12" s="34">
        <f>(Tabela2[[#This Row],[LANCHE]]*3.8)</f>
        <v>57</v>
      </c>
      <c r="EE12" s="34">
        <f>(Tabela2[[#This Row],[JANTAR]]*14.66)</f>
        <v>219.9</v>
      </c>
      <c r="EF12" s="34">
        <f>SUM(Tabela2[[#This Row],[Valor Desjejum]]+Tabela2[[#This Row],[Valor Almoço]]+Tabela2[[#This Row],[Valor Lanche]]+Tabela2[[#This Row],[Valor Jantar]])</f>
        <v>358.65999999999997</v>
      </c>
      <c r="EG12" s="35">
        <f>(Tabela2[[#This Row],[Valor Desjejum]]+Tabela2[[#This Row],[Valor Almoço]]+Tabela2[[#This Row],[Valor Jantar]])*5%</f>
        <v>15.082999999999998</v>
      </c>
    </row>
    <row r="13" spans="1:137">
      <c r="A13" s="30">
        <v>228603</v>
      </c>
      <c r="B13" s="13" t="str">
        <f>VLOOKUP(Tabela2[[#This Row],[MATRIC]],Tabela1[],2,0)</f>
        <v>ALAN PEREIRA BARCELOS</v>
      </c>
      <c r="C13" s="13" t="str">
        <f>VLOOKUP(Tabela2[[#This Row],[MATRIC]],Tabela1[],3,0)</f>
        <v>4AF008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141"/>
      <c r="DJ13" s="141"/>
      <c r="DK13" s="141"/>
      <c r="DL13" s="31"/>
      <c r="DM13" s="141"/>
      <c r="DN13" s="141"/>
      <c r="DO13" s="141"/>
      <c r="DP13" s="31"/>
      <c r="DQ13" s="141"/>
      <c r="DR13" s="141"/>
      <c r="DS13" s="141"/>
      <c r="DT13" s="31"/>
      <c r="DU13" s="31"/>
      <c r="DV13" s="31"/>
      <c r="DW13" s="31"/>
      <c r="DX13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3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3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3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3" s="34">
        <f>(Tabela2[[#This Row],[DESJEJUN]]*4.37)</f>
        <v>0</v>
      </c>
      <c r="EC13" s="34">
        <f>(Tabela2[[#This Row],[ALMOÇO]]*14.66)</f>
        <v>0</v>
      </c>
      <c r="ED13" s="34">
        <f>(Tabela2[[#This Row],[LANCHE]]*3.8)</f>
        <v>0</v>
      </c>
      <c r="EE13" s="34">
        <f>(Tabela2[[#This Row],[JANTAR]]*14.66)</f>
        <v>0</v>
      </c>
      <c r="EF13" s="34">
        <f>SUM(Tabela2[[#This Row],[Valor Desjejum]]+Tabela2[[#This Row],[Valor Almoço]]+Tabela2[[#This Row],[Valor Lanche]]+Tabela2[[#This Row],[Valor Jantar]])</f>
        <v>0</v>
      </c>
      <c r="EG13" s="35">
        <f>(Tabela2[[#This Row],[Valor Desjejum]]+Tabela2[[#This Row],[Valor Almoço]]+Tabela2[[#This Row],[Valor Jantar]])*5%</f>
        <v>0</v>
      </c>
    </row>
    <row r="14" spans="1:137">
      <c r="A14" s="30">
        <v>174083</v>
      </c>
      <c r="B14" s="13" t="str">
        <f>VLOOKUP(Tabela2[[#This Row],[MATRIC]],Tabela1[],2,0)</f>
        <v>ALBERTO ELIAS PEREIRA</v>
      </c>
      <c r="C14" s="13" t="str">
        <f>VLOOKUP(Tabela2[[#This Row],[MATRIC]],Tabela1[],3,0)</f>
        <v>1AF071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>
        <v>1</v>
      </c>
      <c r="Q14" s="31"/>
      <c r="R14" s="31"/>
      <c r="S14" s="31"/>
      <c r="T14" s="31">
        <v>1</v>
      </c>
      <c r="U14" s="31"/>
      <c r="V14" s="31"/>
      <c r="W14" s="31"/>
      <c r="X14" s="31">
        <v>1</v>
      </c>
      <c r="Y14" s="31"/>
      <c r="Z14" s="31">
        <v>4</v>
      </c>
      <c r="AA14" s="31">
        <v>4</v>
      </c>
      <c r="AB14" s="31">
        <v>1</v>
      </c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>
        <v>1</v>
      </c>
      <c r="AW14" s="31"/>
      <c r="AX14" s="31"/>
      <c r="AY14" s="31"/>
      <c r="AZ14" s="31">
        <v>1</v>
      </c>
      <c r="BA14" s="31"/>
      <c r="BB14" s="31"/>
      <c r="BC14" s="31"/>
      <c r="BD14" s="31"/>
      <c r="BE14" s="31"/>
      <c r="BF14" s="31">
        <v>4</v>
      </c>
      <c r="BG14" s="31">
        <v>4</v>
      </c>
      <c r="BH14" s="31">
        <v>1</v>
      </c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>
        <v>1</v>
      </c>
      <c r="CC14" s="31"/>
      <c r="CD14" s="31"/>
      <c r="CE14" s="31"/>
      <c r="CF14" s="31"/>
      <c r="CG14" s="31"/>
      <c r="CH14" s="31"/>
      <c r="CI14" s="31"/>
      <c r="CJ14" s="31">
        <v>1</v>
      </c>
      <c r="CK14" s="31"/>
      <c r="CL14" s="31">
        <v>4</v>
      </c>
      <c r="CM14" s="31">
        <v>4</v>
      </c>
      <c r="CN14" s="31">
        <v>1</v>
      </c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>
        <v>1</v>
      </c>
      <c r="DM14" s="31"/>
      <c r="DN14" s="31"/>
      <c r="DO14" s="31"/>
      <c r="DP14" s="31"/>
      <c r="DQ14" s="31"/>
      <c r="DR14" s="31">
        <v>4</v>
      </c>
      <c r="DS14" s="31">
        <v>4</v>
      </c>
      <c r="DT14" s="31"/>
      <c r="DU14" s="31"/>
      <c r="DV14" s="31"/>
      <c r="DW14" s="31"/>
      <c r="DX14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11</v>
      </c>
      <c r="DY14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4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14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16</v>
      </c>
      <c r="EB14" s="34">
        <f>(Tabela2[[#This Row],[DESJEJUN]]*4.37)</f>
        <v>48.07</v>
      </c>
      <c r="EC14" s="34">
        <f>(Tabela2[[#This Row],[ALMOÇO]]*14.66)</f>
        <v>0</v>
      </c>
      <c r="ED14" s="34">
        <f>(Tabela2[[#This Row],[LANCHE]]*3.8)</f>
        <v>60.8</v>
      </c>
      <c r="EE14" s="34">
        <f>(Tabela2[[#This Row],[JANTAR]]*14.66)</f>
        <v>234.56</v>
      </c>
      <c r="EF14" s="34">
        <f>SUM(Tabela2[[#This Row],[Valor Desjejum]]+Tabela2[[#This Row],[Valor Almoço]]+Tabela2[[#This Row],[Valor Lanche]]+Tabela2[[#This Row],[Valor Jantar]])</f>
        <v>343.43</v>
      </c>
      <c r="EG14" s="35">
        <f>(Tabela2[[#This Row],[Valor Desjejum]]+Tabela2[[#This Row],[Valor Almoço]]+Tabela2[[#This Row],[Valor Jantar]])*5%</f>
        <v>14.131500000000001</v>
      </c>
    </row>
    <row r="15" spans="1:137">
      <c r="A15" s="30">
        <v>12720</v>
      </c>
      <c r="B15" s="13" t="str">
        <f>VLOOKUP(Tabela2[[#This Row],[MATRIC]],Tabela1[],2,0)</f>
        <v>ALCINO SANTANA SILVA</v>
      </c>
      <c r="C15" s="13" t="str">
        <f>VLOOKUP(Tabela2[[#This Row],[MATRIC]],Tabela1[],3,0)</f>
        <v>1AF079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>
        <v>1</v>
      </c>
      <c r="Q15" s="31"/>
      <c r="R15" s="31"/>
      <c r="S15" s="31"/>
      <c r="T15" s="31"/>
      <c r="U15" s="31"/>
      <c r="V15" s="31"/>
      <c r="W15" s="31"/>
      <c r="X15" s="31">
        <v>1</v>
      </c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>
        <v>1</v>
      </c>
      <c r="AW15" s="31"/>
      <c r="AX15" s="31"/>
      <c r="AY15" s="31"/>
      <c r="AZ15" s="31">
        <v>1</v>
      </c>
      <c r="BA15" s="31"/>
      <c r="BB15" s="31"/>
      <c r="BC15" s="31"/>
      <c r="BD15" s="31">
        <v>1</v>
      </c>
      <c r="BE15" s="31"/>
      <c r="BF15" s="31"/>
      <c r="BG15" s="31"/>
      <c r="BH15" s="31"/>
      <c r="BI15" s="31"/>
      <c r="BJ15" s="31">
        <v>8</v>
      </c>
      <c r="BK15" s="31">
        <v>8</v>
      </c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>
        <v>1</v>
      </c>
      <c r="CG15" s="31"/>
      <c r="CH15" s="31"/>
      <c r="CI15" s="31"/>
      <c r="CJ15" s="31">
        <v>1</v>
      </c>
      <c r="CK15" s="31"/>
      <c r="CL15" s="31"/>
      <c r="CM15" s="31"/>
      <c r="CN15" s="31">
        <v>1</v>
      </c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>
        <v>1</v>
      </c>
      <c r="DI15" s="31"/>
      <c r="DJ15" s="31"/>
      <c r="DK15" s="31"/>
      <c r="DL15" s="31"/>
      <c r="DM15" s="31"/>
      <c r="DN15" s="31"/>
      <c r="DO15" s="31"/>
      <c r="DP15" s="31">
        <v>1</v>
      </c>
      <c r="DQ15" s="31"/>
      <c r="DR15" s="31"/>
      <c r="DS15" s="31"/>
      <c r="DT15" s="31">
        <v>1</v>
      </c>
      <c r="DU15" s="31"/>
      <c r="DV15" s="31">
        <v>8</v>
      </c>
      <c r="DW15" s="31">
        <v>8</v>
      </c>
      <c r="DX15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11</v>
      </c>
      <c r="DY15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5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15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16</v>
      </c>
      <c r="EB15" s="34">
        <f>(Tabela2[[#This Row],[DESJEJUN]]*4.37)</f>
        <v>48.07</v>
      </c>
      <c r="EC15" s="34">
        <f>(Tabela2[[#This Row],[ALMOÇO]]*14.66)</f>
        <v>0</v>
      </c>
      <c r="ED15" s="34">
        <f>(Tabela2[[#This Row],[LANCHE]]*3.8)</f>
        <v>60.8</v>
      </c>
      <c r="EE15" s="34">
        <f>(Tabela2[[#This Row],[JANTAR]]*14.66)</f>
        <v>234.56</v>
      </c>
      <c r="EF15" s="34">
        <f>SUM(Tabela2[[#This Row],[Valor Desjejum]]+Tabela2[[#This Row],[Valor Almoço]]+Tabela2[[#This Row],[Valor Lanche]]+Tabela2[[#This Row],[Valor Jantar]])</f>
        <v>343.43</v>
      </c>
      <c r="EG15" s="35">
        <f>(Tabela2[[#This Row],[Valor Desjejum]]+Tabela2[[#This Row],[Valor Almoço]]+Tabela2[[#This Row],[Valor Jantar]])*5%</f>
        <v>14.131500000000001</v>
      </c>
    </row>
    <row r="16" spans="1:137">
      <c r="A16" s="30">
        <v>371</v>
      </c>
      <c r="B16" s="13" t="str">
        <f>VLOOKUP(Tabela2[[#This Row],[MATRIC]],Tabela1[],2,0)</f>
        <v>ALEXANDRINO DOS SANTOS</v>
      </c>
      <c r="C16" s="13" t="str">
        <f>VLOOKUP(Tabela2[[#This Row],[MATRIC]],Tabela1[],3,0)</f>
        <v>1AF079</v>
      </c>
      <c r="D16" s="142">
        <v>1</v>
      </c>
      <c r="E16" s="142">
        <v>1</v>
      </c>
      <c r="F16" s="31"/>
      <c r="G16" s="31"/>
      <c r="H16" s="31"/>
      <c r="I16" s="31"/>
      <c r="J16" s="31"/>
      <c r="K16" s="31"/>
      <c r="L16" s="31">
        <v>1</v>
      </c>
      <c r="M16" s="31">
        <v>1</v>
      </c>
      <c r="N16" s="31"/>
      <c r="O16" s="31"/>
      <c r="P16" s="31">
        <v>1</v>
      </c>
      <c r="Q16" s="31">
        <v>1</v>
      </c>
      <c r="R16" s="31"/>
      <c r="S16" s="31"/>
      <c r="T16" s="31">
        <v>1</v>
      </c>
      <c r="U16" s="31">
        <v>1</v>
      </c>
      <c r="V16" s="31"/>
      <c r="W16" s="31"/>
      <c r="X16" s="31">
        <v>1</v>
      </c>
      <c r="Y16" s="31">
        <v>1</v>
      </c>
      <c r="Z16" s="31"/>
      <c r="AA16" s="31"/>
      <c r="AB16" s="31">
        <v>1</v>
      </c>
      <c r="AC16" s="31">
        <v>1</v>
      </c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>
        <v>1</v>
      </c>
      <c r="AO16" s="31">
        <v>1</v>
      </c>
      <c r="AP16" s="31"/>
      <c r="AQ16" s="31"/>
      <c r="AR16" s="31">
        <v>1</v>
      </c>
      <c r="AS16" s="31">
        <v>1</v>
      </c>
      <c r="AT16" s="31"/>
      <c r="AU16" s="31"/>
      <c r="AV16" s="31">
        <v>1</v>
      </c>
      <c r="AW16" s="31">
        <v>1</v>
      </c>
      <c r="AX16" s="31"/>
      <c r="AY16" s="31"/>
      <c r="AZ16" s="31">
        <v>1</v>
      </c>
      <c r="BA16" s="31">
        <v>1</v>
      </c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>
        <v>1</v>
      </c>
      <c r="BQ16" s="31">
        <v>1</v>
      </c>
      <c r="BR16" s="31"/>
      <c r="BS16" s="31">
        <v>1</v>
      </c>
      <c r="BT16" s="31">
        <v>1</v>
      </c>
      <c r="BU16" s="31">
        <v>1</v>
      </c>
      <c r="BV16" s="31"/>
      <c r="BW16" s="31"/>
      <c r="BX16" s="31">
        <v>1</v>
      </c>
      <c r="BY16" s="31">
        <v>1</v>
      </c>
      <c r="BZ16" s="31"/>
      <c r="CA16" s="31"/>
      <c r="CB16" s="31">
        <v>1</v>
      </c>
      <c r="CC16" s="31">
        <v>1</v>
      </c>
      <c r="CD16" s="31"/>
      <c r="CE16" s="31"/>
      <c r="CF16" s="31">
        <v>1</v>
      </c>
      <c r="CG16" s="31">
        <v>1</v>
      </c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>
        <v>1</v>
      </c>
      <c r="DA16" s="31">
        <v>1</v>
      </c>
      <c r="DB16" s="31"/>
      <c r="DC16" s="31"/>
      <c r="DD16" s="31">
        <v>1</v>
      </c>
      <c r="DE16" s="31">
        <v>1</v>
      </c>
      <c r="DF16" s="31"/>
      <c r="DG16" s="31"/>
      <c r="DH16" s="31"/>
      <c r="DI16" s="31">
        <v>1</v>
      </c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17</v>
      </c>
      <c r="DY16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18</v>
      </c>
      <c r="DZ16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6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</v>
      </c>
      <c r="EB16" s="34">
        <f>(Tabela2[[#This Row],[DESJEJUN]]*4.37)</f>
        <v>74.290000000000006</v>
      </c>
      <c r="EC16" s="34">
        <f>(Tabela2[[#This Row],[ALMOÇO]]*14.66)</f>
        <v>263.88</v>
      </c>
      <c r="ED16" s="34">
        <f>(Tabela2[[#This Row],[LANCHE]]*3.8)</f>
        <v>0</v>
      </c>
      <c r="EE16" s="34">
        <f>(Tabela2[[#This Row],[JANTAR]]*14.66)</f>
        <v>14.66</v>
      </c>
      <c r="EF16" s="34">
        <f>SUM(Tabela2[[#This Row],[Valor Desjejum]]+Tabela2[[#This Row],[Valor Almoço]]+Tabela2[[#This Row],[Valor Lanche]]+Tabela2[[#This Row],[Valor Jantar]])</f>
        <v>352.83000000000004</v>
      </c>
      <c r="EG16" s="35">
        <f>(Tabela2[[#This Row],[Valor Desjejum]]+Tabela2[[#This Row],[Valor Almoço]]+Tabela2[[#This Row],[Valor Jantar]])*5%</f>
        <v>17.641500000000004</v>
      </c>
    </row>
    <row r="17" spans="1:137">
      <c r="A17" s="30">
        <v>192748</v>
      </c>
      <c r="B17" s="13" t="str">
        <f>VLOOKUP(Tabela2[[#This Row],[MATRIC]],Tabela1[],2,0)</f>
        <v>ALISSON BATISTA DOS SANTOS</v>
      </c>
      <c r="C17" s="13" t="str">
        <f>VLOOKUP(Tabela2[[#This Row],[MATRIC]],Tabela1[],3,0)</f>
        <v>1AF078</v>
      </c>
      <c r="D17" s="142">
        <v>1</v>
      </c>
      <c r="E17" s="142">
        <v>1</v>
      </c>
      <c r="F17" s="31"/>
      <c r="G17" s="31"/>
      <c r="H17" s="31">
        <v>1</v>
      </c>
      <c r="I17" s="31">
        <v>1</v>
      </c>
      <c r="J17" s="31">
        <v>1</v>
      </c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>
        <v>1</v>
      </c>
      <c r="AC17" s="31">
        <v>1</v>
      </c>
      <c r="AD17" s="31"/>
      <c r="AE17" s="31"/>
      <c r="AF17" s="31">
        <v>1</v>
      </c>
      <c r="AG17" s="31">
        <v>1</v>
      </c>
      <c r="AH17" s="31"/>
      <c r="AI17" s="31"/>
      <c r="AJ17" s="31">
        <v>1</v>
      </c>
      <c r="AK17" s="31">
        <v>1</v>
      </c>
      <c r="AL17" s="31"/>
      <c r="AM17" s="31"/>
      <c r="AN17" s="31">
        <v>1</v>
      </c>
      <c r="AO17" s="31">
        <v>1</v>
      </c>
      <c r="AP17" s="31">
        <v>4</v>
      </c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>
        <v>1</v>
      </c>
      <c r="BI17" s="31">
        <v>1</v>
      </c>
      <c r="BJ17" s="31"/>
      <c r="BK17" s="31"/>
      <c r="BL17" s="31">
        <v>1</v>
      </c>
      <c r="BM17" s="31">
        <v>1</v>
      </c>
      <c r="BN17" s="31"/>
      <c r="BO17" s="31"/>
      <c r="BP17" s="31">
        <v>1</v>
      </c>
      <c r="BQ17" s="31">
        <v>1</v>
      </c>
      <c r="BR17" s="31"/>
      <c r="BS17" s="31"/>
      <c r="BT17" s="31">
        <v>1</v>
      </c>
      <c r="BU17" s="31">
        <v>1</v>
      </c>
      <c r="BV17" s="31">
        <v>4</v>
      </c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>
        <v>1</v>
      </c>
      <c r="CO17" s="31">
        <v>1</v>
      </c>
      <c r="CP17" s="31"/>
      <c r="CQ17" s="31"/>
      <c r="CR17" s="31">
        <v>1</v>
      </c>
      <c r="CS17" s="31">
        <v>1</v>
      </c>
      <c r="CT17" s="31"/>
      <c r="CU17" s="31"/>
      <c r="CV17" s="31">
        <v>1</v>
      </c>
      <c r="CW17" s="31">
        <v>1</v>
      </c>
      <c r="CX17" s="31"/>
      <c r="CY17" s="31"/>
      <c r="CZ17" s="31">
        <v>1</v>
      </c>
      <c r="DA17" s="31">
        <v>1</v>
      </c>
      <c r="DB17" s="31">
        <v>4</v>
      </c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>
        <v>1</v>
      </c>
      <c r="DU17" s="31">
        <v>1</v>
      </c>
      <c r="DV17" s="31">
        <v>1</v>
      </c>
      <c r="DW17" s="31"/>
      <c r="DX17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15</v>
      </c>
      <c r="DY17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15</v>
      </c>
      <c r="DZ17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14</v>
      </c>
      <c r="EA17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7" s="34">
        <f>(Tabela2[[#This Row],[DESJEJUN]]*4.37)</f>
        <v>65.55</v>
      </c>
      <c r="EC17" s="34">
        <f>(Tabela2[[#This Row],[ALMOÇO]]*14.66)</f>
        <v>219.9</v>
      </c>
      <c r="ED17" s="34">
        <f>(Tabela2[[#This Row],[LANCHE]]*3.8)</f>
        <v>53.199999999999996</v>
      </c>
      <c r="EE17" s="34">
        <f>(Tabela2[[#This Row],[JANTAR]]*14.66)</f>
        <v>0</v>
      </c>
      <c r="EF17" s="34">
        <f>SUM(Tabela2[[#This Row],[Valor Desjejum]]+Tabela2[[#This Row],[Valor Almoço]]+Tabela2[[#This Row],[Valor Lanche]]+Tabela2[[#This Row],[Valor Jantar]])</f>
        <v>338.65</v>
      </c>
      <c r="EG17" s="35">
        <f>(Tabela2[[#This Row],[Valor Desjejum]]+Tabela2[[#This Row],[Valor Almoço]]+Tabela2[[#This Row],[Valor Jantar]])*5%</f>
        <v>14.272500000000001</v>
      </c>
    </row>
    <row r="18" spans="1:137">
      <c r="A18" s="30">
        <v>197478</v>
      </c>
      <c r="B18" s="13" t="str">
        <f>VLOOKUP(Tabela2[[#This Row],[MATRIC]],Tabela1[],2,0)</f>
        <v>ALLAN KARDEC ALVES DE OLIVEIRA</v>
      </c>
      <c r="C18" s="13" t="str">
        <f>VLOOKUP(Tabela2[[#This Row],[MATRIC]],Tabela1[],3,0)</f>
        <v>1AF079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8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8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8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8" s="34">
        <f>(Tabela2[[#This Row],[DESJEJUN]]*4.37)</f>
        <v>0</v>
      </c>
      <c r="EC18" s="34">
        <f>(Tabela2[[#This Row],[ALMOÇO]]*14.66)</f>
        <v>0</v>
      </c>
      <c r="ED18" s="34">
        <f>(Tabela2[[#This Row],[LANCHE]]*3.8)</f>
        <v>0</v>
      </c>
      <c r="EE18" s="34">
        <f>(Tabela2[[#This Row],[JANTAR]]*14.66)</f>
        <v>0</v>
      </c>
      <c r="EF18" s="34">
        <f>SUM(Tabela2[[#This Row],[Valor Desjejum]]+Tabela2[[#This Row],[Valor Almoço]]+Tabela2[[#This Row],[Valor Lanche]]+Tabela2[[#This Row],[Valor Jantar]])</f>
        <v>0</v>
      </c>
      <c r="EG18" s="35">
        <f>(Tabela2[[#This Row],[Valor Desjejum]]+Tabela2[[#This Row],[Valor Almoço]]+Tabela2[[#This Row],[Valor Jantar]])*5%</f>
        <v>0</v>
      </c>
    </row>
    <row r="19" spans="1:137">
      <c r="A19" s="30">
        <v>7703</v>
      </c>
      <c r="B19" s="13" t="str">
        <f>VLOOKUP(Tabela2[[#This Row],[MATRIC]],Tabela1[],2,0)</f>
        <v>AMILTON MONTEIRO DE OLIVEIRA</v>
      </c>
      <c r="C19" s="13" t="str">
        <f>VLOOKUP(Tabela2[[#This Row],[MATRIC]],Tabela1[],3,0)</f>
        <v>1AF010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>
        <v>1</v>
      </c>
      <c r="Q19" s="31"/>
      <c r="R19" s="31"/>
      <c r="S19" s="31"/>
      <c r="T19" s="31">
        <v>1</v>
      </c>
      <c r="U19" s="31"/>
      <c r="V19" s="31"/>
      <c r="W19" s="31"/>
      <c r="X19" s="31">
        <v>1</v>
      </c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>
        <v>1</v>
      </c>
      <c r="AP19" s="31"/>
      <c r="AQ19" s="31"/>
      <c r="AR19" s="31">
        <v>1</v>
      </c>
      <c r="AS19" s="31"/>
      <c r="AT19" s="31"/>
      <c r="AU19" s="31"/>
      <c r="AV19" s="31">
        <v>1</v>
      </c>
      <c r="AW19" s="31">
        <v>1</v>
      </c>
      <c r="AX19" s="31"/>
      <c r="AY19" s="31"/>
      <c r="AZ19" s="31">
        <v>1</v>
      </c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>
        <v>1</v>
      </c>
      <c r="DE19" s="31"/>
      <c r="DF19" s="31"/>
      <c r="DG19" s="31"/>
      <c r="DH19" s="31">
        <v>1</v>
      </c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8</v>
      </c>
      <c r="DY19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2</v>
      </c>
      <c r="DZ19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9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9" s="34">
        <f>(Tabela2[[#This Row],[DESJEJUN]]*4.37)</f>
        <v>34.96</v>
      </c>
      <c r="EC19" s="34">
        <f>(Tabela2[[#This Row],[ALMOÇO]]*14.66)</f>
        <v>29.32</v>
      </c>
      <c r="ED19" s="34">
        <f>(Tabela2[[#This Row],[LANCHE]]*3.8)</f>
        <v>0</v>
      </c>
      <c r="EE19" s="34">
        <f>(Tabela2[[#This Row],[JANTAR]]*14.66)</f>
        <v>0</v>
      </c>
      <c r="EF19" s="34">
        <f>SUM(Tabela2[[#This Row],[Valor Desjejum]]+Tabela2[[#This Row],[Valor Almoço]]+Tabela2[[#This Row],[Valor Lanche]]+Tabela2[[#This Row],[Valor Jantar]])</f>
        <v>64.28</v>
      </c>
      <c r="EG19" s="35">
        <f>(Tabela2[[#This Row],[Valor Desjejum]]+Tabela2[[#This Row],[Valor Almoço]]+Tabela2[[#This Row],[Valor Jantar]])*5%</f>
        <v>3.2140000000000004</v>
      </c>
    </row>
    <row r="20" spans="1:137">
      <c r="A20" s="30">
        <v>209789</v>
      </c>
      <c r="B20" s="13" t="str">
        <f>VLOOKUP(Tabela2[[#This Row],[MATRIC]],Tabela1[],2,0)</f>
        <v>ANA JULIA SANTOS FARIA</v>
      </c>
      <c r="C20" s="13" t="str">
        <f>VLOOKUP(Tabela2[[#This Row],[MATRIC]],Tabela1[],3,0)</f>
        <v>1AF070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20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20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20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20" s="34">
        <f>(Tabela2[[#This Row],[DESJEJUN]]*4.37)</f>
        <v>0</v>
      </c>
      <c r="EC20" s="34">
        <f>(Tabela2[[#This Row],[ALMOÇO]]*14.66)</f>
        <v>0</v>
      </c>
      <c r="ED20" s="34">
        <f>(Tabela2[[#This Row],[LANCHE]]*3.8)</f>
        <v>0</v>
      </c>
      <c r="EE20" s="34">
        <f>(Tabela2[[#This Row],[JANTAR]]*14.66)</f>
        <v>0</v>
      </c>
      <c r="EF20" s="34">
        <f>SUM(Tabela2[[#This Row],[Valor Desjejum]]+Tabela2[[#This Row],[Valor Almoço]]+Tabela2[[#This Row],[Valor Lanche]]+Tabela2[[#This Row],[Valor Jantar]])</f>
        <v>0</v>
      </c>
      <c r="EG20" s="35">
        <f>(Tabela2[[#This Row],[Valor Desjejum]]+Tabela2[[#This Row],[Valor Almoço]]+Tabela2[[#This Row],[Valor Jantar]])*5%</f>
        <v>0</v>
      </c>
    </row>
    <row r="21" spans="1:137">
      <c r="A21" s="30">
        <v>207820</v>
      </c>
      <c r="B21" s="13" t="str">
        <f>VLOOKUP(Tabela2[[#This Row],[MATRIC]],Tabela1[],2,0)</f>
        <v>ANDERSON JOSE DA SILVA BORGES</v>
      </c>
      <c r="C21" s="13" t="str">
        <f>VLOOKUP(Tabela2[[#This Row],[MATRIC]],Tabela1[],3,0)</f>
        <v>1AF079</v>
      </c>
      <c r="D21" s="31">
        <v>1</v>
      </c>
      <c r="E21" s="31"/>
      <c r="F21" s="31"/>
      <c r="G21" s="31"/>
      <c r="H21" s="31">
        <v>1</v>
      </c>
      <c r="I21" s="31"/>
      <c r="J21" s="31"/>
      <c r="K21" s="31"/>
      <c r="L21" s="31">
        <v>1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>
        <v>1</v>
      </c>
      <c r="AG21" s="31"/>
      <c r="AH21" s="31"/>
      <c r="AI21" s="31"/>
      <c r="AJ21" s="31"/>
      <c r="AK21" s="31">
        <v>1</v>
      </c>
      <c r="AL21" s="31"/>
      <c r="AM21" s="31"/>
      <c r="AN21" s="31">
        <v>1</v>
      </c>
      <c r="AO21" s="31"/>
      <c r="AP21" s="31"/>
      <c r="AQ21" s="31"/>
      <c r="AR21" s="31">
        <v>1</v>
      </c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>
        <v>7</v>
      </c>
      <c r="BK21" s="31">
        <v>7</v>
      </c>
      <c r="BL21" s="31">
        <v>1</v>
      </c>
      <c r="BM21" s="31"/>
      <c r="BN21" s="31"/>
      <c r="BO21" s="31"/>
      <c r="BP21" s="31">
        <v>1</v>
      </c>
      <c r="BQ21" s="31"/>
      <c r="BR21" s="31"/>
      <c r="BS21" s="31"/>
      <c r="BT21" s="31">
        <v>1</v>
      </c>
      <c r="BU21" s="31"/>
      <c r="BV21" s="31"/>
      <c r="BW21" s="31"/>
      <c r="BX21" s="31">
        <v>1</v>
      </c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>
        <v>1</v>
      </c>
      <c r="CS21" s="31"/>
      <c r="CT21" s="31"/>
      <c r="CU21" s="31"/>
      <c r="CV21" s="31">
        <v>1</v>
      </c>
      <c r="CW21" s="31"/>
      <c r="CX21" s="31"/>
      <c r="CY21" s="31"/>
      <c r="CZ21" s="31"/>
      <c r="DA21" s="31"/>
      <c r="DB21" s="31"/>
      <c r="DC21" s="31"/>
      <c r="DD21" s="31">
        <v>1</v>
      </c>
      <c r="DE21" s="31">
        <v>1</v>
      </c>
      <c r="DF21" s="31"/>
      <c r="DG21" s="31"/>
      <c r="DH21" s="31">
        <v>1</v>
      </c>
      <c r="DI21" s="31"/>
      <c r="DJ21" s="31"/>
      <c r="DK21" s="31"/>
      <c r="DL21" s="31">
        <v>1</v>
      </c>
      <c r="DM21" s="31">
        <v>1</v>
      </c>
      <c r="DN21" s="31"/>
      <c r="DO21" s="31"/>
      <c r="DP21" s="31"/>
      <c r="DQ21" s="31"/>
      <c r="DR21" s="31"/>
      <c r="DS21" s="31"/>
      <c r="DT21" s="31"/>
      <c r="DU21" s="31"/>
      <c r="DV21" s="31">
        <v>8</v>
      </c>
      <c r="DW21" s="31">
        <v>8</v>
      </c>
      <c r="DX21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15</v>
      </c>
      <c r="DY21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3</v>
      </c>
      <c r="DZ21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21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15</v>
      </c>
      <c r="EB21" s="34">
        <f>(Tabela2[[#This Row],[DESJEJUN]]*4.37)</f>
        <v>65.55</v>
      </c>
      <c r="EC21" s="34">
        <f>(Tabela2[[#This Row],[ALMOÇO]]*14.66)</f>
        <v>43.980000000000004</v>
      </c>
      <c r="ED21" s="34">
        <f>(Tabela2[[#This Row],[LANCHE]]*3.8)</f>
        <v>57</v>
      </c>
      <c r="EE21" s="34">
        <f>(Tabela2[[#This Row],[JANTAR]]*14.66)</f>
        <v>219.9</v>
      </c>
      <c r="EF21" s="34">
        <f>SUM(Tabela2[[#This Row],[Valor Desjejum]]+Tabela2[[#This Row],[Valor Almoço]]+Tabela2[[#This Row],[Valor Lanche]]+Tabela2[[#This Row],[Valor Jantar]])</f>
        <v>386.43</v>
      </c>
      <c r="EG21" s="35">
        <f>(Tabela2[[#This Row],[Valor Desjejum]]+Tabela2[[#This Row],[Valor Almoço]]+Tabela2[[#This Row],[Valor Jantar]])*5%</f>
        <v>16.471500000000002</v>
      </c>
    </row>
    <row r="22" spans="1:137">
      <c r="A22" s="30">
        <v>202351</v>
      </c>
      <c r="B22" s="13" t="str">
        <f>VLOOKUP(Tabela2[[#This Row],[MATRIC]],Tabela1[],2,0)</f>
        <v>ANTONIO CLAUDIO DE OLIVEIRA</v>
      </c>
      <c r="C22" s="13" t="str">
        <f>VLOOKUP(Tabela2[[#This Row],[MATRIC]],Tabela1[],3,0)</f>
        <v>1AF071</v>
      </c>
      <c r="D22" s="31"/>
      <c r="E22" s="31"/>
      <c r="F22" s="31"/>
      <c r="G22" s="31"/>
      <c r="H22" s="31"/>
      <c r="I22" s="31"/>
      <c r="J22" s="31"/>
      <c r="K22" s="31"/>
      <c r="L22" s="31">
        <v>1</v>
      </c>
      <c r="M22" s="31">
        <v>1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>
        <v>1</v>
      </c>
      <c r="DI22" s="31">
        <v>1</v>
      </c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>
        <v>8</v>
      </c>
      <c r="DW22" s="31"/>
      <c r="DX22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2</v>
      </c>
      <c r="DY22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2</v>
      </c>
      <c r="DZ22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8</v>
      </c>
      <c r="EA22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22" s="34">
        <f>(Tabela2[[#This Row],[DESJEJUN]]*4.37)</f>
        <v>8.74</v>
      </c>
      <c r="EC22" s="34">
        <f>(Tabela2[[#This Row],[ALMOÇO]]*14.66)</f>
        <v>29.32</v>
      </c>
      <c r="ED22" s="34">
        <f>(Tabela2[[#This Row],[LANCHE]]*3.8)</f>
        <v>30.4</v>
      </c>
      <c r="EE22" s="34">
        <f>(Tabela2[[#This Row],[JANTAR]]*14.66)</f>
        <v>0</v>
      </c>
      <c r="EF22" s="34">
        <f>SUM(Tabela2[[#This Row],[Valor Desjejum]]+Tabela2[[#This Row],[Valor Almoço]]+Tabela2[[#This Row],[Valor Lanche]]+Tabela2[[#This Row],[Valor Jantar]])</f>
        <v>68.460000000000008</v>
      </c>
      <c r="EG22" s="35">
        <f>(Tabela2[[#This Row],[Valor Desjejum]]+Tabela2[[#This Row],[Valor Almoço]]+Tabela2[[#This Row],[Valor Jantar]])*5%</f>
        <v>1.9030000000000002</v>
      </c>
    </row>
    <row r="23" spans="1:137">
      <c r="A23" s="30">
        <v>6171</v>
      </c>
      <c r="B23" s="13" t="str">
        <f>VLOOKUP(Tabela2[[#This Row],[MATRIC]],Tabela1[],2,0)</f>
        <v>ANTONIO TAVARES DA SILVA</v>
      </c>
      <c r="C23" s="13" t="str">
        <f>VLOOKUP(Tabela2[[#This Row],[MATRIC]],Tabela1[],3,0)</f>
        <v>1AF079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>
        <v>1</v>
      </c>
      <c r="Q23" s="31">
        <v>1</v>
      </c>
      <c r="R23" s="31"/>
      <c r="S23" s="31"/>
      <c r="T23" s="31">
        <v>1</v>
      </c>
      <c r="U23" s="31">
        <v>1</v>
      </c>
      <c r="V23" s="31"/>
      <c r="W23" s="31"/>
      <c r="X23" s="31">
        <v>1</v>
      </c>
      <c r="Y23" s="31">
        <v>1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>
        <v>1</v>
      </c>
      <c r="AS23" s="31">
        <v>1</v>
      </c>
      <c r="AT23" s="31"/>
      <c r="AU23" s="31"/>
      <c r="AV23" s="31">
        <v>1</v>
      </c>
      <c r="AW23" s="31">
        <v>1</v>
      </c>
      <c r="AX23" s="31"/>
      <c r="AY23" s="31"/>
      <c r="AZ23" s="31">
        <v>1</v>
      </c>
      <c r="BA23" s="31">
        <v>1</v>
      </c>
      <c r="BB23" s="31"/>
      <c r="BC23" s="31"/>
      <c r="BD23" s="31">
        <v>1</v>
      </c>
      <c r="BE23" s="31">
        <v>1</v>
      </c>
      <c r="BF23" s="31"/>
      <c r="BG23" s="31"/>
      <c r="BH23" s="31"/>
      <c r="BI23" s="31"/>
      <c r="BJ23" s="31">
        <v>8</v>
      </c>
      <c r="BK23" s="31">
        <v>8</v>
      </c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>
        <v>1</v>
      </c>
      <c r="BY23" s="31">
        <v>1</v>
      </c>
      <c r="BZ23" s="31"/>
      <c r="CA23" s="31"/>
      <c r="CB23" s="31">
        <v>1</v>
      </c>
      <c r="CC23" s="31">
        <v>1</v>
      </c>
      <c r="CD23" s="31"/>
      <c r="CE23" s="31"/>
      <c r="CF23" s="31">
        <v>1</v>
      </c>
      <c r="CG23" s="31">
        <v>1</v>
      </c>
      <c r="CH23" s="31"/>
      <c r="CI23" s="31"/>
      <c r="CJ23" s="31">
        <v>1</v>
      </c>
      <c r="CK23" s="31">
        <v>1</v>
      </c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>
        <v>1</v>
      </c>
      <c r="DE23" s="31">
        <v>1</v>
      </c>
      <c r="DF23" s="31"/>
      <c r="DG23" s="31"/>
      <c r="DH23" s="31"/>
      <c r="DI23" s="31"/>
      <c r="DJ23" s="31"/>
      <c r="DK23" s="31"/>
      <c r="DL23" s="31">
        <v>1</v>
      </c>
      <c r="DM23" s="31">
        <v>1</v>
      </c>
      <c r="DN23" s="31"/>
      <c r="DO23" s="31"/>
      <c r="DP23" s="31">
        <v>1</v>
      </c>
      <c r="DQ23" s="31">
        <v>1</v>
      </c>
      <c r="DR23" s="31"/>
      <c r="DS23" s="31"/>
      <c r="DT23" s="31"/>
      <c r="DU23" s="31"/>
      <c r="DV23" s="31"/>
      <c r="DW23" s="31"/>
      <c r="DX23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14</v>
      </c>
      <c r="DY23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14</v>
      </c>
      <c r="DZ23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8</v>
      </c>
      <c r="EA23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8</v>
      </c>
      <c r="EB23" s="34">
        <f>(Tabela2[[#This Row],[DESJEJUN]]*4.37)</f>
        <v>61.18</v>
      </c>
      <c r="EC23" s="34">
        <f>(Tabela2[[#This Row],[ALMOÇO]]*14.66)</f>
        <v>205.24</v>
      </c>
      <c r="ED23" s="34">
        <f>(Tabela2[[#This Row],[LANCHE]]*3.8)</f>
        <v>30.4</v>
      </c>
      <c r="EE23" s="34">
        <f>(Tabela2[[#This Row],[JANTAR]]*14.66)</f>
        <v>117.28</v>
      </c>
      <c r="EF23" s="34">
        <f>SUM(Tabela2[[#This Row],[Valor Desjejum]]+Tabela2[[#This Row],[Valor Almoço]]+Tabela2[[#This Row],[Valor Lanche]]+Tabela2[[#This Row],[Valor Jantar]])</f>
        <v>414.1</v>
      </c>
      <c r="EG23" s="35">
        <f>(Tabela2[[#This Row],[Valor Desjejum]]+Tabela2[[#This Row],[Valor Almoço]]+Tabela2[[#This Row],[Valor Jantar]])*5%</f>
        <v>19.185000000000002</v>
      </c>
    </row>
    <row r="24" spans="1:137">
      <c r="A24" s="30">
        <v>181507</v>
      </c>
      <c r="B24" s="13" t="str">
        <f>VLOOKUP(Tabela2[[#This Row],[MATRIC]],Tabela1[],2,0)</f>
        <v>ARLINDO BATISTA DOS SANTOS</v>
      </c>
      <c r="C24" s="13" t="str">
        <f>VLOOKUP(Tabela2[[#This Row],[MATRIC]],Tabela1[],3,0)</f>
        <v>1AF079</v>
      </c>
      <c r="D24" s="31"/>
      <c r="E24" s="31"/>
      <c r="F24" s="31"/>
      <c r="G24" s="31"/>
      <c r="H24" s="31"/>
      <c r="I24" s="31"/>
      <c r="J24" s="31"/>
      <c r="K24" s="31"/>
      <c r="L24" s="31">
        <v>1</v>
      </c>
      <c r="M24" s="31">
        <v>1</v>
      </c>
      <c r="N24" s="31"/>
      <c r="O24" s="31"/>
      <c r="P24" s="31">
        <v>1</v>
      </c>
      <c r="Q24" s="31">
        <v>1</v>
      </c>
      <c r="R24" s="31"/>
      <c r="S24" s="31"/>
      <c r="T24" s="31">
        <v>1</v>
      </c>
      <c r="U24" s="31">
        <v>1</v>
      </c>
      <c r="V24" s="31"/>
      <c r="W24" s="31"/>
      <c r="X24" s="31">
        <v>1</v>
      </c>
      <c r="Y24" s="31">
        <v>1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>
        <v>1</v>
      </c>
      <c r="AS24" s="31">
        <v>1</v>
      </c>
      <c r="AT24" s="31"/>
      <c r="AU24" s="31"/>
      <c r="AV24" s="31">
        <v>1</v>
      </c>
      <c r="AW24" s="31">
        <v>1</v>
      </c>
      <c r="AX24" s="31"/>
      <c r="AY24" s="31"/>
      <c r="AZ24" s="31">
        <v>1</v>
      </c>
      <c r="BA24" s="31">
        <v>1</v>
      </c>
      <c r="BB24" s="31"/>
      <c r="BC24" s="31"/>
      <c r="BD24" s="31">
        <v>1</v>
      </c>
      <c r="BE24" s="31">
        <v>1</v>
      </c>
      <c r="BF24" s="31"/>
      <c r="BG24" s="31"/>
      <c r="BH24" s="31"/>
      <c r="BI24" s="31"/>
      <c r="BJ24" s="31">
        <v>8</v>
      </c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>
        <v>1</v>
      </c>
      <c r="BY24" s="31">
        <v>1</v>
      </c>
      <c r="BZ24" s="31"/>
      <c r="CA24" s="31"/>
      <c r="CB24" s="31">
        <v>1</v>
      </c>
      <c r="CC24" s="31">
        <v>1</v>
      </c>
      <c r="CD24" s="31"/>
      <c r="CE24" s="31"/>
      <c r="CF24" s="31">
        <v>1</v>
      </c>
      <c r="CG24" s="31">
        <v>1</v>
      </c>
      <c r="CH24" s="31"/>
      <c r="CI24" s="31"/>
      <c r="CJ24" s="31">
        <v>1</v>
      </c>
      <c r="CK24" s="31">
        <v>1</v>
      </c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>
        <v>1</v>
      </c>
      <c r="DE24" s="31">
        <v>1</v>
      </c>
      <c r="DF24" s="31"/>
      <c r="DG24" s="31"/>
      <c r="DH24" s="31">
        <v>1</v>
      </c>
      <c r="DI24" s="31">
        <v>1</v>
      </c>
      <c r="DJ24" s="31"/>
      <c r="DK24" s="31"/>
      <c r="DL24" s="31">
        <v>1</v>
      </c>
      <c r="DM24" s="31">
        <v>1</v>
      </c>
      <c r="DN24" s="31"/>
      <c r="DO24" s="31"/>
      <c r="DP24" s="31">
        <v>1</v>
      </c>
      <c r="DQ24" s="31">
        <v>1</v>
      </c>
      <c r="DR24" s="31"/>
      <c r="DS24" s="31"/>
      <c r="DT24" s="31"/>
      <c r="DU24" s="31"/>
      <c r="DV24" s="31">
        <v>8</v>
      </c>
      <c r="DW24" s="31"/>
      <c r="DX24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16</v>
      </c>
      <c r="DY24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16</v>
      </c>
      <c r="DZ24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24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24" s="34">
        <f>(Tabela2[[#This Row],[DESJEJUN]]*4.37)</f>
        <v>69.92</v>
      </c>
      <c r="EC24" s="34">
        <f>(Tabela2[[#This Row],[ALMOÇO]]*14.66)</f>
        <v>234.56</v>
      </c>
      <c r="ED24" s="34">
        <f>(Tabela2[[#This Row],[LANCHE]]*3.8)</f>
        <v>60.8</v>
      </c>
      <c r="EE24" s="34">
        <f>(Tabela2[[#This Row],[JANTAR]]*14.66)</f>
        <v>0</v>
      </c>
      <c r="EF24" s="34">
        <f>SUM(Tabela2[[#This Row],[Valor Desjejum]]+Tabela2[[#This Row],[Valor Almoço]]+Tabela2[[#This Row],[Valor Lanche]]+Tabela2[[#This Row],[Valor Jantar]])</f>
        <v>365.28000000000003</v>
      </c>
      <c r="EG24" s="35">
        <f>(Tabela2[[#This Row],[Valor Desjejum]]+Tabela2[[#This Row],[Valor Almoço]]+Tabela2[[#This Row],[Valor Jantar]])*5%</f>
        <v>15.224000000000002</v>
      </c>
    </row>
    <row r="25" spans="1:137">
      <c r="A25" s="30">
        <v>180738</v>
      </c>
      <c r="B25" s="13" t="str">
        <f>VLOOKUP(Tabela2[[#This Row],[MATRIC]],Tabela1[],2,0)</f>
        <v>BALTASAR ANTONIO DOS REIS</v>
      </c>
      <c r="C25" s="13" t="str">
        <f>VLOOKUP(Tabela2[[#This Row],[MATRIC]],Tabela1[],3,0)</f>
        <v>1AF079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>
        <v>1</v>
      </c>
      <c r="Q25" s="31">
        <v>1</v>
      </c>
      <c r="R25" s="31"/>
      <c r="S25" s="31"/>
      <c r="T25" s="31">
        <v>1</v>
      </c>
      <c r="U25" s="31">
        <v>1</v>
      </c>
      <c r="V25" s="31"/>
      <c r="W25" s="31"/>
      <c r="X25" s="31">
        <v>1</v>
      </c>
      <c r="Y25" s="31">
        <v>1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>
        <v>1</v>
      </c>
      <c r="AS25" s="31">
        <v>1</v>
      </c>
      <c r="AT25" s="31"/>
      <c r="AU25" s="31"/>
      <c r="AV25" s="31">
        <v>1</v>
      </c>
      <c r="AW25" s="31">
        <v>1</v>
      </c>
      <c r="AX25" s="31"/>
      <c r="AY25" s="31"/>
      <c r="AZ25" s="31">
        <v>1</v>
      </c>
      <c r="BA25" s="31">
        <v>1</v>
      </c>
      <c r="BB25" s="31"/>
      <c r="BC25" s="31"/>
      <c r="BD25" s="31">
        <v>1</v>
      </c>
      <c r="BE25" s="31">
        <v>1</v>
      </c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>
        <v>1</v>
      </c>
      <c r="BY25" s="31">
        <v>1</v>
      </c>
      <c r="BZ25" s="31"/>
      <c r="CA25" s="31"/>
      <c r="CB25" s="31">
        <v>1</v>
      </c>
      <c r="CC25" s="31">
        <v>1</v>
      </c>
      <c r="CD25" s="31"/>
      <c r="CE25" s="31"/>
      <c r="CF25" s="31">
        <v>1</v>
      </c>
      <c r="CG25" s="31">
        <v>1</v>
      </c>
      <c r="CH25" s="31"/>
      <c r="CI25" s="31"/>
      <c r="CJ25" s="31">
        <v>1</v>
      </c>
      <c r="CK25" s="31">
        <v>1</v>
      </c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>
        <v>1</v>
      </c>
      <c r="DE25" s="31">
        <v>1</v>
      </c>
      <c r="DF25" s="31"/>
      <c r="DG25" s="31"/>
      <c r="DH25" s="31">
        <v>1</v>
      </c>
      <c r="DI25" s="31">
        <v>1</v>
      </c>
      <c r="DJ25" s="31"/>
      <c r="DK25" s="31"/>
      <c r="DL25" s="31">
        <v>1</v>
      </c>
      <c r="DM25" s="31">
        <v>1</v>
      </c>
      <c r="DN25" s="31"/>
      <c r="DO25" s="31"/>
      <c r="DP25" s="31">
        <v>1</v>
      </c>
      <c r="DQ25" s="31">
        <v>1</v>
      </c>
      <c r="DR25" s="31"/>
      <c r="DS25" s="31"/>
      <c r="DT25" s="31"/>
      <c r="DU25" s="31"/>
      <c r="DV25" s="31"/>
      <c r="DW25" s="31"/>
      <c r="DX25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15</v>
      </c>
      <c r="DY25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15</v>
      </c>
      <c r="DZ25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25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25" s="34">
        <f>(Tabela2[[#This Row],[DESJEJUN]]*4.37)</f>
        <v>65.55</v>
      </c>
      <c r="EC25" s="34">
        <f>(Tabela2[[#This Row],[ALMOÇO]]*14.66)</f>
        <v>219.9</v>
      </c>
      <c r="ED25" s="34">
        <f>(Tabela2[[#This Row],[LANCHE]]*3.8)</f>
        <v>0</v>
      </c>
      <c r="EE25" s="34">
        <f>(Tabela2[[#This Row],[JANTAR]]*14.66)</f>
        <v>0</v>
      </c>
      <c r="EF25" s="34">
        <f>SUM(Tabela2[[#This Row],[Valor Desjejum]]+Tabela2[[#This Row],[Valor Almoço]]+Tabela2[[#This Row],[Valor Lanche]]+Tabela2[[#This Row],[Valor Jantar]])</f>
        <v>285.45</v>
      </c>
      <c r="EG25" s="35">
        <f>(Tabela2[[#This Row],[Valor Desjejum]]+Tabela2[[#This Row],[Valor Almoço]]+Tabela2[[#This Row],[Valor Jantar]])*5%</f>
        <v>14.272500000000001</v>
      </c>
    </row>
    <row r="26" spans="1:137">
      <c r="A26" s="30">
        <v>11561</v>
      </c>
      <c r="B26" s="13" t="str">
        <f>VLOOKUP(Tabela2[[#This Row],[MATRIC]],Tabela1[],2,0)</f>
        <v>BARBARA MARIA VIEIRA MACHADO</v>
      </c>
      <c r="C26" s="13" t="str">
        <f>VLOOKUP(Tabela2[[#This Row],[MATRIC]],Tabela1[],3,0)</f>
        <v>4AF010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26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26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26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26" s="34">
        <f>(Tabela2[[#This Row],[DESJEJUN]]*4.37)</f>
        <v>0</v>
      </c>
      <c r="EC26" s="34">
        <f>(Tabela2[[#This Row],[ALMOÇO]]*14.66)</f>
        <v>0</v>
      </c>
      <c r="ED26" s="34">
        <f>(Tabela2[[#This Row],[LANCHE]]*3.8)</f>
        <v>0</v>
      </c>
      <c r="EE26" s="34">
        <f>(Tabela2[[#This Row],[JANTAR]]*14.66)</f>
        <v>0</v>
      </c>
      <c r="EF26" s="34">
        <f>SUM(Tabela2[[#This Row],[Valor Desjejum]]+Tabela2[[#This Row],[Valor Almoço]]+Tabela2[[#This Row],[Valor Lanche]]+Tabela2[[#This Row],[Valor Jantar]])</f>
        <v>0</v>
      </c>
      <c r="EG26" s="35">
        <f>(Tabela2[[#This Row],[Valor Desjejum]]+Tabela2[[#This Row],[Valor Almoço]]+Tabela2[[#This Row],[Valor Jantar]])*5%</f>
        <v>0</v>
      </c>
    </row>
    <row r="27" spans="1:137">
      <c r="A27" s="30">
        <v>195295</v>
      </c>
      <c r="B27" s="13" t="str">
        <f>VLOOKUP(Tabela2[[#This Row],[MATRIC]],Tabela1[],2,0)</f>
        <v>BELCHIOR PEREIRA ROSA</v>
      </c>
      <c r="C27" s="13" t="str">
        <f>VLOOKUP(Tabela2[[#This Row],[MATRIC]],Tabela1[],3,0)</f>
        <v>1AF079</v>
      </c>
      <c r="D27" s="142">
        <v>1</v>
      </c>
      <c r="E27" s="142">
        <v>1</v>
      </c>
      <c r="F27" s="31"/>
      <c r="G27" s="31"/>
      <c r="H27" s="31">
        <v>1</v>
      </c>
      <c r="I27" s="31">
        <v>1</v>
      </c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>
        <v>1</v>
      </c>
      <c r="AC27" s="31">
        <v>1</v>
      </c>
      <c r="AD27" s="31"/>
      <c r="AE27" s="31"/>
      <c r="AF27" s="31">
        <v>1</v>
      </c>
      <c r="AG27" s="31">
        <v>1</v>
      </c>
      <c r="AH27" s="31"/>
      <c r="AI27" s="31"/>
      <c r="AJ27" s="31">
        <v>1</v>
      </c>
      <c r="AK27" s="31">
        <v>1</v>
      </c>
      <c r="AL27" s="31"/>
      <c r="AM27" s="31"/>
      <c r="AN27" s="31">
        <v>1</v>
      </c>
      <c r="AO27" s="31">
        <v>1</v>
      </c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>
        <v>1</v>
      </c>
      <c r="BI27" s="31">
        <v>1</v>
      </c>
      <c r="BJ27" s="31">
        <v>7</v>
      </c>
      <c r="BK27" s="31"/>
      <c r="BL27" s="31">
        <v>1</v>
      </c>
      <c r="BM27" s="31">
        <v>1</v>
      </c>
      <c r="BN27" s="31"/>
      <c r="BO27" s="31"/>
      <c r="BP27" s="31">
        <v>1</v>
      </c>
      <c r="BQ27" s="31">
        <v>1</v>
      </c>
      <c r="BR27" s="31"/>
      <c r="BS27" s="31"/>
      <c r="BT27" s="31">
        <v>1</v>
      </c>
      <c r="BU27" s="31">
        <v>1</v>
      </c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>
        <v>1</v>
      </c>
      <c r="CO27" s="31">
        <v>1</v>
      </c>
      <c r="CP27" s="31"/>
      <c r="CQ27" s="31"/>
      <c r="CR27" s="31">
        <v>1</v>
      </c>
      <c r="CS27" s="31">
        <v>1</v>
      </c>
      <c r="CT27" s="31"/>
      <c r="CU27" s="31"/>
      <c r="CV27" s="31">
        <v>1</v>
      </c>
      <c r="CW27" s="31">
        <v>1</v>
      </c>
      <c r="CX27" s="31"/>
      <c r="CY27" s="31"/>
      <c r="CZ27" s="31">
        <v>1</v>
      </c>
      <c r="DA27" s="31">
        <v>1</v>
      </c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>
        <v>1</v>
      </c>
      <c r="DU27" s="31">
        <v>1</v>
      </c>
      <c r="DV27" s="31">
        <v>8</v>
      </c>
      <c r="DW27" s="31"/>
      <c r="DX27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15</v>
      </c>
      <c r="DY27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15</v>
      </c>
      <c r="DZ27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27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27" s="34">
        <f>(Tabela2[[#This Row],[DESJEJUN]]*4.37)</f>
        <v>65.55</v>
      </c>
      <c r="EC27" s="34">
        <f>(Tabela2[[#This Row],[ALMOÇO]]*14.66)</f>
        <v>219.9</v>
      </c>
      <c r="ED27" s="34">
        <f>(Tabela2[[#This Row],[LANCHE]]*3.8)</f>
        <v>57</v>
      </c>
      <c r="EE27" s="34">
        <f>(Tabela2[[#This Row],[JANTAR]]*14.66)</f>
        <v>0</v>
      </c>
      <c r="EF27" s="34">
        <f>SUM(Tabela2[[#This Row],[Valor Desjejum]]+Tabela2[[#This Row],[Valor Almoço]]+Tabela2[[#This Row],[Valor Lanche]]+Tabela2[[#This Row],[Valor Jantar]])</f>
        <v>342.45</v>
      </c>
      <c r="EG27" s="35">
        <f>(Tabela2[[#This Row],[Valor Desjejum]]+Tabela2[[#This Row],[Valor Almoço]]+Tabela2[[#This Row],[Valor Jantar]])*5%</f>
        <v>14.272500000000001</v>
      </c>
    </row>
    <row r="28" spans="1:137">
      <c r="A28" s="30">
        <v>9321</v>
      </c>
      <c r="B28" s="13" t="str">
        <f>VLOOKUP(Tabela2[[#This Row],[MATRIC]],Tabela1[],2,0)</f>
        <v>BENEDITO PEREIRA BARBOSA</v>
      </c>
      <c r="C28" s="13" t="str">
        <f>VLOOKUP(Tabela2[[#This Row],[MATRIC]],Tabela1[],3,0)</f>
        <v>3AF018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28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28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28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28" s="34">
        <f>(Tabela2[[#This Row],[DESJEJUN]]*4.37)</f>
        <v>0</v>
      </c>
      <c r="EC28" s="34">
        <f>(Tabela2[[#This Row],[ALMOÇO]]*14.66)</f>
        <v>0</v>
      </c>
      <c r="ED28" s="34">
        <f>(Tabela2[[#This Row],[LANCHE]]*3.8)</f>
        <v>0</v>
      </c>
      <c r="EE28" s="34">
        <f>(Tabela2[[#This Row],[JANTAR]]*14.66)</f>
        <v>0</v>
      </c>
      <c r="EF28" s="34">
        <f>SUM(Tabela2[[#This Row],[Valor Desjejum]]+Tabela2[[#This Row],[Valor Almoço]]+Tabela2[[#This Row],[Valor Lanche]]+Tabela2[[#This Row],[Valor Jantar]])</f>
        <v>0</v>
      </c>
      <c r="EG28" s="35">
        <f>(Tabela2[[#This Row],[Valor Desjejum]]+Tabela2[[#This Row],[Valor Almoço]]+Tabela2[[#This Row],[Valor Jantar]])*5%</f>
        <v>0</v>
      </c>
    </row>
    <row r="29" spans="1:137">
      <c r="A29" s="30">
        <v>238337</v>
      </c>
      <c r="B29" s="13" t="str">
        <f>VLOOKUP(Tabela2[[#This Row],[MATRIC]],Tabela1[],2,0)</f>
        <v>CARINE RODRIGUES NUNES GIESBRECHT</v>
      </c>
      <c r="C29" s="13" t="str">
        <f>VLOOKUP(Tabela2[[#This Row],[MATRIC]],Tabela1[],3,0)</f>
        <v>4AF029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29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29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29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29" s="34">
        <f>(Tabela2[[#This Row],[DESJEJUN]]*4.37)</f>
        <v>0</v>
      </c>
      <c r="EC29" s="34">
        <f>(Tabela2[[#This Row],[ALMOÇO]]*14.66)</f>
        <v>0</v>
      </c>
      <c r="ED29" s="34">
        <f>(Tabela2[[#This Row],[LANCHE]]*3.8)</f>
        <v>0</v>
      </c>
      <c r="EE29" s="34">
        <f>(Tabela2[[#This Row],[JANTAR]]*14.66)</f>
        <v>0</v>
      </c>
      <c r="EF29" s="34">
        <f>SUM(Tabela2[[#This Row],[Valor Desjejum]]+Tabela2[[#This Row],[Valor Almoço]]+Tabela2[[#This Row],[Valor Lanche]]+Tabela2[[#This Row],[Valor Jantar]])</f>
        <v>0</v>
      </c>
      <c r="EG29" s="35">
        <f>(Tabela2[[#This Row],[Valor Desjejum]]+Tabela2[[#This Row],[Valor Almoço]]+Tabela2[[#This Row],[Valor Jantar]])*5%</f>
        <v>0</v>
      </c>
    </row>
    <row r="30" spans="1:137">
      <c r="A30" s="30">
        <v>125127</v>
      </c>
      <c r="B30" s="13" t="str">
        <f>VLOOKUP(Tabela2[[#This Row],[MATRIC]],Tabela1[],2,0)</f>
        <v>CARLOS ANTONIO DE PAULA</v>
      </c>
      <c r="C30" s="13" t="str">
        <f>VLOOKUP(Tabela2[[#This Row],[MATRIC]],Tabela1[],3,0)</f>
        <v>1AF079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30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30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30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30" s="34">
        <f>(Tabela2[[#This Row],[DESJEJUN]]*4.37)</f>
        <v>0</v>
      </c>
      <c r="EC30" s="34">
        <f>(Tabela2[[#This Row],[ALMOÇO]]*14.66)</f>
        <v>0</v>
      </c>
      <c r="ED30" s="34">
        <f>(Tabela2[[#This Row],[LANCHE]]*3.8)</f>
        <v>0</v>
      </c>
      <c r="EE30" s="34">
        <f>(Tabela2[[#This Row],[JANTAR]]*14.66)</f>
        <v>0</v>
      </c>
      <c r="EF30" s="34">
        <f>SUM(Tabela2[[#This Row],[Valor Desjejum]]+Tabela2[[#This Row],[Valor Almoço]]+Tabela2[[#This Row],[Valor Lanche]]+Tabela2[[#This Row],[Valor Jantar]])</f>
        <v>0</v>
      </c>
      <c r="EG30" s="35">
        <f>(Tabela2[[#This Row],[Valor Desjejum]]+Tabela2[[#This Row],[Valor Almoço]]+Tabela2[[#This Row],[Valor Jantar]])*5%</f>
        <v>0</v>
      </c>
    </row>
    <row r="31" spans="1:137">
      <c r="A31" s="30">
        <v>48822</v>
      </c>
      <c r="B31" s="13" t="str">
        <f>VLOOKUP(Tabela2[[#This Row],[MATRIC]],Tabela1[],2,0)</f>
        <v>CARLOS GONCALVES DA SILVA</v>
      </c>
      <c r="C31" s="13" t="str">
        <f>VLOOKUP(Tabela2[[#This Row],[MATRIC]],Tabela1[],3,0)</f>
        <v>1AF079</v>
      </c>
      <c r="D31" s="142">
        <v>1</v>
      </c>
      <c r="E31" s="142">
        <v>1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>
        <v>1</v>
      </c>
      <c r="AG31" s="31"/>
      <c r="AH31" s="31"/>
      <c r="AI31" s="31"/>
      <c r="AJ31" s="31"/>
      <c r="AK31" s="31"/>
      <c r="AL31" s="31"/>
      <c r="AM31" s="31"/>
      <c r="AN31" s="31">
        <v>1</v>
      </c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>
        <v>7</v>
      </c>
      <c r="BK31" s="31"/>
      <c r="BL31" s="31"/>
      <c r="BM31" s="31"/>
      <c r="BN31" s="31"/>
      <c r="BO31" s="31"/>
      <c r="BP31" s="31">
        <v>1</v>
      </c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>
        <v>1</v>
      </c>
      <c r="DA31" s="31">
        <v>1</v>
      </c>
      <c r="DB31" s="31"/>
      <c r="DC31" s="31"/>
      <c r="DD31" s="31"/>
      <c r="DE31" s="31"/>
      <c r="DF31" s="31"/>
      <c r="DG31" s="31"/>
      <c r="DH31" s="31">
        <v>1</v>
      </c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>
        <v>8</v>
      </c>
      <c r="DW31" s="31">
        <v>8</v>
      </c>
      <c r="DX31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6</v>
      </c>
      <c r="DY31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2</v>
      </c>
      <c r="DZ31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31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8</v>
      </c>
      <c r="EB31" s="34">
        <f>(Tabela2[[#This Row],[DESJEJUN]]*4.37)</f>
        <v>26.22</v>
      </c>
      <c r="EC31" s="34">
        <f>(Tabela2[[#This Row],[ALMOÇO]]*14.66)</f>
        <v>29.32</v>
      </c>
      <c r="ED31" s="34">
        <f>(Tabela2[[#This Row],[LANCHE]]*3.8)</f>
        <v>57</v>
      </c>
      <c r="EE31" s="34">
        <f>(Tabela2[[#This Row],[JANTAR]]*14.66)</f>
        <v>117.28</v>
      </c>
      <c r="EF31" s="34">
        <f>SUM(Tabela2[[#This Row],[Valor Desjejum]]+Tabela2[[#This Row],[Valor Almoço]]+Tabela2[[#This Row],[Valor Lanche]]+Tabela2[[#This Row],[Valor Jantar]])</f>
        <v>229.82</v>
      </c>
      <c r="EG31" s="35">
        <f>(Tabela2[[#This Row],[Valor Desjejum]]+Tabela2[[#This Row],[Valor Almoço]]+Tabela2[[#This Row],[Valor Jantar]])*5%</f>
        <v>8.641</v>
      </c>
    </row>
    <row r="32" spans="1:137">
      <c r="A32" s="30">
        <v>9428</v>
      </c>
      <c r="B32" s="13" t="str">
        <f>VLOOKUP(Tabela2[[#This Row],[MATRIC]],Tabela1[],2,0)</f>
        <v>CELIO TAVARES DA SILVA</v>
      </c>
      <c r="C32" s="13" t="str">
        <f>VLOOKUP(Tabela2[[#This Row],[MATRIC]],Tabela1[],3,0)</f>
        <v>1AF079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>
        <v>1</v>
      </c>
      <c r="Q32" s="31"/>
      <c r="R32" s="31"/>
      <c r="S32" s="31"/>
      <c r="T32" s="31">
        <v>1</v>
      </c>
      <c r="U32" s="31"/>
      <c r="V32" s="31"/>
      <c r="W32" s="31"/>
      <c r="X32" s="31">
        <v>1</v>
      </c>
      <c r="Y32" s="31"/>
      <c r="Z32" s="31"/>
      <c r="AA32" s="31"/>
      <c r="AB32" s="31">
        <v>1</v>
      </c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>
        <v>1</v>
      </c>
      <c r="AW32" s="31"/>
      <c r="AX32" s="31"/>
      <c r="AY32" s="31"/>
      <c r="AZ32" s="31">
        <v>1</v>
      </c>
      <c r="BA32" s="31"/>
      <c r="BB32" s="31"/>
      <c r="BC32" s="31"/>
      <c r="BD32" s="31">
        <v>1</v>
      </c>
      <c r="BE32" s="31"/>
      <c r="BF32" s="31"/>
      <c r="BG32" s="31"/>
      <c r="BH32" s="31">
        <v>1</v>
      </c>
      <c r="BI32" s="31"/>
      <c r="BJ32" s="31">
        <v>8</v>
      </c>
      <c r="BK32" s="31">
        <v>8</v>
      </c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>
        <v>1</v>
      </c>
      <c r="CC32" s="31"/>
      <c r="CD32" s="31"/>
      <c r="CE32" s="31"/>
      <c r="CF32" s="31">
        <v>1</v>
      </c>
      <c r="CG32" s="31"/>
      <c r="CH32" s="31"/>
      <c r="CI32" s="31"/>
      <c r="CJ32" s="31">
        <v>1</v>
      </c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>
        <v>1</v>
      </c>
      <c r="DM32" s="31"/>
      <c r="DN32" s="31"/>
      <c r="DO32" s="31"/>
      <c r="DP32" s="31">
        <v>1</v>
      </c>
      <c r="DQ32" s="31"/>
      <c r="DR32" s="31"/>
      <c r="DS32" s="31"/>
      <c r="DT32" s="31">
        <v>1</v>
      </c>
      <c r="DU32" s="31"/>
      <c r="DV32" s="31">
        <v>8</v>
      </c>
      <c r="DW32" s="31">
        <v>8</v>
      </c>
      <c r="DX32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14</v>
      </c>
      <c r="DY32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32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32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16</v>
      </c>
      <c r="EB32" s="34">
        <f>(Tabela2[[#This Row],[DESJEJUN]]*4.37)</f>
        <v>61.18</v>
      </c>
      <c r="EC32" s="34">
        <f>(Tabela2[[#This Row],[ALMOÇO]]*14.66)</f>
        <v>0</v>
      </c>
      <c r="ED32" s="34">
        <f>(Tabela2[[#This Row],[LANCHE]]*3.8)</f>
        <v>60.8</v>
      </c>
      <c r="EE32" s="34">
        <f>(Tabela2[[#This Row],[JANTAR]]*14.66)</f>
        <v>234.56</v>
      </c>
      <c r="EF32" s="34">
        <f>SUM(Tabela2[[#This Row],[Valor Desjejum]]+Tabela2[[#This Row],[Valor Almoço]]+Tabela2[[#This Row],[Valor Lanche]]+Tabela2[[#This Row],[Valor Jantar]])</f>
        <v>356.53999999999996</v>
      </c>
      <c r="EG32" s="35">
        <f>(Tabela2[[#This Row],[Valor Desjejum]]+Tabela2[[#This Row],[Valor Almoço]]+Tabela2[[#This Row],[Valor Jantar]])*5%</f>
        <v>14.787000000000001</v>
      </c>
    </row>
    <row r="33" spans="1:137">
      <c r="A33" s="30">
        <v>179853</v>
      </c>
      <c r="B33" s="13" t="str">
        <f>VLOOKUP(Tabela2[[#This Row],[MATRIC]],Tabela1[],2,0)</f>
        <v>CELSO DA SILVA AMARAL</v>
      </c>
      <c r="C33" s="13" t="str">
        <f>VLOOKUP(Tabela2[[#This Row],[MATRIC]],Tabela1[],3,0)</f>
        <v>6AF007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>
        <v>1</v>
      </c>
      <c r="CS33" s="31">
        <v>1</v>
      </c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</v>
      </c>
      <c r="DY33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</v>
      </c>
      <c r="DZ33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33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33" s="34">
        <f>(Tabela2[[#This Row],[DESJEJUN]]*4.37)</f>
        <v>4.37</v>
      </c>
      <c r="EC33" s="34">
        <f>(Tabela2[[#This Row],[ALMOÇO]]*14.66)</f>
        <v>14.66</v>
      </c>
      <c r="ED33" s="34">
        <f>(Tabela2[[#This Row],[LANCHE]]*3.8)</f>
        <v>0</v>
      </c>
      <c r="EE33" s="34">
        <f>(Tabela2[[#This Row],[JANTAR]]*14.66)</f>
        <v>0</v>
      </c>
      <c r="EF33" s="34">
        <f>SUM(Tabela2[[#This Row],[Valor Desjejum]]+Tabela2[[#This Row],[Valor Almoço]]+Tabela2[[#This Row],[Valor Lanche]]+Tabela2[[#This Row],[Valor Jantar]])</f>
        <v>19.03</v>
      </c>
      <c r="EG33" s="35">
        <f>(Tabela2[[#This Row],[Valor Desjejum]]+Tabela2[[#This Row],[Valor Almoço]]+Tabela2[[#This Row],[Valor Jantar]])*5%</f>
        <v>0.95150000000000012</v>
      </c>
    </row>
    <row r="34" spans="1:137">
      <c r="A34" s="30">
        <v>7518</v>
      </c>
      <c r="B34" s="13" t="str">
        <f>VLOOKUP(Tabela2[[#This Row],[MATRIC]],Tabela1[],2,0)</f>
        <v>CELSO GONCALVES CRUZEIRO</v>
      </c>
      <c r="C34" s="13" t="str">
        <f>VLOOKUP(Tabela2[[#This Row],[MATRIC]],Tabela1[],3,0)</f>
        <v>3AF019</v>
      </c>
      <c r="D34" s="142">
        <v>1</v>
      </c>
      <c r="E34" s="142">
        <v>1</v>
      </c>
      <c r="F34" s="31"/>
      <c r="G34" s="31"/>
      <c r="H34" s="31">
        <v>1</v>
      </c>
      <c r="I34" s="31">
        <v>1</v>
      </c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>
        <v>1</v>
      </c>
      <c r="AC34" s="31">
        <v>1</v>
      </c>
      <c r="AD34" s="31"/>
      <c r="AE34" s="31"/>
      <c r="AF34" s="31">
        <v>1</v>
      </c>
      <c r="AG34" s="31">
        <v>1</v>
      </c>
      <c r="AH34" s="31"/>
      <c r="AI34" s="31"/>
      <c r="AJ34" s="31">
        <v>1</v>
      </c>
      <c r="AK34" s="31">
        <v>1</v>
      </c>
      <c r="AL34" s="31"/>
      <c r="AM34" s="31"/>
      <c r="AN34" s="31">
        <v>1</v>
      </c>
      <c r="AO34" s="31">
        <v>1</v>
      </c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>
        <v>1</v>
      </c>
      <c r="BI34" s="31">
        <v>1</v>
      </c>
      <c r="BJ34" s="31">
        <v>7</v>
      </c>
      <c r="BK34" s="31"/>
      <c r="BL34" s="31">
        <v>1</v>
      </c>
      <c r="BM34" s="31">
        <v>1</v>
      </c>
      <c r="BN34" s="31"/>
      <c r="BO34" s="31"/>
      <c r="BP34" s="31">
        <v>1</v>
      </c>
      <c r="BQ34" s="31">
        <v>1</v>
      </c>
      <c r="BR34" s="31"/>
      <c r="BS34" s="31"/>
      <c r="BT34" s="31">
        <v>1</v>
      </c>
      <c r="BU34" s="31">
        <v>1</v>
      </c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>
        <v>1</v>
      </c>
      <c r="CO34" s="31">
        <v>1</v>
      </c>
      <c r="CP34" s="31"/>
      <c r="CQ34" s="31"/>
      <c r="CR34" s="31"/>
      <c r="CS34" s="31"/>
      <c r="CT34" s="31"/>
      <c r="CU34" s="31"/>
      <c r="CV34" s="31"/>
      <c r="CW34" s="31">
        <v>1</v>
      </c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>
        <v>1</v>
      </c>
      <c r="DU34" s="31">
        <v>1</v>
      </c>
      <c r="DV34" s="31">
        <v>8</v>
      </c>
      <c r="DW34" s="31"/>
      <c r="DX34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12</v>
      </c>
      <c r="DY34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13</v>
      </c>
      <c r="DZ34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34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34" s="34">
        <f>(Tabela2[[#This Row],[DESJEJUN]]*4.37)</f>
        <v>52.44</v>
      </c>
      <c r="EC34" s="34">
        <f>(Tabela2[[#This Row],[ALMOÇO]]*14.66)</f>
        <v>190.58</v>
      </c>
      <c r="ED34" s="34">
        <f>(Tabela2[[#This Row],[LANCHE]]*3.8)</f>
        <v>57</v>
      </c>
      <c r="EE34" s="34">
        <f>(Tabela2[[#This Row],[JANTAR]]*14.66)</f>
        <v>0</v>
      </c>
      <c r="EF34" s="34">
        <f>SUM(Tabela2[[#This Row],[Valor Desjejum]]+Tabela2[[#This Row],[Valor Almoço]]+Tabela2[[#This Row],[Valor Lanche]]+Tabela2[[#This Row],[Valor Jantar]])</f>
        <v>300.02</v>
      </c>
      <c r="EG34" s="35">
        <f>(Tabela2[[#This Row],[Valor Desjejum]]+Tabela2[[#This Row],[Valor Almoço]]+Tabela2[[#This Row],[Valor Jantar]])*5%</f>
        <v>12.151000000000002</v>
      </c>
    </row>
    <row r="35" spans="1:137">
      <c r="A35" s="30">
        <v>222670</v>
      </c>
      <c r="B35" s="13" t="str">
        <f>VLOOKUP(Tabela2[[#This Row],[MATRIC]],Tabela1[],2,0)</f>
        <v>CLAITON JOSE DA SILVA</v>
      </c>
      <c r="C35" s="13" t="str">
        <f>VLOOKUP(Tabela2[[#This Row],[MATRIC]],Tabela1[],3,0)</f>
        <v>1AF071</v>
      </c>
      <c r="D35" s="31"/>
      <c r="E35" s="31"/>
      <c r="F35" s="31"/>
      <c r="G35" s="31"/>
      <c r="H35" s="31"/>
      <c r="I35" s="31"/>
      <c r="J35" s="31"/>
      <c r="K35" s="31"/>
      <c r="L35" s="31">
        <v>1</v>
      </c>
      <c r="M35" s="31">
        <v>1</v>
      </c>
      <c r="N35" s="31"/>
      <c r="O35" s="31"/>
      <c r="P35" s="31">
        <v>1</v>
      </c>
      <c r="Q35" s="31"/>
      <c r="R35" s="31"/>
      <c r="S35" s="31"/>
      <c r="T35" s="31">
        <v>1</v>
      </c>
      <c r="U35" s="31"/>
      <c r="V35" s="31"/>
      <c r="W35" s="31"/>
      <c r="X35" s="31">
        <v>1</v>
      </c>
      <c r="Y35" s="31">
        <v>4</v>
      </c>
      <c r="Z35" s="31">
        <v>4</v>
      </c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>
        <v>1</v>
      </c>
      <c r="AS35" s="31"/>
      <c r="AT35" s="31"/>
      <c r="AU35" s="31"/>
      <c r="AV35" s="31">
        <v>1</v>
      </c>
      <c r="AW35" s="31"/>
      <c r="AX35" s="31"/>
      <c r="AY35" s="31"/>
      <c r="AZ35" s="31">
        <v>1</v>
      </c>
      <c r="BA35" s="31"/>
      <c r="BB35" s="31"/>
      <c r="BC35" s="31"/>
      <c r="BD35" s="31">
        <v>1</v>
      </c>
      <c r="BE35" s="31">
        <v>4</v>
      </c>
      <c r="BF35" s="31">
        <v>4</v>
      </c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>
        <v>1</v>
      </c>
      <c r="BY35" s="31"/>
      <c r="BZ35" s="31"/>
      <c r="CA35" s="31"/>
      <c r="CB35" s="31">
        <v>1</v>
      </c>
      <c r="CC35" s="31"/>
      <c r="CD35" s="31"/>
      <c r="CE35" s="31"/>
      <c r="CF35" s="31">
        <v>1</v>
      </c>
      <c r="CG35" s="31"/>
      <c r="CH35" s="31"/>
      <c r="CI35" s="31"/>
      <c r="CJ35" s="31">
        <v>1</v>
      </c>
      <c r="CK35" s="31">
        <v>4</v>
      </c>
      <c r="CL35" s="31">
        <v>4</v>
      </c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>
        <v>1</v>
      </c>
      <c r="DE35" s="31"/>
      <c r="DF35" s="31"/>
      <c r="DG35" s="31"/>
      <c r="DH35" s="31">
        <v>1</v>
      </c>
      <c r="DI35" s="31"/>
      <c r="DJ35" s="31"/>
      <c r="DK35" s="31"/>
      <c r="DL35" s="31">
        <v>1</v>
      </c>
      <c r="DM35" s="31"/>
      <c r="DN35" s="31"/>
      <c r="DO35" s="31"/>
      <c r="DP35" s="31">
        <v>1</v>
      </c>
      <c r="DQ35" s="31">
        <v>4</v>
      </c>
      <c r="DR35" s="31">
        <v>4</v>
      </c>
      <c r="DS35" s="31"/>
      <c r="DT35" s="31"/>
      <c r="DU35" s="31"/>
      <c r="DV35" s="31"/>
      <c r="DW35" s="31"/>
      <c r="DX35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16</v>
      </c>
      <c r="DY35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17</v>
      </c>
      <c r="DZ35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35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35" s="34">
        <f>(Tabela2[[#This Row],[DESJEJUN]]*4.37)</f>
        <v>69.92</v>
      </c>
      <c r="EC35" s="34">
        <f>(Tabela2[[#This Row],[ALMOÇO]]*14.66)</f>
        <v>249.22</v>
      </c>
      <c r="ED35" s="34">
        <f>(Tabela2[[#This Row],[LANCHE]]*3.8)</f>
        <v>60.8</v>
      </c>
      <c r="EE35" s="34">
        <f>(Tabela2[[#This Row],[JANTAR]]*14.66)</f>
        <v>0</v>
      </c>
      <c r="EF35" s="34">
        <f>SUM(Tabela2[[#This Row],[Valor Desjejum]]+Tabela2[[#This Row],[Valor Almoço]]+Tabela2[[#This Row],[Valor Lanche]]+Tabela2[[#This Row],[Valor Jantar]])</f>
        <v>379.94</v>
      </c>
      <c r="EG35" s="35">
        <f>(Tabela2[[#This Row],[Valor Desjejum]]+Tabela2[[#This Row],[Valor Almoço]]+Tabela2[[#This Row],[Valor Jantar]])*5%</f>
        <v>15.957000000000001</v>
      </c>
    </row>
    <row r="36" spans="1:137">
      <c r="A36" s="30">
        <v>201491</v>
      </c>
      <c r="B36" s="13" t="str">
        <f>VLOOKUP(Tabela2[[#This Row],[MATRIC]],Tabela1[],2,0)</f>
        <v>CLAUDEMIRO FELISBINO DAIREL</v>
      </c>
      <c r="C36" s="13" t="str">
        <f>VLOOKUP(Tabela2[[#This Row],[MATRIC]],Tabela1[],3,0)</f>
        <v>1AF079</v>
      </c>
      <c r="D36" s="31"/>
      <c r="E36" s="31"/>
      <c r="F36" s="31"/>
      <c r="G36" s="31"/>
      <c r="H36" s="31"/>
      <c r="I36" s="31"/>
      <c r="J36" s="31"/>
      <c r="K36" s="31"/>
      <c r="L36" s="31">
        <v>1</v>
      </c>
      <c r="M36" s="31">
        <v>1</v>
      </c>
      <c r="N36" s="31"/>
      <c r="O36" s="31"/>
      <c r="P36" s="31">
        <v>1</v>
      </c>
      <c r="Q36" s="31">
        <v>1</v>
      </c>
      <c r="R36" s="31"/>
      <c r="S36" s="31"/>
      <c r="T36" s="31">
        <v>1</v>
      </c>
      <c r="U36" s="31">
        <v>1</v>
      </c>
      <c r="V36" s="31"/>
      <c r="W36" s="31"/>
      <c r="X36" s="31">
        <v>1</v>
      </c>
      <c r="Y36" s="31">
        <v>1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>
        <v>1</v>
      </c>
      <c r="AW36" s="31"/>
      <c r="AX36" s="31"/>
      <c r="AY36" s="31"/>
      <c r="AZ36" s="31">
        <v>1</v>
      </c>
      <c r="BA36" s="31">
        <v>1</v>
      </c>
      <c r="BB36" s="31"/>
      <c r="BC36" s="31"/>
      <c r="BD36" s="31">
        <v>1</v>
      </c>
      <c r="BE36" s="31">
        <v>1</v>
      </c>
      <c r="BF36" s="31"/>
      <c r="BG36" s="31"/>
      <c r="BH36" s="31"/>
      <c r="BI36" s="31"/>
      <c r="BJ36" s="31">
        <v>8</v>
      </c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>
        <v>1</v>
      </c>
      <c r="BY36" s="31">
        <v>1</v>
      </c>
      <c r="BZ36" s="31"/>
      <c r="CA36" s="31"/>
      <c r="CB36" s="31">
        <v>1</v>
      </c>
      <c r="CC36" s="31">
        <v>1</v>
      </c>
      <c r="CD36" s="31"/>
      <c r="CE36" s="31"/>
      <c r="CF36" s="31"/>
      <c r="CG36" s="31"/>
      <c r="CH36" s="31"/>
      <c r="CI36" s="31"/>
      <c r="CJ36" s="31">
        <v>1</v>
      </c>
      <c r="CK36" s="31">
        <v>1</v>
      </c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>
        <v>1</v>
      </c>
      <c r="DE36" s="31">
        <v>1</v>
      </c>
      <c r="DF36" s="31"/>
      <c r="DG36" s="31"/>
      <c r="DH36" s="31">
        <v>1</v>
      </c>
      <c r="DI36" s="31">
        <v>1</v>
      </c>
      <c r="DJ36" s="31"/>
      <c r="DK36" s="31"/>
      <c r="DL36" s="31">
        <v>1</v>
      </c>
      <c r="DM36" s="31">
        <v>1</v>
      </c>
      <c r="DN36" s="31"/>
      <c r="DO36" s="31"/>
      <c r="DP36" s="31">
        <v>1</v>
      </c>
      <c r="DQ36" s="31">
        <v>1</v>
      </c>
      <c r="DR36" s="31"/>
      <c r="DS36" s="31"/>
      <c r="DT36" s="31"/>
      <c r="DU36" s="31"/>
      <c r="DV36" s="31">
        <v>8</v>
      </c>
      <c r="DW36" s="31"/>
      <c r="DX36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14</v>
      </c>
      <c r="DY36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13</v>
      </c>
      <c r="DZ36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36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36" s="34">
        <f>(Tabela2[[#This Row],[DESJEJUN]]*4.37)</f>
        <v>61.18</v>
      </c>
      <c r="EC36" s="34">
        <f>(Tabela2[[#This Row],[ALMOÇO]]*14.66)</f>
        <v>190.58</v>
      </c>
      <c r="ED36" s="34">
        <f>(Tabela2[[#This Row],[LANCHE]]*3.8)</f>
        <v>60.8</v>
      </c>
      <c r="EE36" s="34">
        <f>(Tabela2[[#This Row],[JANTAR]]*14.66)</f>
        <v>0</v>
      </c>
      <c r="EF36" s="34">
        <f>SUM(Tabela2[[#This Row],[Valor Desjejum]]+Tabela2[[#This Row],[Valor Almoço]]+Tabela2[[#This Row],[Valor Lanche]]+Tabela2[[#This Row],[Valor Jantar]])</f>
        <v>312.56</v>
      </c>
      <c r="EG36" s="35">
        <f>(Tabela2[[#This Row],[Valor Desjejum]]+Tabela2[[#This Row],[Valor Almoço]]+Tabela2[[#This Row],[Valor Jantar]])*5%</f>
        <v>12.588000000000001</v>
      </c>
    </row>
    <row r="37" spans="1:137">
      <c r="A37" s="30">
        <v>3332</v>
      </c>
      <c r="B37" s="13" t="str">
        <f>VLOOKUP(Tabela2[[#This Row],[MATRIC]],Tabela1[],2,0)</f>
        <v>CLAUDINEI ARAUJO CORREA</v>
      </c>
      <c r="C37" s="13" t="str">
        <f>VLOOKUP(Tabela2[[#This Row],[MATRIC]],Tabela1[],3,0)</f>
        <v>1AF072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>
        <v>4</v>
      </c>
      <c r="CM37" s="31">
        <v>4</v>
      </c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>
        <v>4</v>
      </c>
      <c r="DS37" s="31">
        <v>4</v>
      </c>
      <c r="DT37" s="31"/>
      <c r="DU37" s="31"/>
      <c r="DV37" s="31"/>
      <c r="DW37" s="31"/>
      <c r="DX37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37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37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8</v>
      </c>
      <c r="EA37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8</v>
      </c>
      <c r="EB37" s="34">
        <f>(Tabela2[[#This Row],[DESJEJUN]]*4.37)</f>
        <v>0</v>
      </c>
      <c r="EC37" s="34">
        <f>(Tabela2[[#This Row],[ALMOÇO]]*14.66)</f>
        <v>0</v>
      </c>
      <c r="ED37" s="34">
        <f>(Tabela2[[#This Row],[LANCHE]]*3.8)</f>
        <v>30.4</v>
      </c>
      <c r="EE37" s="34">
        <f>(Tabela2[[#This Row],[JANTAR]]*14.66)</f>
        <v>117.28</v>
      </c>
      <c r="EF37" s="34">
        <f>SUM(Tabela2[[#This Row],[Valor Desjejum]]+Tabela2[[#This Row],[Valor Almoço]]+Tabela2[[#This Row],[Valor Lanche]]+Tabela2[[#This Row],[Valor Jantar]])</f>
        <v>147.68</v>
      </c>
      <c r="EG37" s="35">
        <f>(Tabela2[[#This Row],[Valor Desjejum]]+Tabela2[[#This Row],[Valor Almoço]]+Tabela2[[#This Row],[Valor Jantar]])*5%</f>
        <v>5.8640000000000008</v>
      </c>
    </row>
    <row r="38" spans="1:137">
      <c r="A38" s="30">
        <v>214196</v>
      </c>
      <c r="B38" s="13" t="str">
        <f>VLOOKUP(Tabela2[[#This Row],[MATRIC]],Tabela1[],2,0)</f>
        <v>CLAUDINEI DA COSTA SANTOS</v>
      </c>
      <c r="C38" s="13" t="str">
        <f>VLOOKUP(Tabela2[[#This Row],[MATRIC]],Tabela1[],3,0)</f>
        <v>1AF079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>
        <v>4</v>
      </c>
      <c r="AA38" s="31">
        <v>4</v>
      </c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>
        <v>4</v>
      </c>
      <c r="BG38" s="31">
        <v>4</v>
      </c>
      <c r="BH38" s="31"/>
      <c r="BI38" s="31"/>
      <c r="BJ38" s="31">
        <v>2</v>
      </c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>
        <v>1</v>
      </c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</v>
      </c>
      <c r="DY38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38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10</v>
      </c>
      <c r="EA38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8</v>
      </c>
      <c r="EB38" s="34">
        <f>(Tabela2[[#This Row],[DESJEJUN]]*4.37)</f>
        <v>4.37</v>
      </c>
      <c r="EC38" s="34">
        <f>(Tabela2[[#This Row],[ALMOÇO]]*14.66)</f>
        <v>0</v>
      </c>
      <c r="ED38" s="34">
        <f>(Tabela2[[#This Row],[LANCHE]]*3.8)</f>
        <v>38</v>
      </c>
      <c r="EE38" s="34">
        <f>(Tabela2[[#This Row],[JANTAR]]*14.66)</f>
        <v>117.28</v>
      </c>
      <c r="EF38" s="34">
        <f>SUM(Tabela2[[#This Row],[Valor Desjejum]]+Tabela2[[#This Row],[Valor Almoço]]+Tabela2[[#This Row],[Valor Lanche]]+Tabela2[[#This Row],[Valor Jantar]])</f>
        <v>159.65</v>
      </c>
      <c r="EG38" s="35">
        <f>(Tabela2[[#This Row],[Valor Desjejum]]+Tabela2[[#This Row],[Valor Almoço]]+Tabela2[[#This Row],[Valor Jantar]])*5%</f>
        <v>6.0825000000000005</v>
      </c>
    </row>
    <row r="39" spans="1:137">
      <c r="A39" s="30">
        <v>2720</v>
      </c>
      <c r="B39" s="13" t="str">
        <f>VLOOKUP(Tabela2[[#This Row],[MATRIC]],Tabela1[],2,0)</f>
        <v>CLAUDIO OFUGI</v>
      </c>
      <c r="C39" s="13" t="str">
        <f>VLOOKUP(Tabela2[[#This Row],[MATRIC]],Tabela1[],3,0)</f>
        <v>1AF010</v>
      </c>
      <c r="D39" s="31"/>
      <c r="E39" s="31"/>
      <c r="F39" s="31"/>
      <c r="G39" s="31"/>
      <c r="H39" s="31"/>
      <c r="I39" s="31"/>
      <c r="J39" s="31"/>
      <c r="K39" s="31"/>
      <c r="L39" s="31"/>
      <c r="M39" s="31">
        <v>1</v>
      </c>
      <c r="N39" s="31"/>
      <c r="O39" s="31"/>
      <c r="P39" s="31"/>
      <c r="Q39" s="31">
        <v>1</v>
      </c>
      <c r="R39" s="31"/>
      <c r="S39" s="31"/>
      <c r="T39" s="31">
        <v>1</v>
      </c>
      <c r="U39" s="31">
        <v>1</v>
      </c>
      <c r="V39" s="31"/>
      <c r="W39" s="31"/>
      <c r="X39" s="31"/>
      <c r="Y39" s="31"/>
      <c r="Z39" s="31"/>
      <c r="AA39" s="31"/>
      <c r="AB39" s="31"/>
      <c r="AC39" s="31">
        <v>1</v>
      </c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>
        <v>1</v>
      </c>
      <c r="AP39" s="31"/>
      <c r="AQ39" s="31"/>
      <c r="AR39" s="31"/>
      <c r="AS39" s="31">
        <v>1</v>
      </c>
      <c r="AT39" s="31"/>
      <c r="AU39" s="31"/>
      <c r="AV39" s="31"/>
      <c r="AW39" s="31"/>
      <c r="AX39" s="31"/>
      <c r="AY39" s="31"/>
      <c r="AZ39" s="31"/>
      <c r="BA39" s="31">
        <v>1</v>
      </c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>
        <v>1</v>
      </c>
      <c r="DB39" s="31"/>
      <c r="DC39" s="31"/>
      <c r="DD39" s="31"/>
      <c r="DE39" s="31"/>
      <c r="DF39" s="31"/>
      <c r="DG39" s="31"/>
      <c r="DH39" s="31"/>
      <c r="DI39" s="31">
        <v>1</v>
      </c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</v>
      </c>
      <c r="DY39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9</v>
      </c>
      <c r="DZ39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39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39" s="34">
        <f>(Tabela2[[#This Row],[DESJEJUN]]*4.37)</f>
        <v>4.37</v>
      </c>
      <c r="EC39" s="34">
        <f>(Tabela2[[#This Row],[ALMOÇO]]*14.66)</f>
        <v>131.94</v>
      </c>
      <c r="ED39" s="34">
        <f>(Tabela2[[#This Row],[LANCHE]]*3.8)</f>
        <v>0</v>
      </c>
      <c r="EE39" s="34">
        <f>(Tabela2[[#This Row],[JANTAR]]*14.66)</f>
        <v>0</v>
      </c>
      <c r="EF39" s="34">
        <f>SUM(Tabela2[[#This Row],[Valor Desjejum]]+Tabela2[[#This Row],[Valor Almoço]]+Tabela2[[#This Row],[Valor Lanche]]+Tabela2[[#This Row],[Valor Jantar]])</f>
        <v>136.31</v>
      </c>
      <c r="EG39" s="35">
        <f>(Tabela2[[#This Row],[Valor Desjejum]]+Tabela2[[#This Row],[Valor Almoço]]+Tabela2[[#This Row],[Valor Jantar]])*5%</f>
        <v>6.8155000000000001</v>
      </c>
    </row>
    <row r="40" spans="1:137">
      <c r="A40" s="30">
        <v>9264</v>
      </c>
      <c r="B40" s="13" t="str">
        <f>VLOOKUP(Tabela2[[#This Row],[MATRIC]],Tabela1[],2,0)</f>
        <v>CLEBIO PEREIRA BARBOSA</v>
      </c>
      <c r="C40" s="13" t="str">
        <f>VLOOKUP(Tabela2[[#This Row],[MATRIC]],Tabela1[],3,0)</f>
        <v>1AF010</v>
      </c>
      <c r="D40" s="31"/>
      <c r="E40" s="31"/>
      <c r="F40" s="31"/>
      <c r="G40" s="31"/>
      <c r="H40" s="31"/>
      <c r="I40" s="31"/>
      <c r="J40" s="31">
        <v>1</v>
      </c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>
        <v>1</v>
      </c>
      <c r="AC40" s="31"/>
      <c r="AD40" s="31"/>
      <c r="AE40" s="31"/>
      <c r="AF40" s="31"/>
      <c r="AG40" s="31">
        <v>1</v>
      </c>
      <c r="AH40" s="31"/>
      <c r="AI40" s="31"/>
      <c r="AJ40" s="31">
        <v>1</v>
      </c>
      <c r="AK40" s="31"/>
      <c r="AL40" s="31"/>
      <c r="AM40" s="31"/>
      <c r="AN40" s="31">
        <v>1</v>
      </c>
      <c r="AO40" s="31">
        <v>1</v>
      </c>
      <c r="AP40" s="31">
        <v>4</v>
      </c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>
        <v>1</v>
      </c>
      <c r="BJ40" s="31"/>
      <c r="BK40" s="31"/>
      <c r="BL40" s="31"/>
      <c r="BM40" s="31"/>
      <c r="BN40" s="31"/>
      <c r="BO40" s="31"/>
      <c r="BP40" s="31"/>
      <c r="BQ40" s="31">
        <v>1</v>
      </c>
      <c r="BR40" s="31"/>
      <c r="BS40" s="31"/>
      <c r="BT40" s="31"/>
      <c r="BU40" s="31">
        <v>1</v>
      </c>
      <c r="BV40" s="31">
        <v>4</v>
      </c>
      <c r="BW40" s="31"/>
      <c r="BX40" s="31">
        <v>1</v>
      </c>
      <c r="BY40" s="31">
        <v>1</v>
      </c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>
        <v>1</v>
      </c>
      <c r="CT40" s="31"/>
      <c r="CU40" s="31"/>
      <c r="CV40" s="31">
        <v>1</v>
      </c>
      <c r="CW40" s="31">
        <v>1</v>
      </c>
      <c r="CX40" s="31"/>
      <c r="CY40" s="31"/>
      <c r="CZ40" s="31"/>
      <c r="DA40" s="31">
        <v>1</v>
      </c>
      <c r="DB40" s="31">
        <v>4</v>
      </c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>
        <v>1</v>
      </c>
      <c r="DW40" s="31"/>
      <c r="DX40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5</v>
      </c>
      <c r="DY40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9</v>
      </c>
      <c r="DZ40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14</v>
      </c>
      <c r="EA40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40" s="34">
        <f>(Tabela2[[#This Row],[DESJEJUN]]*4.37)</f>
        <v>21.85</v>
      </c>
      <c r="EC40" s="34">
        <f>(Tabela2[[#This Row],[ALMOÇO]]*14.66)</f>
        <v>131.94</v>
      </c>
      <c r="ED40" s="34">
        <f>(Tabela2[[#This Row],[LANCHE]]*3.8)</f>
        <v>53.199999999999996</v>
      </c>
      <c r="EE40" s="34">
        <f>(Tabela2[[#This Row],[JANTAR]]*14.66)</f>
        <v>0</v>
      </c>
      <c r="EF40" s="34">
        <f>SUM(Tabela2[[#This Row],[Valor Desjejum]]+Tabela2[[#This Row],[Valor Almoço]]+Tabela2[[#This Row],[Valor Lanche]]+Tabela2[[#This Row],[Valor Jantar]])</f>
        <v>206.98999999999998</v>
      </c>
      <c r="EG40" s="35">
        <f>(Tabela2[[#This Row],[Valor Desjejum]]+Tabela2[[#This Row],[Valor Almoço]]+Tabela2[[#This Row],[Valor Jantar]])*5%</f>
        <v>7.6894999999999998</v>
      </c>
    </row>
    <row r="41" spans="1:137">
      <c r="A41" s="30">
        <v>17082</v>
      </c>
      <c r="B41" s="13" t="str">
        <f>VLOOKUP(Tabela2[[#This Row],[MATRIC]],Tabela1[],2,0)</f>
        <v>CLEIA APARECIDA PEREIRA BARBOSA AMARAL</v>
      </c>
      <c r="C41" s="13" t="str">
        <f>VLOOKUP(Tabela2[[#This Row],[MATRIC]],Tabela1[],3,0)</f>
        <v>6AF001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41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41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41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41" s="34">
        <f>(Tabela2[[#This Row],[DESJEJUN]]*4.37)</f>
        <v>0</v>
      </c>
      <c r="EC41" s="34">
        <f>(Tabela2[[#This Row],[ALMOÇO]]*14.66)</f>
        <v>0</v>
      </c>
      <c r="ED41" s="34">
        <f>(Tabela2[[#This Row],[LANCHE]]*3.8)</f>
        <v>0</v>
      </c>
      <c r="EE41" s="34">
        <f>(Tabela2[[#This Row],[JANTAR]]*14.66)</f>
        <v>0</v>
      </c>
      <c r="EF41" s="34">
        <f>SUM(Tabela2[[#This Row],[Valor Desjejum]]+Tabela2[[#This Row],[Valor Almoço]]+Tabela2[[#This Row],[Valor Lanche]]+Tabela2[[#This Row],[Valor Jantar]])</f>
        <v>0</v>
      </c>
      <c r="EG41" s="35">
        <f>(Tabela2[[#This Row],[Valor Desjejum]]+Tabela2[[#This Row],[Valor Almoço]]+Tabela2[[#This Row],[Valor Jantar]])*5%</f>
        <v>0</v>
      </c>
    </row>
    <row r="42" spans="1:137">
      <c r="A42" s="30">
        <v>224277</v>
      </c>
      <c r="B42" s="13" t="str">
        <f>VLOOKUP(Tabela2[[#This Row],[MATRIC]],Tabela1[],2,0)</f>
        <v>CLENES ARNEI LOPES SOUZA</v>
      </c>
      <c r="C42" s="13" t="str">
        <f>VLOOKUP(Tabela2[[#This Row],[MATRIC]],Tabela1[],3,0)</f>
        <v>3AF015</v>
      </c>
      <c r="D42" s="31"/>
      <c r="E42" s="31"/>
      <c r="F42" s="31"/>
      <c r="G42" s="31"/>
      <c r="H42" s="31"/>
      <c r="I42" s="31"/>
      <c r="J42" s="31"/>
      <c r="K42" s="31"/>
      <c r="L42" s="31"/>
      <c r="M42" s="31">
        <v>1</v>
      </c>
      <c r="N42" s="31"/>
      <c r="O42" s="31"/>
      <c r="P42" s="31"/>
      <c r="Q42" s="31"/>
      <c r="R42" s="31"/>
      <c r="S42" s="31"/>
      <c r="T42" s="31"/>
      <c r="U42" s="31">
        <v>1</v>
      </c>
      <c r="V42" s="31"/>
      <c r="W42" s="31"/>
      <c r="X42" s="31"/>
      <c r="Y42" s="31">
        <v>1</v>
      </c>
      <c r="Z42" s="31"/>
      <c r="AA42" s="31"/>
      <c r="AB42" s="31"/>
      <c r="AC42" s="31">
        <v>1</v>
      </c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>
        <v>1</v>
      </c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>
        <v>1</v>
      </c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42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6</v>
      </c>
      <c r="DZ42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42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42" s="34">
        <f>(Tabela2[[#This Row],[DESJEJUN]]*4.37)</f>
        <v>0</v>
      </c>
      <c r="EC42" s="34">
        <f>(Tabela2[[#This Row],[ALMOÇO]]*14.66)</f>
        <v>87.960000000000008</v>
      </c>
      <c r="ED42" s="34">
        <f>(Tabela2[[#This Row],[LANCHE]]*3.8)</f>
        <v>0</v>
      </c>
      <c r="EE42" s="34">
        <f>(Tabela2[[#This Row],[JANTAR]]*14.66)</f>
        <v>0</v>
      </c>
      <c r="EF42" s="34">
        <f>SUM(Tabela2[[#This Row],[Valor Desjejum]]+Tabela2[[#This Row],[Valor Almoço]]+Tabela2[[#This Row],[Valor Lanche]]+Tabela2[[#This Row],[Valor Jantar]])</f>
        <v>87.960000000000008</v>
      </c>
      <c r="EG42" s="35">
        <f>(Tabela2[[#This Row],[Valor Desjejum]]+Tabela2[[#This Row],[Valor Almoço]]+Tabela2[[#This Row],[Valor Jantar]])*5%</f>
        <v>4.3980000000000006</v>
      </c>
    </row>
    <row r="43" spans="1:137">
      <c r="A43" s="30">
        <v>192831</v>
      </c>
      <c r="B43" s="13" t="str">
        <f>VLOOKUP(Tabela2[[#This Row],[MATRIC]],Tabela1[],2,0)</f>
        <v>CLEOMAR GONCALVES DO NASCIMENTO</v>
      </c>
      <c r="C43" s="13" t="str">
        <f>VLOOKUP(Tabela2[[#This Row],[MATRIC]],Tabela1[],3,0)</f>
        <v>1AF079</v>
      </c>
      <c r="D43" s="31"/>
      <c r="E43" s="31"/>
      <c r="F43" s="31"/>
      <c r="G43" s="31"/>
      <c r="H43" s="31"/>
      <c r="I43" s="31"/>
      <c r="J43" s="31"/>
      <c r="K43" s="31"/>
      <c r="L43" s="31"/>
      <c r="M43" s="31">
        <v>1</v>
      </c>
      <c r="N43" s="31"/>
      <c r="O43" s="31"/>
      <c r="P43" s="31"/>
      <c r="Q43" s="31">
        <v>1</v>
      </c>
      <c r="R43" s="31"/>
      <c r="S43" s="31"/>
      <c r="T43" s="31"/>
      <c r="U43" s="31">
        <v>1</v>
      </c>
      <c r="V43" s="31"/>
      <c r="W43" s="31"/>
      <c r="X43" s="31"/>
      <c r="Y43" s="31">
        <v>1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>
        <v>1</v>
      </c>
      <c r="AT43" s="31"/>
      <c r="AU43" s="31"/>
      <c r="AV43" s="31"/>
      <c r="AW43" s="31"/>
      <c r="AX43" s="31"/>
      <c r="AY43" s="31"/>
      <c r="AZ43" s="31"/>
      <c r="BA43" s="31">
        <v>1</v>
      </c>
      <c r="BB43" s="31"/>
      <c r="BC43" s="31"/>
      <c r="BD43" s="31"/>
      <c r="BE43" s="31">
        <v>1</v>
      </c>
      <c r="BF43" s="31"/>
      <c r="BG43" s="31"/>
      <c r="BH43" s="31"/>
      <c r="BI43" s="31"/>
      <c r="BJ43" s="31">
        <v>8</v>
      </c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>
        <v>1</v>
      </c>
      <c r="CD43" s="31"/>
      <c r="CE43" s="31"/>
      <c r="CF43" s="31"/>
      <c r="CG43" s="31">
        <v>1</v>
      </c>
      <c r="CH43" s="31"/>
      <c r="CI43" s="31"/>
      <c r="CJ43" s="31"/>
      <c r="CK43" s="31">
        <v>1</v>
      </c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>
        <v>1</v>
      </c>
      <c r="DF43" s="31"/>
      <c r="DG43" s="31"/>
      <c r="DH43" s="31"/>
      <c r="DI43" s="31">
        <v>1</v>
      </c>
      <c r="DJ43" s="31"/>
      <c r="DK43" s="31"/>
      <c r="DL43" s="31"/>
      <c r="DM43" s="31">
        <v>1</v>
      </c>
      <c r="DN43" s="31"/>
      <c r="DO43" s="31"/>
      <c r="DP43" s="31"/>
      <c r="DQ43" s="31">
        <v>1</v>
      </c>
      <c r="DR43" s="31"/>
      <c r="DS43" s="31"/>
      <c r="DT43" s="31"/>
      <c r="DU43" s="31"/>
      <c r="DV43" s="31">
        <v>8</v>
      </c>
      <c r="DW43" s="31"/>
      <c r="DX43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43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14</v>
      </c>
      <c r="DZ43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43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43" s="34">
        <f>(Tabela2[[#This Row],[DESJEJUN]]*4.37)</f>
        <v>0</v>
      </c>
      <c r="EC43" s="34">
        <f>(Tabela2[[#This Row],[ALMOÇO]]*14.66)</f>
        <v>205.24</v>
      </c>
      <c r="ED43" s="34">
        <f>(Tabela2[[#This Row],[LANCHE]]*3.8)</f>
        <v>60.8</v>
      </c>
      <c r="EE43" s="34">
        <f>(Tabela2[[#This Row],[JANTAR]]*14.66)</f>
        <v>0</v>
      </c>
      <c r="EF43" s="34">
        <f>SUM(Tabela2[[#This Row],[Valor Desjejum]]+Tabela2[[#This Row],[Valor Almoço]]+Tabela2[[#This Row],[Valor Lanche]]+Tabela2[[#This Row],[Valor Jantar]])</f>
        <v>266.04000000000002</v>
      </c>
      <c r="EG43" s="35">
        <f>(Tabela2[[#This Row],[Valor Desjejum]]+Tabela2[[#This Row],[Valor Almoço]]+Tabela2[[#This Row],[Valor Jantar]])*5%</f>
        <v>10.262</v>
      </c>
    </row>
    <row r="44" spans="1:137">
      <c r="A44" s="30">
        <v>191440</v>
      </c>
      <c r="B44" s="13" t="str">
        <f>VLOOKUP(Tabela2[[#This Row],[MATRIC]],Tabela1[],2,0)</f>
        <v>CRISTIANO PEREIRA DE CASTRO</v>
      </c>
      <c r="C44" s="13" t="str">
        <f>VLOOKUP(Tabela2[[#This Row],[MATRIC]],Tabela1[],3,0)</f>
        <v>6AF011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44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44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44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44" s="34">
        <f>(Tabela2[[#This Row],[DESJEJUN]]*4.37)</f>
        <v>0</v>
      </c>
      <c r="EC44" s="34">
        <f>(Tabela2[[#This Row],[ALMOÇO]]*14.66)</f>
        <v>0</v>
      </c>
      <c r="ED44" s="34">
        <f>(Tabela2[[#This Row],[LANCHE]]*3.8)</f>
        <v>0</v>
      </c>
      <c r="EE44" s="34">
        <f>(Tabela2[[#This Row],[JANTAR]]*14.66)</f>
        <v>0</v>
      </c>
      <c r="EF44" s="34">
        <f>SUM(Tabela2[[#This Row],[Valor Desjejum]]+Tabela2[[#This Row],[Valor Almoço]]+Tabela2[[#This Row],[Valor Lanche]]+Tabela2[[#This Row],[Valor Jantar]])</f>
        <v>0</v>
      </c>
      <c r="EG44" s="35">
        <f>(Tabela2[[#This Row],[Valor Desjejum]]+Tabela2[[#This Row],[Valor Almoço]]+Tabela2[[#This Row],[Valor Jantar]])*5%</f>
        <v>0</v>
      </c>
    </row>
    <row r="45" spans="1:137">
      <c r="A45" s="30">
        <v>9303</v>
      </c>
      <c r="B45" s="13" t="str">
        <f>VLOOKUP(Tabela2[[#This Row],[MATRIC]],Tabela1[],2,0)</f>
        <v>CRISTIANO TEIXEIRA DE ARAUJO NETO</v>
      </c>
      <c r="C45" s="13" t="str">
        <f>VLOOKUP(Tabela2[[#This Row],[MATRIC]],Tabela1[],3,0)</f>
        <v>1AF078</v>
      </c>
      <c r="D45" s="31"/>
      <c r="E45" s="31"/>
      <c r="F45" s="31"/>
      <c r="G45" s="31"/>
      <c r="H45" s="31"/>
      <c r="I45" s="31">
        <v>1</v>
      </c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45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</v>
      </c>
      <c r="DZ45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45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45" s="34">
        <f>(Tabela2[[#This Row],[DESJEJUN]]*4.37)</f>
        <v>0</v>
      </c>
      <c r="EC45" s="34">
        <f>(Tabela2[[#This Row],[ALMOÇO]]*14.66)</f>
        <v>14.66</v>
      </c>
      <c r="ED45" s="34">
        <f>(Tabela2[[#This Row],[LANCHE]]*3.8)</f>
        <v>0</v>
      </c>
      <c r="EE45" s="34">
        <f>(Tabela2[[#This Row],[JANTAR]]*14.66)</f>
        <v>0</v>
      </c>
      <c r="EF45" s="34">
        <f>SUM(Tabela2[[#This Row],[Valor Desjejum]]+Tabela2[[#This Row],[Valor Almoço]]+Tabela2[[#This Row],[Valor Lanche]]+Tabela2[[#This Row],[Valor Jantar]])</f>
        <v>14.66</v>
      </c>
      <c r="EG45" s="35">
        <f>(Tabela2[[#This Row],[Valor Desjejum]]+Tabela2[[#This Row],[Valor Almoço]]+Tabela2[[#This Row],[Valor Jantar]])*5%</f>
        <v>0.7330000000000001</v>
      </c>
    </row>
    <row r="46" spans="1:137">
      <c r="A46" s="37">
        <v>235246</v>
      </c>
      <c r="B46" s="13" t="str">
        <f>VLOOKUP(Tabela2[[#This Row],[MATRIC]],Tabela1[],2,0)</f>
        <v>DANIEL DE PAULA SILVEIRA</v>
      </c>
      <c r="C46" s="13" t="str">
        <f>VLOOKUP(Tabela2[[#This Row],[MATRIC]],Tabela1[],3,0)</f>
        <v>1AF070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46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46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46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46" s="34">
        <f>(Tabela2[[#This Row],[DESJEJUN]]*4.37)</f>
        <v>0</v>
      </c>
      <c r="EC46" s="34">
        <f>(Tabela2[[#This Row],[ALMOÇO]]*14.66)</f>
        <v>0</v>
      </c>
      <c r="ED46" s="34">
        <f>(Tabela2[[#This Row],[LANCHE]]*3.8)</f>
        <v>0</v>
      </c>
      <c r="EE46" s="34">
        <f>(Tabela2[[#This Row],[JANTAR]]*14.66)</f>
        <v>0</v>
      </c>
      <c r="EF46" s="34">
        <f>SUM(Tabela2[[#This Row],[Valor Desjejum]]+Tabela2[[#This Row],[Valor Almoço]]+Tabela2[[#This Row],[Valor Lanche]]+Tabela2[[#This Row],[Valor Jantar]])</f>
        <v>0</v>
      </c>
      <c r="EG46" s="35">
        <f>(Tabela2[[#This Row],[Valor Desjejum]]+Tabela2[[#This Row],[Valor Almoço]]+Tabela2[[#This Row],[Valor Jantar]])*5%</f>
        <v>0</v>
      </c>
    </row>
    <row r="47" spans="1:137">
      <c r="A47" s="30">
        <v>168389</v>
      </c>
      <c r="B47" s="13" t="str">
        <f>VLOOKUP(Tabela2[[#This Row],[MATRIC]],Tabela1[],2,0)</f>
        <v>DANIEL OLIVEIRA AMARAL</v>
      </c>
      <c r="C47" s="13" t="str">
        <f>VLOOKUP(Tabela2[[#This Row],[MATRIC]],Tabela1[],3,0)</f>
        <v>3AF018</v>
      </c>
      <c r="D47" s="31"/>
      <c r="E47" s="31"/>
      <c r="F47" s="31"/>
      <c r="G47" s="31"/>
      <c r="H47" s="31"/>
      <c r="I47" s="31"/>
      <c r="J47" s="31"/>
      <c r="K47" s="31"/>
      <c r="L47" s="31"/>
      <c r="M47" s="31">
        <v>1</v>
      </c>
      <c r="N47" s="31"/>
      <c r="O47" s="31"/>
      <c r="P47" s="31"/>
      <c r="Q47" s="31">
        <v>1</v>
      </c>
      <c r="R47" s="31"/>
      <c r="S47" s="31"/>
      <c r="T47" s="31">
        <v>1</v>
      </c>
      <c r="U47" s="31">
        <v>1</v>
      </c>
      <c r="V47" s="31"/>
      <c r="W47" s="31"/>
      <c r="X47" s="31">
        <v>1</v>
      </c>
      <c r="Y47" s="31">
        <v>1</v>
      </c>
      <c r="Z47" s="31"/>
      <c r="AA47" s="31"/>
      <c r="AB47" s="31"/>
      <c r="AC47" s="31">
        <v>1</v>
      </c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>
        <v>1</v>
      </c>
      <c r="AP47" s="31"/>
      <c r="AQ47" s="31"/>
      <c r="AR47" s="31"/>
      <c r="AS47" s="31"/>
      <c r="AT47" s="31"/>
      <c r="AU47" s="31"/>
      <c r="AV47" s="31"/>
      <c r="AW47" s="31">
        <v>1</v>
      </c>
      <c r="AX47" s="31"/>
      <c r="AY47" s="31"/>
      <c r="AZ47" s="31"/>
      <c r="BA47" s="31">
        <v>1</v>
      </c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>
        <v>1</v>
      </c>
      <c r="BQ47" s="31">
        <v>1</v>
      </c>
      <c r="BR47" s="31"/>
      <c r="BS47" s="31"/>
      <c r="BT47" s="31"/>
      <c r="BU47" s="31">
        <v>1</v>
      </c>
      <c r="BV47" s="31"/>
      <c r="BW47" s="31"/>
      <c r="BX47" s="31"/>
      <c r="BY47" s="31">
        <v>1</v>
      </c>
      <c r="BZ47" s="31"/>
      <c r="CA47" s="31"/>
      <c r="CB47" s="31">
        <v>1</v>
      </c>
      <c r="CC47" s="31">
        <v>1</v>
      </c>
      <c r="CD47" s="31"/>
      <c r="CE47" s="31"/>
      <c r="CF47" s="31">
        <v>1</v>
      </c>
      <c r="CG47" s="31">
        <v>1</v>
      </c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>
        <v>1</v>
      </c>
      <c r="DA47" s="31">
        <v>1</v>
      </c>
      <c r="DB47" s="31"/>
      <c r="DC47" s="31"/>
      <c r="DD47" s="31"/>
      <c r="DE47" s="31">
        <v>1</v>
      </c>
      <c r="DF47" s="31"/>
      <c r="DG47" s="31"/>
      <c r="DH47" s="31"/>
      <c r="DI47" s="31">
        <v>1</v>
      </c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6</v>
      </c>
      <c r="DY47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16</v>
      </c>
      <c r="DZ47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47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47" s="34">
        <f>(Tabela2[[#This Row],[DESJEJUN]]*4.37)</f>
        <v>26.22</v>
      </c>
      <c r="EC47" s="34">
        <f>(Tabela2[[#This Row],[ALMOÇO]]*14.66)</f>
        <v>234.56</v>
      </c>
      <c r="ED47" s="34">
        <f>(Tabela2[[#This Row],[LANCHE]]*3.8)</f>
        <v>0</v>
      </c>
      <c r="EE47" s="34">
        <f>(Tabela2[[#This Row],[JANTAR]]*14.66)</f>
        <v>0</v>
      </c>
      <c r="EF47" s="34">
        <f>SUM(Tabela2[[#This Row],[Valor Desjejum]]+Tabela2[[#This Row],[Valor Almoço]]+Tabela2[[#This Row],[Valor Lanche]]+Tabela2[[#This Row],[Valor Jantar]])</f>
        <v>260.77999999999997</v>
      </c>
      <c r="EG47" s="35">
        <f>(Tabela2[[#This Row],[Valor Desjejum]]+Tabela2[[#This Row],[Valor Almoço]]+Tabela2[[#This Row],[Valor Jantar]])*5%</f>
        <v>13.039</v>
      </c>
    </row>
    <row r="48" spans="1:137">
      <c r="A48" s="30">
        <v>223398</v>
      </c>
      <c r="B48" s="13" t="str">
        <f>VLOOKUP(Tabela2[[#This Row],[MATRIC]],Tabela1[],2,0)</f>
        <v>DANILLO LOBO JORGE</v>
      </c>
      <c r="C48" s="13" t="str">
        <f>VLOOKUP(Tabela2[[#This Row],[MATRIC]],Tabela1[],3,0)</f>
        <v>1AF070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>
        <v>1</v>
      </c>
      <c r="AP48" s="31">
        <v>1</v>
      </c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48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</v>
      </c>
      <c r="DZ48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</v>
      </c>
      <c r="EA48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48" s="34">
        <f>(Tabela2[[#This Row],[DESJEJUN]]*4.37)</f>
        <v>0</v>
      </c>
      <c r="EC48" s="34">
        <f>(Tabela2[[#This Row],[ALMOÇO]]*14.66)</f>
        <v>14.66</v>
      </c>
      <c r="ED48" s="34">
        <f>(Tabela2[[#This Row],[LANCHE]]*3.8)</f>
        <v>3.8</v>
      </c>
      <c r="EE48" s="34">
        <f>(Tabela2[[#This Row],[JANTAR]]*14.66)</f>
        <v>0</v>
      </c>
      <c r="EF48" s="34">
        <f>SUM(Tabela2[[#This Row],[Valor Desjejum]]+Tabela2[[#This Row],[Valor Almoço]]+Tabela2[[#This Row],[Valor Lanche]]+Tabela2[[#This Row],[Valor Jantar]])</f>
        <v>18.46</v>
      </c>
      <c r="EG48" s="35">
        <f>(Tabela2[[#This Row],[Valor Desjejum]]+Tabela2[[#This Row],[Valor Almoço]]+Tabela2[[#This Row],[Valor Jantar]])*5%</f>
        <v>0.7330000000000001</v>
      </c>
    </row>
    <row r="49" spans="1:137">
      <c r="A49" s="30">
        <v>242803</v>
      </c>
      <c r="B49" s="13" t="str">
        <f>VLOOKUP(Tabela2[[#This Row],[MATRIC]],Tabela1[],2,0)</f>
        <v>LEANDRO BORGES</v>
      </c>
      <c r="C49" s="13" t="str">
        <f>VLOOKUP(Tabela2[[#This Row],[MATRIC]],Tabela1[],3,0)</f>
        <v>1AF070</v>
      </c>
      <c r="D49" s="31"/>
      <c r="E49" s="31"/>
      <c r="F49" s="31"/>
      <c r="G49" s="31"/>
      <c r="H49" s="31"/>
      <c r="I49" s="31"/>
      <c r="J49" s="31"/>
      <c r="K49" s="31"/>
      <c r="L49" s="31"/>
      <c r="M49" s="31">
        <v>1</v>
      </c>
      <c r="N49" s="31"/>
      <c r="O49" s="31"/>
      <c r="P49" s="31">
        <v>1</v>
      </c>
      <c r="Q49" s="31">
        <v>1</v>
      </c>
      <c r="R49" s="31"/>
      <c r="S49" s="31"/>
      <c r="T49" s="31">
        <v>1</v>
      </c>
      <c r="U49" s="31">
        <v>1</v>
      </c>
      <c r="V49" s="31"/>
      <c r="W49" s="31"/>
      <c r="X49" s="31">
        <v>1</v>
      </c>
      <c r="Y49" s="31">
        <v>1</v>
      </c>
      <c r="Z49" s="31"/>
      <c r="AA49" s="31"/>
      <c r="AB49" s="31">
        <v>1</v>
      </c>
      <c r="AC49" s="31">
        <v>1</v>
      </c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>
        <v>1</v>
      </c>
      <c r="AO49" s="31">
        <v>1</v>
      </c>
      <c r="AP49" s="31"/>
      <c r="AQ49" s="31"/>
      <c r="AR49" s="31">
        <v>1</v>
      </c>
      <c r="AS49" s="31">
        <v>1</v>
      </c>
      <c r="AT49" s="31"/>
      <c r="AU49" s="31"/>
      <c r="AV49" s="31">
        <v>1</v>
      </c>
      <c r="AW49" s="31">
        <v>1</v>
      </c>
      <c r="AX49" s="31"/>
      <c r="AY49" s="31"/>
      <c r="AZ49" s="31">
        <v>1</v>
      </c>
      <c r="BA49" s="31">
        <v>1</v>
      </c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>
        <v>1</v>
      </c>
      <c r="BU49" s="31">
        <v>1</v>
      </c>
      <c r="BV49" s="31"/>
      <c r="BW49" s="31"/>
      <c r="BX49" s="31">
        <v>1</v>
      </c>
      <c r="BY49" s="31">
        <v>1</v>
      </c>
      <c r="BZ49" s="31"/>
      <c r="CA49" s="31"/>
      <c r="CB49" s="31">
        <v>1</v>
      </c>
      <c r="CC49" s="31">
        <v>1</v>
      </c>
      <c r="CD49" s="31"/>
      <c r="CE49" s="31"/>
      <c r="CF49" s="31">
        <v>1</v>
      </c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>
        <v>1</v>
      </c>
      <c r="DA49" s="31">
        <v>1</v>
      </c>
      <c r="DB49" s="31"/>
      <c r="DC49" s="31"/>
      <c r="DD49" s="31">
        <v>1</v>
      </c>
      <c r="DE49" s="31">
        <v>1</v>
      </c>
      <c r="DF49" s="31"/>
      <c r="DG49" s="31"/>
      <c r="DH49" s="31">
        <v>1</v>
      </c>
      <c r="DI49" s="31">
        <v>1</v>
      </c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15</v>
      </c>
      <c r="DY49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15</v>
      </c>
      <c r="DZ49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49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49" s="34">
        <f>(Tabela2[[#This Row],[DESJEJUN]]*4.37)</f>
        <v>65.55</v>
      </c>
      <c r="EC49" s="34">
        <f>(Tabela2[[#This Row],[ALMOÇO]]*14.66)</f>
        <v>219.9</v>
      </c>
      <c r="ED49" s="34">
        <f>(Tabela2[[#This Row],[LANCHE]]*3.8)</f>
        <v>0</v>
      </c>
      <c r="EE49" s="34">
        <f>(Tabela2[[#This Row],[JANTAR]]*14.66)</f>
        <v>0</v>
      </c>
      <c r="EF49" s="34">
        <f>SUM(Tabela2[[#This Row],[Valor Desjejum]]+Tabela2[[#This Row],[Valor Almoço]]+Tabela2[[#This Row],[Valor Lanche]]+Tabela2[[#This Row],[Valor Jantar]])</f>
        <v>285.45</v>
      </c>
      <c r="EG49" s="35">
        <f>(Tabela2[[#This Row],[Valor Desjejum]]+Tabela2[[#This Row],[Valor Almoço]]+Tabela2[[#This Row],[Valor Jantar]])*5%</f>
        <v>14.272500000000001</v>
      </c>
    </row>
    <row r="50" spans="1:137">
      <c r="A50" s="30">
        <v>128132</v>
      </c>
      <c r="B50" s="13" t="str">
        <f>VLOOKUP(Tabela2[[#This Row],[MATRIC]],Tabela1[],2,0)</f>
        <v>DARLAN GONCALVES CRUZEIRO</v>
      </c>
      <c r="C50" s="13" t="str">
        <f>VLOOKUP(Tabela2[[#This Row],[MATRIC]],Tabela1[],3,0)</f>
        <v>1AF079</v>
      </c>
      <c r="D50" s="31"/>
      <c r="E50" s="31"/>
      <c r="F50" s="31"/>
      <c r="G50" s="31"/>
      <c r="H50" s="31"/>
      <c r="I50" s="31"/>
      <c r="J50" s="31"/>
      <c r="K50" s="31"/>
      <c r="L50" s="31">
        <v>1</v>
      </c>
      <c r="M50" s="31">
        <v>1</v>
      </c>
      <c r="N50" s="31"/>
      <c r="O50" s="31"/>
      <c r="P50" s="31">
        <v>1</v>
      </c>
      <c r="Q50" s="31">
        <v>1</v>
      </c>
      <c r="R50" s="31"/>
      <c r="S50" s="31"/>
      <c r="T50" s="31">
        <v>1</v>
      </c>
      <c r="U50" s="31">
        <v>1</v>
      </c>
      <c r="V50" s="31"/>
      <c r="W50" s="31"/>
      <c r="X50" s="31">
        <v>1</v>
      </c>
      <c r="Y50" s="31">
        <v>1</v>
      </c>
      <c r="Z50" s="31"/>
      <c r="AA50" s="31"/>
      <c r="AB50" s="31">
        <v>1</v>
      </c>
      <c r="AC50" s="31">
        <v>1</v>
      </c>
      <c r="AD50" s="31"/>
      <c r="AE50" s="31"/>
      <c r="AF50" s="31">
        <v>1</v>
      </c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>
        <v>1</v>
      </c>
      <c r="AS50" s="31">
        <v>1</v>
      </c>
      <c r="AT50" s="31"/>
      <c r="AU50" s="31"/>
      <c r="AV50" s="31">
        <v>1</v>
      </c>
      <c r="AW50" s="31"/>
      <c r="AX50" s="31"/>
      <c r="AY50" s="31"/>
      <c r="AZ50" s="31">
        <v>1</v>
      </c>
      <c r="BA50" s="31">
        <v>1</v>
      </c>
      <c r="BB50" s="31"/>
      <c r="BC50" s="31"/>
      <c r="BD50" s="31">
        <v>1</v>
      </c>
      <c r="BE50" s="31">
        <v>1</v>
      </c>
      <c r="BF50" s="31"/>
      <c r="BG50" s="31"/>
      <c r="BH50" s="31"/>
      <c r="BI50" s="31"/>
      <c r="BJ50" s="31">
        <v>8</v>
      </c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>
        <v>1</v>
      </c>
      <c r="BY50" s="31">
        <v>1</v>
      </c>
      <c r="BZ50" s="31"/>
      <c r="CA50" s="31"/>
      <c r="CB50" s="31">
        <v>1</v>
      </c>
      <c r="CC50" s="31">
        <v>1</v>
      </c>
      <c r="CD50" s="31"/>
      <c r="CE50" s="31"/>
      <c r="CF50" s="31">
        <v>1</v>
      </c>
      <c r="CG50" s="31">
        <v>1</v>
      </c>
      <c r="CH50" s="31"/>
      <c r="CI50" s="31"/>
      <c r="CJ50" s="31">
        <v>1</v>
      </c>
      <c r="CK50" s="31">
        <v>1</v>
      </c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>
        <v>1</v>
      </c>
      <c r="DE50" s="31">
        <v>1</v>
      </c>
      <c r="DF50" s="31"/>
      <c r="DG50" s="31"/>
      <c r="DH50" s="31">
        <v>1</v>
      </c>
      <c r="DI50" s="31">
        <v>1</v>
      </c>
      <c r="DJ50" s="31"/>
      <c r="DK50" s="31"/>
      <c r="DL50" s="31">
        <v>1</v>
      </c>
      <c r="DM50" s="31">
        <v>1</v>
      </c>
      <c r="DN50" s="31"/>
      <c r="DO50" s="31"/>
      <c r="DP50" s="31">
        <v>1</v>
      </c>
      <c r="DQ50" s="31">
        <v>1</v>
      </c>
      <c r="DR50" s="31"/>
      <c r="DS50" s="31"/>
      <c r="DT50" s="31"/>
      <c r="DU50" s="31"/>
      <c r="DV50" s="31">
        <v>8</v>
      </c>
      <c r="DW50" s="31"/>
      <c r="DX50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18</v>
      </c>
      <c r="DY50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16</v>
      </c>
      <c r="DZ50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50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50" s="34">
        <f>(Tabela2[[#This Row],[DESJEJUN]]*4.37)</f>
        <v>78.66</v>
      </c>
      <c r="EC50" s="34">
        <f>(Tabela2[[#This Row],[ALMOÇO]]*14.66)</f>
        <v>234.56</v>
      </c>
      <c r="ED50" s="34">
        <f>(Tabela2[[#This Row],[LANCHE]]*3.8)</f>
        <v>60.8</v>
      </c>
      <c r="EE50" s="34">
        <f>(Tabela2[[#This Row],[JANTAR]]*14.66)</f>
        <v>0</v>
      </c>
      <c r="EF50" s="34">
        <f>SUM(Tabela2[[#This Row],[Valor Desjejum]]+Tabela2[[#This Row],[Valor Almoço]]+Tabela2[[#This Row],[Valor Lanche]]+Tabela2[[#This Row],[Valor Jantar]])</f>
        <v>374.02000000000004</v>
      </c>
      <c r="EG50" s="35">
        <f>(Tabela2[[#This Row],[Valor Desjejum]]+Tabela2[[#This Row],[Valor Almoço]]+Tabela2[[#This Row],[Valor Jantar]])*5%</f>
        <v>15.661000000000001</v>
      </c>
    </row>
    <row r="51" spans="1:137">
      <c r="A51" s="30">
        <v>17083</v>
      </c>
      <c r="B51" s="13" t="str">
        <f>VLOOKUP(Tabela2[[#This Row],[MATRIC]],Tabela1[],2,0)</f>
        <v>DELMAR MOREIRA GONCALVES</v>
      </c>
      <c r="C51" s="13" t="str">
        <f>VLOOKUP(Tabela2[[#This Row],[MATRIC]],Tabela1[],3,0)</f>
        <v>1AF076</v>
      </c>
      <c r="D51" s="31"/>
      <c r="E51" s="31"/>
      <c r="F51" s="31"/>
      <c r="G51" s="31"/>
      <c r="H51" s="31"/>
      <c r="I51" s="31">
        <v>2</v>
      </c>
      <c r="J51" s="31">
        <v>2</v>
      </c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>
        <v>1</v>
      </c>
      <c r="AO51" s="31">
        <v>1</v>
      </c>
      <c r="AP51" s="31"/>
      <c r="AQ51" s="31"/>
      <c r="AR51" s="31">
        <v>1</v>
      </c>
      <c r="AS51" s="31">
        <v>1</v>
      </c>
      <c r="AT51" s="31"/>
      <c r="AU51" s="31"/>
      <c r="AV51" s="31">
        <v>1</v>
      </c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>
        <v>1</v>
      </c>
      <c r="BU51" s="31"/>
      <c r="BV51" s="31"/>
      <c r="BW51" s="31"/>
      <c r="BX51" s="31">
        <v>1</v>
      </c>
      <c r="BY51" s="31">
        <v>1</v>
      </c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5</v>
      </c>
      <c r="DY51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5</v>
      </c>
      <c r="DZ51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2</v>
      </c>
      <c r="EA51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51" s="34">
        <f>(Tabela2[[#This Row],[DESJEJUN]]*4.37)</f>
        <v>21.85</v>
      </c>
      <c r="EC51" s="34">
        <f>(Tabela2[[#This Row],[ALMOÇO]]*14.66)</f>
        <v>73.3</v>
      </c>
      <c r="ED51" s="34">
        <f>(Tabela2[[#This Row],[LANCHE]]*3.8)</f>
        <v>7.6</v>
      </c>
      <c r="EE51" s="34">
        <f>(Tabela2[[#This Row],[JANTAR]]*14.66)</f>
        <v>0</v>
      </c>
      <c r="EF51" s="34">
        <f>SUM(Tabela2[[#This Row],[Valor Desjejum]]+Tabela2[[#This Row],[Valor Almoço]]+Tabela2[[#This Row],[Valor Lanche]]+Tabela2[[#This Row],[Valor Jantar]])</f>
        <v>102.75</v>
      </c>
      <c r="EG51" s="35">
        <f>(Tabela2[[#This Row],[Valor Desjejum]]+Tabela2[[#This Row],[Valor Almoço]]+Tabela2[[#This Row],[Valor Jantar]])*5%</f>
        <v>4.7575000000000003</v>
      </c>
    </row>
    <row r="52" spans="1:137">
      <c r="A52" s="30">
        <v>50475</v>
      </c>
      <c r="B52" s="13" t="str">
        <f>VLOOKUP(Tabela2[[#This Row],[MATRIC]],Tabela1[],2,0)</f>
        <v>DENILSON BARBOSA SILVA</v>
      </c>
      <c r="C52" s="13" t="str">
        <f>VLOOKUP(Tabela2[[#This Row],[MATRIC]],Tabela1[],3,0)</f>
        <v>6SC001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>
        <v>1</v>
      </c>
      <c r="BQ52" s="31">
        <v>1</v>
      </c>
      <c r="BR52" s="31"/>
      <c r="BS52" s="31"/>
      <c r="BT52" s="31">
        <v>1</v>
      </c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2</v>
      </c>
      <c r="DY52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</v>
      </c>
      <c r="DZ52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52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52" s="34">
        <f>(Tabela2[[#This Row],[DESJEJUN]]*4.37)</f>
        <v>8.74</v>
      </c>
      <c r="EC52" s="34">
        <f>(Tabela2[[#This Row],[ALMOÇO]]*14.66)</f>
        <v>14.66</v>
      </c>
      <c r="ED52" s="34">
        <f>(Tabela2[[#This Row],[LANCHE]]*3.8)</f>
        <v>0</v>
      </c>
      <c r="EE52" s="34">
        <f>(Tabela2[[#This Row],[JANTAR]]*14.66)</f>
        <v>0</v>
      </c>
      <c r="EF52" s="34">
        <f>SUM(Tabela2[[#This Row],[Valor Desjejum]]+Tabela2[[#This Row],[Valor Almoço]]+Tabela2[[#This Row],[Valor Lanche]]+Tabela2[[#This Row],[Valor Jantar]])</f>
        <v>23.4</v>
      </c>
      <c r="EG52" s="35">
        <f>(Tabela2[[#This Row],[Valor Desjejum]]+Tabela2[[#This Row],[Valor Almoço]]+Tabela2[[#This Row],[Valor Jantar]])*5%</f>
        <v>1.17</v>
      </c>
    </row>
    <row r="53" spans="1:137">
      <c r="A53" s="30">
        <v>114983</v>
      </c>
      <c r="B53" s="13" t="str">
        <f>VLOOKUP(Tabela2[[#This Row],[MATRIC]],Tabela1[],2,0)</f>
        <v>DENIO DA CUNHA SILVEIRA</v>
      </c>
      <c r="C53" s="13" t="str">
        <f>VLOOKUP(Tabela2[[#This Row],[MATRIC]],Tabela1[],3,0)</f>
        <v>1AF076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4</v>
      </c>
      <c r="Z53" s="31">
        <v>4</v>
      </c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>
        <v>1</v>
      </c>
      <c r="AS53" s="31"/>
      <c r="AT53" s="31"/>
      <c r="AU53" s="31"/>
      <c r="AV53" s="31">
        <v>1</v>
      </c>
      <c r="AW53" s="31"/>
      <c r="AX53" s="31"/>
      <c r="AY53" s="31"/>
      <c r="AZ53" s="31">
        <v>1</v>
      </c>
      <c r="BA53" s="31"/>
      <c r="BB53" s="31"/>
      <c r="BC53" s="31"/>
      <c r="BD53" s="31">
        <v>1</v>
      </c>
      <c r="BE53" s="31">
        <v>4</v>
      </c>
      <c r="BF53" s="31">
        <v>4</v>
      </c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>
        <v>1</v>
      </c>
      <c r="BY53" s="31"/>
      <c r="BZ53" s="31"/>
      <c r="CA53" s="31"/>
      <c r="CB53" s="31">
        <v>1</v>
      </c>
      <c r="CC53" s="31"/>
      <c r="CD53" s="31"/>
      <c r="CE53" s="31"/>
      <c r="CF53" s="31">
        <v>1</v>
      </c>
      <c r="CG53" s="31"/>
      <c r="CH53" s="31"/>
      <c r="CI53" s="31"/>
      <c r="CJ53" s="31">
        <v>1</v>
      </c>
      <c r="CK53" s="31">
        <v>4</v>
      </c>
      <c r="CL53" s="31">
        <v>4</v>
      </c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>
        <v>1</v>
      </c>
      <c r="DE53" s="31"/>
      <c r="DF53" s="31"/>
      <c r="DG53" s="31"/>
      <c r="DH53" s="31">
        <v>1</v>
      </c>
      <c r="DI53" s="31"/>
      <c r="DJ53" s="31"/>
      <c r="DK53" s="31"/>
      <c r="DL53" s="31">
        <v>1</v>
      </c>
      <c r="DM53" s="31"/>
      <c r="DN53" s="31"/>
      <c r="DO53" s="31"/>
      <c r="DP53" s="31">
        <v>1</v>
      </c>
      <c r="DQ53" s="31">
        <v>4</v>
      </c>
      <c r="DR53" s="31">
        <v>4</v>
      </c>
      <c r="DS53" s="31"/>
      <c r="DT53" s="31"/>
      <c r="DU53" s="31"/>
      <c r="DV53" s="31"/>
      <c r="DW53" s="31"/>
      <c r="DX53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12</v>
      </c>
      <c r="DY53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16</v>
      </c>
      <c r="DZ53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53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53" s="34">
        <f>(Tabela2[[#This Row],[DESJEJUN]]*4.37)</f>
        <v>52.44</v>
      </c>
      <c r="EC53" s="34">
        <f>(Tabela2[[#This Row],[ALMOÇO]]*14.66)</f>
        <v>234.56</v>
      </c>
      <c r="ED53" s="34">
        <f>(Tabela2[[#This Row],[LANCHE]]*3.8)</f>
        <v>60.8</v>
      </c>
      <c r="EE53" s="34">
        <f>(Tabela2[[#This Row],[JANTAR]]*14.66)</f>
        <v>0</v>
      </c>
      <c r="EF53" s="34">
        <f>SUM(Tabela2[[#This Row],[Valor Desjejum]]+Tabela2[[#This Row],[Valor Almoço]]+Tabela2[[#This Row],[Valor Lanche]]+Tabela2[[#This Row],[Valor Jantar]])</f>
        <v>347.8</v>
      </c>
      <c r="EG53" s="35">
        <f>(Tabela2[[#This Row],[Valor Desjejum]]+Tabela2[[#This Row],[Valor Almoço]]+Tabela2[[#This Row],[Valor Jantar]])*5%</f>
        <v>14.350000000000001</v>
      </c>
    </row>
    <row r="54" spans="1:137">
      <c r="A54" s="30">
        <v>12180</v>
      </c>
      <c r="B54" s="13" t="str">
        <f>VLOOKUP(Tabela2[[#This Row],[MATRIC]],Tabela1[],2,0)</f>
        <v>DEUSMAR MENDES TEIXEIRA</v>
      </c>
      <c r="C54" s="13" t="str">
        <f>VLOOKUP(Tabela2[[#This Row],[MATRIC]],Tabela1[],3,0)</f>
        <v>2AF007</v>
      </c>
      <c r="D54" s="31"/>
      <c r="E54" s="31"/>
      <c r="F54" s="31"/>
      <c r="G54" s="31"/>
      <c r="H54" s="31"/>
      <c r="I54" s="31"/>
      <c r="J54" s="31"/>
      <c r="K54" s="31"/>
      <c r="L54" s="31">
        <v>1</v>
      </c>
      <c r="M54" s="31">
        <v>1</v>
      </c>
      <c r="N54" s="31"/>
      <c r="O54" s="31"/>
      <c r="P54" s="31">
        <v>1</v>
      </c>
      <c r="Q54" s="31">
        <v>1</v>
      </c>
      <c r="R54" s="31"/>
      <c r="S54" s="31"/>
      <c r="T54" s="31">
        <v>1</v>
      </c>
      <c r="U54" s="31">
        <v>1</v>
      </c>
      <c r="V54" s="31"/>
      <c r="W54" s="31"/>
      <c r="X54" s="31">
        <v>1</v>
      </c>
      <c r="Y54" s="31">
        <v>1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>
        <v>1</v>
      </c>
      <c r="AS54" s="31">
        <v>1</v>
      </c>
      <c r="AT54" s="31"/>
      <c r="AU54" s="31"/>
      <c r="AV54" s="31">
        <v>1</v>
      </c>
      <c r="AW54" s="31">
        <v>1</v>
      </c>
      <c r="AX54" s="31"/>
      <c r="AY54" s="31"/>
      <c r="AZ54" s="31">
        <v>1</v>
      </c>
      <c r="BA54" s="31">
        <v>1</v>
      </c>
      <c r="BB54" s="31"/>
      <c r="BC54" s="31"/>
      <c r="BD54" s="31">
        <v>1</v>
      </c>
      <c r="BE54" s="31">
        <v>1</v>
      </c>
      <c r="BF54" s="31"/>
      <c r="BG54" s="31"/>
      <c r="BH54" s="31"/>
      <c r="BI54" s="31"/>
      <c r="BJ54" s="31">
        <v>8</v>
      </c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>
        <v>1</v>
      </c>
      <c r="BY54" s="31">
        <v>1</v>
      </c>
      <c r="BZ54" s="31"/>
      <c r="CA54" s="31"/>
      <c r="CB54" s="31">
        <v>1</v>
      </c>
      <c r="CC54" s="31">
        <v>1</v>
      </c>
      <c r="CD54" s="31"/>
      <c r="CE54" s="31"/>
      <c r="CF54" s="31">
        <v>1</v>
      </c>
      <c r="CG54" s="31">
        <v>1</v>
      </c>
      <c r="CH54" s="31"/>
      <c r="CI54" s="31"/>
      <c r="CJ54" s="31">
        <v>1</v>
      </c>
      <c r="CK54" s="31">
        <v>1</v>
      </c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>
        <v>1</v>
      </c>
      <c r="DE54" s="31">
        <v>1</v>
      </c>
      <c r="DF54" s="31"/>
      <c r="DG54" s="31"/>
      <c r="DH54" s="31">
        <v>1</v>
      </c>
      <c r="DI54" s="31">
        <v>1</v>
      </c>
      <c r="DJ54" s="31"/>
      <c r="DK54" s="31"/>
      <c r="DL54" s="31">
        <v>1</v>
      </c>
      <c r="DM54" s="31">
        <v>1</v>
      </c>
      <c r="DN54" s="31"/>
      <c r="DO54" s="31"/>
      <c r="DP54" s="31">
        <v>1</v>
      </c>
      <c r="DQ54" s="31">
        <v>1</v>
      </c>
      <c r="DR54" s="31"/>
      <c r="DS54" s="31"/>
      <c r="DT54" s="31"/>
      <c r="DU54" s="31"/>
      <c r="DV54" s="31">
        <v>8</v>
      </c>
      <c r="DW54" s="31"/>
      <c r="DX54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16</v>
      </c>
      <c r="DY54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16</v>
      </c>
      <c r="DZ54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54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54" s="34">
        <f>(Tabela2[[#This Row],[DESJEJUN]]*4.37)</f>
        <v>69.92</v>
      </c>
      <c r="EC54" s="34">
        <f>(Tabela2[[#This Row],[ALMOÇO]]*14.66)</f>
        <v>234.56</v>
      </c>
      <c r="ED54" s="34">
        <f>(Tabela2[[#This Row],[LANCHE]]*3.8)</f>
        <v>60.8</v>
      </c>
      <c r="EE54" s="34">
        <f>(Tabela2[[#This Row],[JANTAR]]*14.66)</f>
        <v>0</v>
      </c>
      <c r="EF54" s="34">
        <f>SUM(Tabela2[[#This Row],[Valor Desjejum]]+Tabela2[[#This Row],[Valor Almoço]]+Tabela2[[#This Row],[Valor Lanche]]+Tabela2[[#This Row],[Valor Jantar]])</f>
        <v>365.28000000000003</v>
      </c>
      <c r="EG54" s="35">
        <f>(Tabela2[[#This Row],[Valor Desjejum]]+Tabela2[[#This Row],[Valor Almoço]]+Tabela2[[#This Row],[Valor Jantar]])*5%</f>
        <v>15.224000000000002</v>
      </c>
    </row>
    <row r="55" spans="1:137">
      <c r="A55" s="30">
        <v>208190</v>
      </c>
      <c r="B55" s="13" t="str">
        <f>VLOOKUP(Tabela2[[#This Row],[MATRIC]],Tabela1[],2,0)</f>
        <v>DEUZETE GONCALVES CRUZEIRO</v>
      </c>
      <c r="C55" s="13" t="str">
        <f>VLOOKUP(Tabela2[[#This Row],[MATRIC]],Tabela1[],3,0)</f>
        <v>6SC001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55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55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55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55" s="34">
        <f>(Tabela2[[#This Row],[DESJEJUN]]*4.37)</f>
        <v>0</v>
      </c>
      <c r="EC55" s="34">
        <f>(Tabela2[[#This Row],[ALMOÇO]]*14.66)</f>
        <v>0</v>
      </c>
      <c r="ED55" s="34">
        <f>(Tabela2[[#This Row],[LANCHE]]*3.8)</f>
        <v>0</v>
      </c>
      <c r="EE55" s="34">
        <f>(Tabela2[[#This Row],[JANTAR]]*14.66)</f>
        <v>0</v>
      </c>
      <c r="EF55" s="34">
        <f>SUM(Tabela2[[#This Row],[Valor Desjejum]]+Tabela2[[#This Row],[Valor Almoço]]+Tabela2[[#This Row],[Valor Lanche]]+Tabela2[[#This Row],[Valor Jantar]])</f>
        <v>0</v>
      </c>
      <c r="EG55" s="35">
        <f>(Tabela2[[#This Row],[Valor Desjejum]]+Tabela2[[#This Row],[Valor Almoço]]+Tabela2[[#This Row],[Valor Jantar]])*5%</f>
        <v>0</v>
      </c>
    </row>
    <row r="56" spans="1:137">
      <c r="A56" s="30">
        <v>10742</v>
      </c>
      <c r="B56" s="13" t="str">
        <f>VLOOKUP(Tabela2[[#This Row],[MATRIC]],Tabela1[],2,0)</f>
        <v>DONIZETE ALVES MOREIRA</v>
      </c>
      <c r="C56" s="13" t="str">
        <f>VLOOKUP(Tabela2[[#This Row],[MATRIC]],Tabela1[],3,0)</f>
        <v>1AF079</v>
      </c>
      <c r="D56" s="142">
        <v>1</v>
      </c>
      <c r="E56" s="31"/>
      <c r="F56" s="31"/>
      <c r="G56" s="31"/>
      <c r="H56" s="31">
        <v>1</v>
      </c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>
        <v>2</v>
      </c>
      <c r="BK56" s="31">
        <v>2</v>
      </c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2</v>
      </c>
      <c r="DY56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56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2</v>
      </c>
      <c r="EA56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2</v>
      </c>
      <c r="EB56" s="34">
        <f>(Tabela2[[#This Row],[DESJEJUN]]*4.37)</f>
        <v>8.74</v>
      </c>
      <c r="EC56" s="34">
        <f>(Tabela2[[#This Row],[ALMOÇO]]*14.66)</f>
        <v>0</v>
      </c>
      <c r="ED56" s="34">
        <f>(Tabela2[[#This Row],[LANCHE]]*3.8)</f>
        <v>7.6</v>
      </c>
      <c r="EE56" s="34">
        <f>(Tabela2[[#This Row],[JANTAR]]*14.66)</f>
        <v>29.32</v>
      </c>
      <c r="EF56" s="34">
        <f>SUM(Tabela2[[#This Row],[Valor Desjejum]]+Tabela2[[#This Row],[Valor Almoço]]+Tabela2[[#This Row],[Valor Lanche]]+Tabela2[[#This Row],[Valor Jantar]])</f>
        <v>45.66</v>
      </c>
      <c r="EG56" s="35">
        <f>(Tabela2[[#This Row],[Valor Desjejum]]+Tabela2[[#This Row],[Valor Almoço]]+Tabela2[[#This Row],[Valor Jantar]])*5%</f>
        <v>1.9030000000000002</v>
      </c>
    </row>
    <row r="57" spans="1:137">
      <c r="A57" s="30">
        <v>168349</v>
      </c>
      <c r="B57" s="13" t="str">
        <f>VLOOKUP(Tabela2[[#This Row],[MATRIC]],Tabela1[],2,0)</f>
        <v>DOUGLAS PEREIRA DA SILVA</v>
      </c>
      <c r="C57" s="13" t="str">
        <f>VLOOKUP(Tabela2[[#This Row],[MATRIC]],Tabela1[],3,0)</f>
        <v>1AF079</v>
      </c>
      <c r="D57" s="31"/>
      <c r="E57" s="31"/>
      <c r="F57" s="31"/>
      <c r="G57" s="31"/>
      <c r="H57" s="31"/>
      <c r="I57" s="31"/>
      <c r="J57" s="31"/>
      <c r="K57" s="31"/>
      <c r="L57" s="31">
        <v>1</v>
      </c>
      <c r="M57" s="31">
        <v>1</v>
      </c>
      <c r="N57" s="31"/>
      <c r="O57" s="31"/>
      <c r="P57" s="31">
        <v>1</v>
      </c>
      <c r="Q57" s="31">
        <v>1</v>
      </c>
      <c r="R57" s="31"/>
      <c r="S57" s="31"/>
      <c r="T57" s="31">
        <v>1</v>
      </c>
      <c r="U57" s="31">
        <v>1</v>
      </c>
      <c r="V57" s="31"/>
      <c r="W57" s="31"/>
      <c r="X57" s="31">
        <v>1</v>
      </c>
      <c r="Y57" s="31">
        <v>1</v>
      </c>
      <c r="Z57" s="31"/>
      <c r="AA57" s="31"/>
      <c r="AB57" s="31">
        <v>1</v>
      </c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>
        <v>1</v>
      </c>
      <c r="AO57" s="31">
        <v>1</v>
      </c>
      <c r="AP57" s="31"/>
      <c r="AQ57" s="31"/>
      <c r="AR57" s="31">
        <v>1</v>
      </c>
      <c r="AS57" s="31">
        <v>1</v>
      </c>
      <c r="AT57" s="31"/>
      <c r="AU57" s="31"/>
      <c r="AV57" s="31">
        <v>1</v>
      </c>
      <c r="AW57" s="31">
        <v>1</v>
      </c>
      <c r="AX57" s="31"/>
      <c r="AY57" s="31"/>
      <c r="AZ57" s="31">
        <v>1</v>
      </c>
      <c r="BA57" s="31">
        <v>1</v>
      </c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>
        <v>1</v>
      </c>
      <c r="BR57" s="31"/>
      <c r="BS57" s="31"/>
      <c r="BT57" s="31"/>
      <c r="BU57" s="31">
        <v>1</v>
      </c>
      <c r="BV57" s="31"/>
      <c r="BW57" s="31"/>
      <c r="BX57" s="31"/>
      <c r="BY57" s="31">
        <v>1</v>
      </c>
      <c r="BZ57" s="31"/>
      <c r="CA57" s="31"/>
      <c r="CB57" s="31">
        <v>1</v>
      </c>
      <c r="CC57" s="31">
        <v>1</v>
      </c>
      <c r="CD57" s="31"/>
      <c r="CE57" s="31"/>
      <c r="CF57" s="31">
        <v>1</v>
      </c>
      <c r="CG57" s="31">
        <v>1</v>
      </c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>
        <v>1</v>
      </c>
      <c r="DB57" s="31"/>
      <c r="DC57" s="31"/>
      <c r="DD57" s="31">
        <v>1</v>
      </c>
      <c r="DE57" s="31">
        <v>1</v>
      </c>
      <c r="DF57" s="31"/>
      <c r="DG57" s="31"/>
      <c r="DH57" s="31"/>
      <c r="DI57" s="31">
        <v>1</v>
      </c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12</v>
      </c>
      <c r="DY57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16</v>
      </c>
      <c r="DZ57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57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57" s="34">
        <f>(Tabela2[[#This Row],[DESJEJUN]]*4.37)</f>
        <v>52.44</v>
      </c>
      <c r="EC57" s="34">
        <f>(Tabela2[[#This Row],[ALMOÇO]]*14.66)</f>
        <v>234.56</v>
      </c>
      <c r="ED57" s="34">
        <f>(Tabela2[[#This Row],[LANCHE]]*3.8)</f>
        <v>0</v>
      </c>
      <c r="EE57" s="34">
        <f>(Tabela2[[#This Row],[JANTAR]]*14.66)</f>
        <v>0</v>
      </c>
      <c r="EF57" s="34">
        <f>SUM(Tabela2[[#This Row],[Valor Desjejum]]+Tabela2[[#This Row],[Valor Almoço]]+Tabela2[[#This Row],[Valor Lanche]]+Tabela2[[#This Row],[Valor Jantar]])</f>
        <v>287</v>
      </c>
      <c r="EG57" s="35">
        <f>(Tabela2[[#This Row],[Valor Desjejum]]+Tabela2[[#This Row],[Valor Almoço]]+Tabela2[[#This Row],[Valor Jantar]])*5%</f>
        <v>14.350000000000001</v>
      </c>
    </row>
    <row r="58" spans="1:137">
      <c r="A58" s="30">
        <v>204824</v>
      </c>
      <c r="B58" s="13" t="str">
        <f>VLOOKUP(Tabela2[[#This Row],[MATRIC]],Tabela1[],2,0)</f>
        <v>EDILON DOS REIS CAIXETA</v>
      </c>
      <c r="C58" s="13" t="str">
        <f>VLOOKUP(Tabela2[[#This Row],[MATRIC]],Tabela1[],3,0)</f>
        <v>2AF011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>
        <v>1</v>
      </c>
      <c r="Q58" s="31">
        <v>1</v>
      </c>
      <c r="R58" s="31"/>
      <c r="S58" s="31"/>
      <c r="T58" s="31">
        <v>1</v>
      </c>
      <c r="U58" s="31">
        <v>1</v>
      </c>
      <c r="V58" s="31"/>
      <c r="W58" s="31"/>
      <c r="X58" s="31"/>
      <c r="Y58" s="31">
        <v>1</v>
      </c>
      <c r="Z58" s="31"/>
      <c r="AA58" s="31"/>
      <c r="AB58" s="31">
        <v>1</v>
      </c>
      <c r="AC58" s="31">
        <v>1</v>
      </c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>
        <v>1</v>
      </c>
      <c r="AP58" s="31"/>
      <c r="AQ58" s="31"/>
      <c r="AR58" s="31"/>
      <c r="AS58" s="31">
        <v>1</v>
      </c>
      <c r="AT58" s="31"/>
      <c r="AU58" s="31"/>
      <c r="AV58" s="31"/>
      <c r="AW58" s="31">
        <v>1</v>
      </c>
      <c r="AX58" s="31"/>
      <c r="AY58" s="31"/>
      <c r="AZ58" s="31"/>
      <c r="BA58" s="31">
        <v>1</v>
      </c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>
        <v>1</v>
      </c>
      <c r="BR58" s="31"/>
      <c r="BS58" s="31"/>
      <c r="BT58" s="31">
        <v>1</v>
      </c>
      <c r="BU58" s="31">
        <v>1</v>
      </c>
      <c r="BV58" s="31"/>
      <c r="BW58" s="31"/>
      <c r="BX58" s="31"/>
      <c r="BY58" s="31">
        <v>1</v>
      </c>
      <c r="BZ58" s="31"/>
      <c r="CA58" s="31"/>
      <c r="CB58" s="31"/>
      <c r="CC58" s="31">
        <v>1</v>
      </c>
      <c r="CD58" s="31"/>
      <c r="CE58" s="31"/>
      <c r="CF58" s="31"/>
      <c r="CG58" s="31">
        <v>1</v>
      </c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>
        <v>1</v>
      </c>
      <c r="DB58" s="31"/>
      <c r="DC58" s="31"/>
      <c r="DD58" s="31"/>
      <c r="DE58" s="31">
        <v>1</v>
      </c>
      <c r="DF58" s="31"/>
      <c r="DG58" s="31"/>
      <c r="DH58" s="31"/>
      <c r="DI58" s="31">
        <v>1</v>
      </c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4</v>
      </c>
      <c r="DY58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16</v>
      </c>
      <c r="DZ58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58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58" s="34">
        <f>(Tabela2[[#This Row],[DESJEJUN]]*4.37)</f>
        <v>17.48</v>
      </c>
      <c r="EC58" s="34">
        <f>(Tabela2[[#This Row],[ALMOÇO]]*14.66)</f>
        <v>234.56</v>
      </c>
      <c r="ED58" s="34">
        <f>(Tabela2[[#This Row],[LANCHE]]*3.8)</f>
        <v>0</v>
      </c>
      <c r="EE58" s="34">
        <f>(Tabela2[[#This Row],[JANTAR]]*14.66)</f>
        <v>0</v>
      </c>
      <c r="EF58" s="34">
        <f>SUM(Tabela2[[#This Row],[Valor Desjejum]]+Tabela2[[#This Row],[Valor Almoço]]+Tabela2[[#This Row],[Valor Lanche]]+Tabela2[[#This Row],[Valor Jantar]])</f>
        <v>252.04</v>
      </c>
      <c r="EG58" s="35">
        <f>(Tabela2[[#This Row],[Valor Desjejum]]+Tabela2[[#This Row],[Valor Almoço]]+Tabela2[[#This Row],[Valor Jantar]])*5%</f>
        <v>12.602</v>
      </c>
    </row>
    <row r="59" spans="1:137">
      <c r="A59" s="30">
        <v>224959</v>
      </c>
      <c r="B59" s="13" t="str">
        <f>VLOOKUP(Tabela2[[#This Row],[MATRIC]],Tabela1[],2,0)</f>
        <v>EDLAINE PEREIRA DOS REIS</v>
      </c>
      <c r="C59" s="13" t="str">
        <f>VLOOKUP(Tabela2[[#This Row],[MATRIC]],Tabela1[],3,0)</f>
        <v>6AF007</v>
      </c>
      <c r="D59" s="31"/>
      <c r="E59" s="31"/>
      <c r="F59" s="31"/>
      <c r="G59" s="31"/>
      <c r="H59" s="31"/>
      <c r="I59" s="31"/>
      <c r="J59" s="31"/>
      <c r="K59" s="31"/>
      <c r="L59" s="31">
        <v>1</v>
      </c>
      <c r="M59" s="31">
        <v>1</v>
      </c>
      <c r="N59" s="31"/>
      <c r="O59" s="31"/>
      <c r="P59" s="31">
        <v>1</v>
      </c>
      <c r="Q59" s="31">
        <v>1</v>
      </c>
      <c r="R59" s="31"/>
      <c r="S59" s="31"/>
      <c r="T59" s="31">
        <v>1</v>
      </c>
      <c r="U59" s="31">
        <v>1</v>
      </c>
      <c r="V59" s="31"/>
      <c r="W59" s="31"/>
      <c r="X59" s="31">
        <v>1</v>
      </c>
      <c r="Y59" s="31">
        <v>1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>
        <v>1</v>
      </c>
      <c r="AS59" s="31">
        <v>1</v>
      </c>
      <c r="AT59" s="31"/>
      <c r="AU59" s="31"/>
      <c r="AV59" s="31"/>
      <c r="AW59" s="31"/>
      <c r="AX59" s="31"/>
      <c r="AY59" s="31"/>
      <c r="AZ59" s="31">
        <v>1</v>
      </c>
      <c r="BA59" s="31">
        <v>1</v>
      </c>
      <c r="BB59" s="31"/>
      <c r="BC59" s="31"/>
      <c r="BD59" s="31">
        <v>1</v>
      </c>
      <c r="BE59" s="31">
        <v>1</v>
      </c>
      <c r="BF59" s="31"/>
      <c r="BG59" s="31"/>
      <c r="BH59" s="31"/>
      <c r="BI59" s="31"/>
      <c r="BJ59" s="31">
        <v>8</v>
      </c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>
        <v>1</v>
      </c>
      <c r="CC59" s="31">
        <v>1</v>
      </c>
      <c r="CD59" s="31"/>
      <c r="CE59" s="31"/>
      <c r="CF59" s="31">
        <v>1</v>
      </c>
      <c r="CG59" s="31"/>
      <c r="CH59" s="31"/>
      <c r="CI59" s="31"/>
      <c r="CJ59" s="31">
        <v>1</v>
      </c>
      <c r="CK59" s="31">
        <v>1</v>
      </c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>
        <v>1</v>
      </c>
      <c r="DE59" s="31">
        <v>1</v>
      </c>
      <c r="DF59" s="31"/>
      <c r="DG59" s="31"/>
      <c r="DH59" s="31">
        <v>1</v>
      </c>
      <c r="DI59" s="31">
        <v>1</v>
      </c>
      <c r="DJ59" s="31"/>
      <c r="DK59" s="31"/>
      <c r="DL59" s="31">
        <v>1</v>
      </c>
      <c r="DM59" s="31">
        <v>1</v>
      </c>
      <c r="DN59" s="31"/>
      <c r="DO59" s="31"/>
      <c r="DP59" s="31"/>
      <c r="DQ59" s="31">
        <v>1</v>
      </c>
      <c r="DR59" s="31"/>
      <c r="DS59" s="31"/>
      <c r="DT59" s="31"/>
      <c r="DU59" s="31"/>
      <c r="DV59" s="31">
        <v>8</v>
      </c>
      <c r="DW59" s="31"/>
      <c r="DX59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13</v>
      </c>
      <c r="DY59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13</v>
      </c>
      <c r="DZ59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59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59" s="34">
        <f>(Tabela2[[#This Row],[DESJEJUN]]*4.37)</f>
        <v>56.81</v>
      </c>
      <c r="EC59" s="34">
        <f>(Tabela2[[#This Row],[ALMOÇO]]*14.66)</f>
        <v>190.58</v>
      </c>
      <c r="ED59" s="34">
        <f>(Tabela2[[#This Row],[LANCHE]]*3.8)</f>
        <v>60.8</v>
      </c>
      <c r="EE59" s="34">
        <f>(Tabela2[[#This Row],[JANTAR]]*14.66)</f>
        <v>0</v>
      </c>
      <c r="EF59" s="34">
        <f>SUM(Tabela2[[#This Row],[Valor Desjejum]]+Tabela2[[#This Row],[Valor Almoço]]+Tabela2[[#This Row],[Valor Lanche]]+Tabela2[[#This Row],[Valor Jantar]])</f>
        <v>308.19</v>
      </c>
      <c r="EG59" s="35">
        <f>(Tabela2[[#This Row],[Valor Desjejum]]+Tabela2[[#This Row],[Valor Almoço]]+Tabela2[[#This Row],[Valor Jantar]])*5%</f>
        <v>12.369500000000002</v>
      </c>
    </row>
    <row r="60" spans="1:137">
      <c r="A60" s="30">
        <v>7829</v>
      </c>
      <c r="B60" s="13" t="str">
        <f>VLOOKUP(Tabela2[[#This Row],[MATRIC]],Tabela1[],2,0)</f>
        <v>EDMILSON TAVARES DA SILVA</v>
      </c>
      <c r="C60" s="13" t="str">
        <f>VLOOKUP(Tabela2[[#This Row],[MATRIC]],Tabela1[],3,0)</f>
        <v>1AF076</v>
      </c>
      <c r="D60" s="142">
        <v>1</v>
      </c>
      <c r="E60" s="31"/>
      <c r="F60" s="31"/>
      <c r="G60" s="31"/>
      <c r="H60" s="31">
        <v>1</v>
      </c>
      <c r="I60" s="31"/>
      <c r="J60" s="31"/>
      <c r="K60" s="31"/>
      <c r="L60" s="31">
        <v>1</v>
      </c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>
        <v>1</v>
      </c>
      <c r="AG60" s="31"/>
      <c r="AH60" s="31"/>
      <c r="AI60" s="31"/>
      <c r="AJ60" s="31">
        <v>1</v>
      </c>
      <c r="AK60" s="31"/>
      <c r="AL60" s="31"/>
      <c r="AM60" s="31"/>
      <c r="AN60" s="31">
        <v>1</v>
      </c>
      <c r="AO60" s="31"/>
      <c r="AP60" s="31">
        <v>4</v>
      </c>
      <c r="AQ60" s="31">
        <v>4</v>
      </c>
      <c r="AR60" s="31">
        <v>1</v>
      </c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>
        <v>1</v>
      </c>
      <c r="BM60" s="31"/>
      <c r="BN60" s="31"/>
      <c r="BO60" s="31"/>
      <c r="BP60" s="31">
        <v>1</v>
      </c>
      <c r="BQ60" s="31"/>
      <c r="BR60" s="31"/>
      <c r="BS60" s="31"/>
      <c r="BT60" s="31">
        <v>1</v>
      </c>
      <c r="BU60" s="31"/>
      <c r="BV60" s="31">
        <v>4</v>
      </c>
      <c r="BW60" s="31">
        <v>4</v>
      </c>
      <c r="BX60" s="31">
        <v>1</v>
      </c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>
        <v>1</v>
      </c>
      <c r="CS60" s="31"/>
      <c r="CT60" s="31"/>
      <c r="CU60" s="31"/>
      <c r="CV60" s="31">
        <v>1</v>
      </c>
      <c r="CW60" s="31"/>
      <c r="CX60" s="31"/>
      <c r="CY60" s="31"/>
      <c r="CZ60" s="31">
        <v>1</v>
      </c>
      <c r="DA60" s="31"/>
      <c r="DB60" s="31">
        <v>4</v>
      </c>
      <c r="DC60" s="31">
        <v>4</v>
      </c>
      <c r="DD60" s="31">
        <v>1</v>
      </c>
      <c r="DE60" s="31"/>
      <c r="DF60" s="31"/>
      <c r="DG60" s="31"/>
      <c r="DH60" s="31">
        <v>1</v>
      </c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>
        <v>1</v>
      </c>
      <c r="DW60" s="31">
        <v>1</v>
      </c>
      <c r="DX60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16</v>
      </c>
      <c r="DY60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60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13</v>
      </c>
      <c r="EA60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13</v>
      </c>
      <c r="EB60" s="34">
        <f>(Tabela2[[#This Row],[DESJEJUN]]*4.37)</f>
        <v>69.92</v>
      </c>
      <c r="EC60" s="34">
        <f>(Tabela2[[#This Row],[ALMOÇO]]*14.66)</f>
        <v>0</v>
      </c>
      <c r="ED60" s="34">
        <f>(Tabela2[[#This Row],[LANCHE]]*3.8)</f>
        <v>49.4</v>
      </c>
      <c r="EE60" s="34">
        <f>(Tabela2[[#This Row],[JANTAR]]*14.66)</f>
        <v>190.58</v>
      </c>
      <c r="EF60" s="34">
        <f>SUM(Tabela2[[#This Row],[Valor Desjejum]]+Tabela2[[#This Row],[Valor Almoço]]+Tabela2[[#This Row],[Valor Lanche]]+Tabela2[[#This Row],[Valor Jantar]])</f>
        <v>309.89999999999998</v>
      </c>
      <c r="EG60" s="35">
        <f>(Tabela2[[#This Row],[Valor Desjejum]]+Tabela2[[#This Row],[Valor Almoço]]+Tabela2[[#This Row],[Valor Jantar]])*5%</f>
        <v>13.025</v>
      </c>
    </row>
    <row r="61" spans="1:137">
      <c r="A61" s="37">
        <v>229732</v>
      </c>
      <c r="B61" s="13" t="str">
        <f>VLOOKUP(Tabela2[[#This Row],[MATRIC]],Tabela1[],2,0)</f>
        <v>EDSON GERALDO DE ASSIS</v>
      </c>
      <c r="C61" s="13" t="str">
        <f>VLOOKUP(Tabela2[[#This Row],[MATRIC]],Tabela1[],3,0)</f>
        <v>6SR001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>
        <v>1</v>
      </c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>
        <v>1</v>
      </c>
      <c r="BQ61" s="31">
        <v>1</v>
      </c>
      <c r="BR61" s="31"/>
      <c r="BS61" s="31"/>
      <c r="BT61" s="31">
        <v>1</v>
      </c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2</v>
      </c>
      <c r="DY61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2</v>
      </c>
      <c r="DZ61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61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61" s="34">
        <f>(Tabela2[[#This Row],[DESJEJUN]]*4.37)</f>
        <v>8.74</v>
      </c>
      <c r="EC61" s="34">
        <f>(Tabela2[[#This Row],[ALMOÇO]]*14.66)</f>
        <v>29.32</v>
      </c>
      <c r="ED61" s="34">
        <f>(Tabela2[[#This Row],[LANCHE]]*3.8)</f>
        <v>0</v>
      </c>
      <c r="EE61" s="34">
        <f>(Tabela2[[#This Row],[JANTAR]]*14.66)</f>
        <v>0</v>
      </c>
      <c r="EF61" s="34">
        <f>SUM(Tabela2[[#This Row],[Valor Desjejum]]+Tabela2[[#This Row],[Valor Almoço]]+Tabela2[[#This Row],[Valor Lanche]]+Tabela2[[#This Row],[Valor Jantar]])</f>
        <v>38.06</v>
      </c>
      <c r="EG61" s="35">
        <f>(Tabela2[[#This Row],[Valor Desjejum]]+Tabela2[[#This Row],[Valor Almoço]]+Tabela2[[#This Row],[Valor Jantar]])*5%</f>
        <v>1.9030000000000002</v>
      </c>
    </row>
    <row r="62" spans="1:137">
      <c r="A62" s="30">
        <v>9002</v>
      </c>
      <c r="B62" s="13" t="str">
        <f>VLOOKUP(Tabela2[[#This Row],[MATRIC]],Tabela1[],2,0)</f>
        <v>EDSON PONCIANO DE ALMEIDA</v>
      </c>
      <c r="C62" s="13" t="str">
        <f>VLOOKUP(Tabela2[[#This Row],[MATRIC]],Tabela1[],3,0)</f>
        <v>1AF079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>
        <v>1</v>
      </c>
      <c r="Q62" s="31"/>
      <c r="R62" s="31"/>
      <c r="S62" s="31"/>
      <c r="T62" s="31">
        <v>1</v>
      </c>
      <c r="U62" s="31"/>
      <c r="V62" s="31"/>
      <c r="W62" s="31"/>
      <c r="X62" s="31">
        <v>1</v>
      </c>
      <c r="Y62" s="31"/>
      <c r="Z62" s="31"/>
      <c r="AA62" s="31"/>
      <c r="AB62" s="31">
        <v>1</v>
      </c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>
        <v>1</v>
      </c>
      <c r="AT62" s="31"/>
      <c r="AU62" s="31"/>
      <c r="AV62" s="31"/>
      <c r="AW62" s="31"/>
      <c r="AX62" s="31"/>
      <c r="AY62" s="31"/>
      <c r="AZ62" s="31">
        <v>1</v>
      </c>
      <c r="BA62" s="31"/>
      <c r="BB62" s="31"/>
      <c r="BC62" s="31"/>
      <c r="BD62" s="31">
        <v>1</v>
      </c>
      <c r="BE62" s="31"/>
      <c r="BF62" s="31"/>
      <c r="BG62" s="31"/>
      <c r="BH62" s="31"/>
      <c r="BI62" s="31"/>
      <c r="BJ62" s="31">
        <v>8</v>
      </c>
      <c r="BK62" s="31">
        <v>8</v>
      </c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>
        <v>1</v>
      </c>
      <c r="BY62" s="31"/>
      <c r="BZ62" s="31"/>
      <c r="CA62" s="31"/>
      <c r="CB62" s="31">
        <v>1</v>
      </c>
      <c r="CC62" s="31"/>
      <c r="CD62" s="31"/>
      <c r="CE62" s="31"/>
      <c r="CF62" s="31">
        <v>1</v>
      </c>
      <c r="CG62" s="31"/>
      <c r="CH62" s="31"/>
      <c r="CI62" s="31"/>
      <c r="CJ62" s="31">
        <v>1</v>
      </c>
      <c r="CK62" s="31"/>
      <c r="CL62" s="31"/>
      <c r="CM62" s="31"/>
      <c r="CN62" s="31">
        <v>1</v>
      </c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>
        <v>1</v>
      </c>
      <c r="DI62" s="31"/>
      <c r="DJ62" s="31"/>
      <c r="DK62" s="31"/>
      <c r="DL62" s="31">
        <v>1</v>
      </c>
      <c r="DM62" s="31"/>
      <c r="DN62" s="31"/>
      <c r="DO62" s="31"/>
      <c r="DP62" s="31">
        <v>1</v>
      </c>
      <c r="DQ62" s="31"/>
      <c r="DR62" s="31"/>
      <c r="DS62" s="31"/>
      <c r="DT62" s="31">
        <v>1</v>
      </c>
      <c r="DU62" s="31"/>
      <c r="DV62" s="31">
        <v>8</v>
      </c>
      <c r="DW62" s="31">
        <v>8</v>
      </c>
      <c r="DX62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15</v>
      </c>
      <c r="DY62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</v>
      </c>
      <c r="DZ62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62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16</v>
      </c>
      <c r="EB62" s="34">
        <f>(Tabela2[[#This Row],[DESJEJUN]]*4.37)</f>
        <v>65.55</v>
      </c>
      <c r="EC62" s="34">
        <f>(Tabela2[[#This Row],[ALMOÇO]]*14.66)</f>
        <v>14.66</v>
      </c>
      <c r="ED62" s="34">
        <f>(Tabela2[[#This Row],[LANCHE]]*3.8)</f>
        <v>60.8</v>
      </c>
      <c r="EE62" s="34">
        <f>(Tabela2[[#This Row],[JANTAR]]*14.66)</f>
        <v>234.56</v>
      </c>
      <c r="EF62" s="34">
        <f>SUM(Tabela2[[#This Row],[Valor Desjejum]]+Tabela2[[#This Row],[Valor Almoço]]+Tabela2[[#This Row],[Valor Lanche]]+Tabela2[[#This Row],[Valor Jantar]])</f>
        <v>375.57</v>
      </c>
      <c r="EG62" s="35">
        <f>(Tabela2[[#This Row],[Valor Desjejum]]+Tabela2[[#This Row],[Valor Almoço]]+Tabela2[[#This Row],[Valor Jantar]])*5%</f>
        <v>15.7385</v>
      </c>
    </row>
    <row r="63" spans="1:137">
      <c r="A63" s="30">
        <v>220100</v>
      </c>
      <c r="B63" s="13" t="str">
        <f>VLOOKUP(Tabela2[[#This Row],[MATRIC]],Tabela1[],2,0)</f>
        <v>EDUARDO GONCALVES DA SILVA</v>
      </c>
      <c r="C63" s="13" t="str">
        <f>VLOOKUP(Tabela2[[#This Row],[MATRIC]],Tabela1[],3,0)</f>
        <v>1AF079</v>
      </c>
      <c r="D63" s="31"/>
      <c r="E63" s="31"/>
      <c r="F63" s="31"/>
      <c r="G63" s="31"/>
      <c r="H63" s="31"/>
      <c r="I63" s="31"/>
      <c r="J63" s="31"/>
      <c r="K63" s="31"/>
      <c r="L63" s="31"/>
      <c r="M63" s="31">
        <v>1</v>
      </c>
      <c r="N63" s="31"/>
      <c r="O63" s="31"/>
      <c r="P63" s="31"/>
      <c r="Q63" s="31">
        <v>1</v>
      </c>
      <c r="R63" s="31"/>
      <c r="S63" s="31"/>
      <c r="T63" s="31">
        <v>1</v>
      </c>
      <c r="U63" s="31">
        <v>1</v>
      </c>
      <c r="V63" s="31"/>
      <c r="W63" s="31"/>
      <c r="X63" s="31">
        <v>1</v>
      </c>
      <c r="Y63" s="31">
        <v>1</v>
      </c>
      <c r="Z63" s="31"/>
      <c r="AA63" s="31"/>
      <c r="AB63" s="31"/>
      <c r="AC63" s="31">
        <v>1</v>
      </c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>
        <v>1</v>
      </c>
      <c r="AP63" s="31"/>
      <c r="AQ63" s="31"/>
      <c r="AR63" s="31">
        <v>1</v>
      </c>
      <c r="AS63" s="31">
        <v>1</v>
      </c>
      <c r="AT63" s="31"/>
      <c r="AU63" s="31"/>
      <c r="AV63" s="31">
        <v>1</v>
      </c>
      <c r="AW63" s="31">
        <v>1</v>
      </c>
      <c r="AX63" s="31"/>
      <c r="AY63" s="31"/>
      <c r="AZ63" s="31"/>
      <c r="BA63" s="31">
        <v>1</v>
      </c>
      <c r="BB63" s="31"/>
      <c r="BC63" s="31"/>
      <c r="BD63" s="31"/>
      <c r="BE63" s="31"/>
      <c r="BF63" s="31"/>
      <c r="BG63" s="31"/>
      <c r="BH63" s="31"/>
      <c r="BI63" s="31"/>
      <c r="BJ63" s="31">
        <v>8</v>
      </c>
      <c r="BK63" s="31"/>
      <c r="BL63" s="31"/>
      <c r="BM63" s="31"/>
      <c r="BN63" s="31"/>
      <c r="BO63" s="31"/>
      <c r="BP63" s="31"/>
      <c r="BQ63" s="31">
        <v>1</v>
      </c>
      <c r="BR63" s="31"/>
      <c r="BS63" s="31"/>
      <c r="BT63" s="31"/>
      <c r="BU63" s="31">
        <v>1</v>
      </c>
      <c r="BV63" s="31"/>
      <c r="BW63" s="31"/>
      <c r="BX63" s="31">
        <v>1</v>
      </c>
      <c r="BY63" s="31">
        <v>1</v>
      </c>
      <c r="BZ63" s="31"/>
      <c r="CA63" s="31"/>
      <c r="CB63" s="31">
        <v>1</v>
      </c>
      <c r="CC63" s="31">
        <v>1</v>
      </c>
      <c r="CD63" s="31"/>
      <c r="CE63" s="31"/>
      <c r="CF63" s="31">
        <v>1</v>
      </c>
      <c r="CG63" s="31">
        <v>1</v>
      </c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>
        <v>1</v>
      </c>
      <c r="DE63" s="31">
        <v>1</v>
      </c>
      <c r="DF63" s="31"/>
      <c r="DG63" s="31"/>
      <c r="DH63" s="31">
        <v>1</v>
      </c>
      <c r="DI63" s="31">
        <v>1</v>
      </c>
      <c r="DJ63" s="31"/>
      <c r="DK63" s="31"/>
      <c r="DL63" s="31">
        <v>1</v>
      </c>
      <c r="DM63" s="31">
        <v>1</v>
      </c>
      <c r="DN63" s="31"/>
      <c r="DO63" s="31"/>
      <c r="DP63" s="31">
        <v>1</v>
      </c>
      <c r="DQ63" s="31">
        <v>1</v>
      </c>
      <c r="DR63" s="31"/>
      <c r="DS63" s="31"/>
      <c r="DT63" s="31"/>
      <c r="DU63" s="31"/>
      <c r="DV63" s="31">
        <v>8</v>
      </c>
      <c r="DW63" s="31"/>
      <c r="DX63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11</v>
      </c>
      <c r="DY63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18</v>
      </c>
      <c r="DZ63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63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63" s="34">
        <f>(Tabela2[[#This Row],[DESJEJUN]]*4.37)</f>
        <v>48.07</v>
      </c>
      <c r="EC63" s="34">
        <f>(Tabela2[[#This Row],[ALMOÇO]]*14.66)</f>
        <v>263.88</v>
      </c>
      <c r="ED63" s="34">
        <f>(Tabela2[[#This Row],[LANCHE]]*3.8)</f>
        <v>60.8</v>
      </c>
      <c r="EE63" s="34">
        <f>(Tabela2[[#This Row],[JANTAR]]*14.66)</f>
        <v>0</v>
      </c>
      <c r="EF63" s="34">
        <f>SUM(Tabela2[[#This Row],[Valor Desjejum]]+Tabela2[[#This Row],[Valor Almoço]]+Tabela2[[#This Row],[Valor Lanche]]+Tabela2[[#This Row],[Valor Jantar]])</f>
        <v>372.75</v>
      </c>
      <c r="EG63" s="35">
        <f>(Tabela2[[#This Row],[Valor Desjejum]]+Tabela2[[#This Row],[Valor Almoço]]+Tabela2[[#This Row],[Valor Jantar]])*5%</f>
        <v>15.5975</v>
      </c>
    </row>
    <row r="64" spans="1:137">
      <c r="A64" s="30">
        <v>222715</v>
      </c>
      <c r="B64" s="13" t="str">
        <f>VLOOKUP(Tabela2[[#This Row],[MATRIC]],Tabela1[],2,0)</f>
        <v>EDUARDO HENRIQUE MENDES MENDONCA LISBOA</v>
      </c>
      <c r="C64" s="13" t="str">
        <f>VLOOKUP(Tabela2[[#This Row],[MATRIC]],Tabela1[],3,0)</f>
        <v>2AF011</v>
      </c>
      <c r="D64" s="31"/>
      <c r="E64" s="31"/>
      <c r="F64" s="31"/>
      <c r="G64" s="31"/>
      <c r="H64" s="31"/>
      <c r="I64" s="31"/>
      <c r="J64" s="31"/>
      <c r="K64" s="31"/>
      <c r="L64" s="31">
        <v>1</v>
      </c>
      <c r="M64" s="31">
        <v>1</v>
      </c>
      <c r="N64" s="31"/>
      <c r="O64" s="31"/>
      <c r="P64" s="31">
        <v>1</v>
      </c>
      <c r="Q64" s="31">
        <v>1</v>
      </c>
      <c r="R64" s="31"/>
      <c r="S64" s="31"/>
      <c r="T64" s="31"/>
      <c r="U64" s="31">
        <v>1</v>
      </c>
      <c r="V64" s="31"/>
      <c r="W64" s="31"/>
      <c r="X64" s="31">
        <v>1</v>
      </c>
      <c r="Y64" s="31">
        <v>1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>
        <v>1</v>
      </c>
      <c r="AT64" s="31"/>
      <c r="AU64" s="31"/>
      <c r="AV64" s="31">
        <v>1</v>
      </c>
      <c r="AW64" s="31">
        <v>1</v>
      </c>
      <c r="AX64" s="31"/>
      <c r="AY64" s="31"/>
      <c r="AZ64" s="31">
        <v>1</v>
      </c>
      <c r="BA64" s="31">
        <v>1</v>
      </c>
      <c r="BB64" s="31"/>
      <c r="BC64" s="31"/>
      <c r="BD64" s="31">
        <v>1</v>
      </c>
      <c r="BE64" s="31">
        <v>1</v>
      </c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>
        <v>1</v>
      </c>
      <c r="BQ64" s="31"/>
      <c r="BR64" s="31"/>
      <c r="BS64" s="31"/>
      <c r="BT64" s="31">
        <v>1</v>
      </c>
      <c r="BU64" s="31">
        <v>1</v>
      </c>
      <c r="BV64" s="31"/>
      <c r="BW64" s="31"/>
      <c r="BX64" s="31">
        <v>1</v>
      </c>
      <c r="BY64" s="31">
        <v>1</v>
      </c>
      <c r="BZ64" s="31"/>
      <c r="CA64" s="31"/>
      <c r="CB64" s="31"/>
      <c r="CC64" s="31">
        <v>1</v>
      </c>
      <c r="CD64" s="31"/>
      <c r="CE64" s="31"/>
      <c r="CF64" s="31"/>
      <c r="CG64" s="31">
        <v>1</v>
      </c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>
        <v>1</v>
      </c>
      <c r="DB64" s="31"/>
      <c r="DC64" s="31"/>
      <c r="DD64" s="31">
        <v>1</v>
      </c>
      <c r="DE64" s="31">
        <v>1</v>
      </c>
      <c r="DF64" s="31"/>
      <c r="DG64" s="31"/>
      <c r="DH64" s="31"/>
      <c r="DI64" s="31">
        <v>1</v>
      </c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10</v>
      </c>
      <c r="DY64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15</v>
      </c>
      <c r="DZ64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64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64" s="34">
        <f>(Tabela2[[#This Row],[DESJEJUN]]*4.37)</f>
        <v>43.7</v>
      </c>
      <c r="EC64" s="34">
        <f>(Tabela2[[#This Row],[ALMOÇO]]*14.66)</f>
        <v>219.9</v>
      </c>
      <c r="ED64" s="34">
        <f>(Tabela2[[#This Row],[LANCHE]]*3.8)</f>
        <v>0</v>
      </c>
      <c r="EE64" s="34">
        <f>(Tabela2[[#This Row],[JANTAR]]*14.66)</f>
        <v>0</v>
      </c>
      <c r="EF64" s="34">
        <f>SUM(Tabela2[[#This Row],[Valor Desjejum]]+Tabela2[[#This Row],[Valor Almoço]]+Tabela2[[#This Row],[Valor Lanche]]+Tabela2[[#This Row],[Valor Jantar]])</f>
        <v>263.60000000000002</v>
      </c>
      <c r="EG64" s="35">
        <f>(Tabela2[[#This Row],[Valor Desjejum]]+Tabela2[[#This Row],[Valor Almoço]]+Tabela2[[#This Row],[Valor Jantar]])*5%</f>
        <v>13.180000000000001</v>
      </c>
    </row>
    <row r="65" spans="1:137">
      <c r="A65" s="30">
        <v>187628</v>
      </c>
      <c r="B65" s="13" t="str">
        <f>VLOOKUP(Tabela2[[#This Row],[MATRIC]],Tabela1[],2,0)</f>
        <v>ELCIONE JOSE DA SILVA</v>
      </c>
      <c r="C65" s="13" t="str">
        <f>VLOOKUP(Tabela2[[#This Row],[MATRIC]],Tabela1[],3,0)</f>
        <v>1AF079</v>
      </c>
      <c r="D65" s="142">
        <v>1</v>
      </c>
      <c r="E65" s="31"/>
      <c r="F65" s="31"/>
      <c r="G65" s="31"/>
      <c r="H65" s="31">
        <v>1</v>
      </c>
      <c r="I65" s="31"/>
      <c r="J65" s="31"/>
      <c r="K65" s="31"/>
      <c r="L65" s="31">
        <v>1</v>
      </c>
      <c r="M65" s="31"/>
      <c r="N65" s="31"/>
      <c r="O65" s="31">
        <v>1</v>
      </c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>
        <v>1</v>
      </c>
      <c r="AG65" s="31"/>
      <c r="AH65" s="31"/>
      <c r="AI65" s="31"/>
      <c r="AJ65" s="31">
        <v>1</v>
      </c>
      <c r="AK65" s="31"/>
      <c r="AL65" s="31"/>
      <c r="AM65" s="31"/>
      <c r="AN65" s="31">
        <v>1</v>
      </c>
      <c r="AO65" s="31"/>
      <c r="AP65" s="31"/>
      <c r="AQ65" s="31"/>
      <c r="AR65" s="31">
        <v>1</v>
      </c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>
        <v>7</v>
      </c>
      <c r="BK65" s="31">
        <v>7</v>
      </c>
      <c r="BL65" s="31">
        <v>1</v>
      </c>
      <c r="BM65" s="31"/>
      <c r="BN65" s="31"/>
      <c r="BO65" s="31"/>
      <c r="BP65" s="31">
        <v>1</v>
      </c>
      <c r="BQ65" s="31"/>
      <c r="BR65" s="31"/>
      <c r="BS65" s="31"/>
      <c r="BT65" s="31">
        <v>1</v>
      </c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>
        <v>1</v>
      </c>
      <c r="CS65" s="31"/>
      <c r="CT65" s="31"/>
      <c r="CU65" s="31"/>
      <c r="CV65" s="31">
        <v>1</v>
      </c>
      <c r="CW65" s="31"/>
      <c r="CX65" s="31"/>
      <c r="CY65" s="31"/>
      <c r="CZ65" s="31">
        <v>1</v>
      </c>
      <c r="DA65" s="31"/>
      <c r="DB65" s="31"/>
      <c r="DC65" s="31"/>
      <c r="DD65" s="31">
        <v>1</v>
      </c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>
        <v>8</v>
      </c>
      <c r="DW65" s="31">
        <v>8</v>
      </c>
      <c r="DX65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14</v>
      </c>
      <c r="DY65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65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65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16</v>
      </c>
      <c r="EB65" s="34">
        <f>(Tabela2[[#This Row],[DESJEJUN]]*4.37)</f>
        <v>61.18</v>
      </c>
      <c r="EC65" s="34">
        <f>(Tabela2[[#This Row],[ALMOÇO]]*14.66)</f>
        <v>0</v>
      </c>
      <c r="ED65" s="34">
        <f>(Tabela2[[#This Row],[LANCHE]]*3.8)</f>
        <v>57</v>
      </c>
      <c r="EE65" s="34">
        <f>(Tabela2[[#This Row],[JANTAR]]*14.66)</f>
        <v>234.56</v>
      </c>
      <c r="EF65" s="34">
        <f>SUM(Tabela2[[#This Row],[Valor Desjejum]]+Tabela2[[#This Row],[Valor Almoço]]+Tabela2[[#This Row],[Valor Lanche]]+Tabela2[[#This Row],[Valor Jantar]])</f>
        <v>352.74</v>
      </c>
      <c r="EG65" s="35">
        <f>(Tabela2[[#This Row],[Valor Desjejum]]+Tabela2[[#This Row],[Valor Almoço]]+Tabela2[[#This Row],[Valor Jantar]])*5%</f>
        <v>14.787000000000001</v>
      </c>
    </row>
    <row r="66" spans="1:137">
      <c r="A66" s="30">
        <v>179732</v>
      </c>
      <c r="B66" s="13" t="e">
        <f>VLOOKUP(Tabela2[[#This Row],[MATRIC]],Tabela1[],2,0)</f>
        <v>#N/A</v>
      </c>
      <c r="C66" s="13" t="e">
        <f>VLOOKUP(Tabela2[[#This Row],[MATRIC]],Tabela1[],3,0)</f>
        <v>#N/A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66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66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66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66" s="34">
        <f>(Tabela2[[#This Row],[DESJEJUN]]*4.37)</f>
        <v>0</v>
      </c>
      <c r="EC66" s="34">
        <f>(Tabela2[[#This Row],[ALMOÇO]]*14.66)</f>
        <v>0</v>
      </c>
      <c r="ED66" s="34">
        <f>(Tabela2[[#This Row],[LANCHE]]*3.8)</f>
        <v>0</v>
      </c>
      <c r="EE66" s="34">
        <f>(Tabela2[[#This Row],[JANTAR]]*14.66)</f>
        <v>0</v>
      </c>
      <c r="EF66" s="34">
        <f>SUM(Tabela2[[#This Row],[Valor Desjejum]]+Tabela2[[#This Row],[Valor Almoço]]+Tabela2[[#This Row],[Valor Lanche]]+Tabela2[[#This Row],[Valor Jantar]])</f>
        <v>0</v>
      </c>
      <c r="EG66" s="35">
        <f>(Tabela2[[#This Row],[Valor Desjejum]]+Tabela2[[#This Row],[Valor Almoço]]+Tabela2[[#This Row],[Valor Jantar]])*5%</f>
        <v>0</v>
      </c>
    </row>
    <row r="67" spans="1:137">
      <c r="A67" s="30">
        <v>192071</v>
      </c>
      <c r="B67" s="13" t="str">
        <f>VLOOKUP(Tabela2[[#This Row],[MATRIC]],Tabela1[],2,0)</f>
        <v>ELI DA SILVA GAMA</v>
      </c>
      <c r="C67" s="13" t="str">
        <f>VLOOKUP(Tabela2[[#This Row],[MATRIC]],Tabela1[],3,0)</f>
        <v>1AF071</v>
      </c>
      <c r="D67" s="31"/>
      <c r="E67" s="31"/>
      <c r="F67" s="31"/>
      <c r="G67" s="31"/>
      <c r="H67" s="31"/>
      <c r="I67" s="31"/>
      <c r="J67" s="31"/>
      <c r="K67" s="31"/>
      <c r="L67" s="31">
        <v>1</v>
      </c>
      <c r="M67" s="31">
        <v>1</v>
      </c>
      <c r="N67" s="31"/>
      <c r="O67" s="31"/>
      <c r="P67" s="31"/>
      <c r="Q67" s="31"/>
      <c r="R67" s="31"/>
      <c r="S67" s="31"/>
      <c r="T67" s="31">
        <v>1</v>
      </c>
      <c r="U67" s="31"/>
      <c r="V67" s="31"/>
      <c r="W67" s="31"/>
      <c r="X67" s="31"/>
      <c r="Y67" s="31">
        <v>4</v>
      </c>
      <c r="Z67" s="31">
        <v>4</v>
      </c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>
        <v>4</v>
      </c>
      <c r="BF67" s="31">
        <v>4</v>
      </c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>
        <v>4</v>
      </c>
      <c r="CL67" s="31">
        <v>4</v>
      </c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>
        <v>4</v>
      </c>
      <c r="DR67" s="31">
        <v>4</v>
      </c>
      <c r="DS67" s="31"/>
      <c r="DT67" s="31"/>
      <c r="DU67" s="31"/>
      <c r="DV67" s="31"/>
      <c r="DW67" s="31"/>
      <c r="DX67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2</v>
      </c>
      <c r="DY67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17</v>
      </c>
      <c r="DZ67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67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67" s="34">
        <f>(Tabela2[[#This Row],[DESJEJUN]]*4.37)</f>
        <v>8.74</v>
      </c>
      <c r="EC67" s="34">
        <f>(Tabela2[[#This Row],[ALMOÇO]]*14.66)</f>
        <v>249.22</v>
      </c>
      <c r="ED67" s="34">
        <f>(Tabela2[[#This Row],[LANCHE]]*3.8)</f>
        <v>60.8</v>
      </c>
      <c r="EE67" s="34">
        <f>(Tabela2[[#This Row],[JANTAR]]*14.66)</f>
        <v>0</v>
      </c>
      <c r="EF67" s="34">
        <f>SUM(Tabela2[[#This Row],[Valor Desjejum]]+Tabela2[[#This Row],[Valor Almoço]]+Tabela2[[#This Row],[Valor Lanche]]+Tabela2[[#This Row],[Valor Jantar]])</f>
        <v>318.76</v>
      </c>
      <c r="EG67" s="35">
        <f>(Tabela2[[#This Row],[Valor Desjejum]]+Tabela2[[#This Row],[Valor Almoço]]+Tabela2[[#This Row],[Valor Jantar]])*5%</f>
        <v>12.898</v>
      </c>
    </row>
    <row r="68" spans="1:137">
      <c r="A68" s="30">
        <v>154002</v>
      </c>
      <c r="B68" s="13" t="str">
        <f>VLOOKUP(Tabela2[[#This Row],[MATRIC]],Tabela1[],2,0)</f>
        <v>ELIAS GONCALVES CRUZEIRO</v>
      </c>
      <c r="C68" s="13" t="str">
        <f>VLOOKUP(Tabela2[[#This Row],[MATRIC]],Tabela1[],3,0)</f>
        <v>1AF076</v>
      </c>
      <c r="D68" s="31"/>
      <c r="E68" s="31"/>
      <c r="F68" s="31"/>
      <c r="G68" s="31"/>
      <c r="H68" s="31"/>
      <c r="I68" s="31"/>
      <c r="J68" s="31"/>
      <c r="K68" s="31"/>
      <c r="L68" s="31">
        <v>1</v>
      </c>
      <c r="M68" s="31">
        <v>1</v>
      </c>
      <c r="N68" s="31"/>
      <c r="O68" s="31"/>
      <c r="P68" s="31">
        <v>1</v>
      </c>
      <c r="Q68" s="31">
        <v>1</v>
      </c>
      <c r="R68" s="31"/>
      <c r="S68" s="31"/>
      <c r="T68" s="31"/>
      <c r="U68" s="31">
        <v>1</v>
      </c>
      <c r="V68" s="31"/>
      <c r="W68" s="31"/>
      <c r="X68" s="31">
        <v>1</v>
      </c>
      <c r="Y68" s="31">
        <v>1</v>
      </c>
      <c r="Z68" s="31">
        <v>4</v>
      </c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>
        <v>1</v>
      </c>
      <c r="AS68" s="31">
        <v>1</v>
      </c>
      <c r="AT68" s="31"/>
      <c r="AU68" s="31"/>
      <c r="AV68" s="31">
        <v>1</v>
      </c>
      <c r="AW68" s="31">
        <v>1</v>
      </c>
      <c r="AX68" s="31"/>
      <c r="AY68" s="31"/>
      <c r="AZ68" s="31">
        <v>1</v>
      </c>
      <c r="BA68" s="31">
        <v>1</v>
      </c>
      <c r="BB68" s="31"/>
      <c r="BC68" s="31"/>
      <c r="BD68" s="31">
        <v>1</v>
      </c>
      <c r="BE68" s="31">
        <v>1</v>
      </c>
      <c r="BF68" s="31">
        <v>4</v>
      </c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>
        <v>1</v>
      </c>
      <c r="BY68" s="31">
        <v>1</v>
      </c>
      <c r="BZ68" s="31"/>
      <c r="CA68" s="31"/>
      <c r="CB68" s="31">
        <v>1</v>
      </c>
      <c r="CC68" s="31">
        <v>1</v>
      </c>
      <c r="CD68" s="31"/>
      <c r="CE68" s="31"/>
      <c r="CF68" s="31">
        <v>1</v>
      </c>
      <c r="CG68" s="31">
        <v>1</v>
      </c>
      <c r="CH68" s="31"/>
      <c r="CI68" s="31"/>
      <c r="CJ68" s="31">
        <v>1</v>
      </c>
      <c r="CK68" s="31">
        <v>1</v>
      </c>
      <c r="CL68" s="31">
        <v>4</v>
      </c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>
        <v>1</v>
      </c>
      <c r="DE68" s="31">
        <v>1</v>
      </c>
      <c r="DF68" s="31"/>
      <c r="DG68" s="31"/>
      <c r="DH68" s="31">
        <v>1</v>
      </c>
      <c r="DI68" s="31">
        <v>1</v>
      </c>
      <c r="DJ68" s="31"/>
      <c r="DK68" s="31"/>
      <c r="DL68" s="31">
        <v>1</v>
      </c>
      <c r="DM68" s="31">
        <v>1</v>
      </c>
      <c r="DN68" s="31"/>
      <c r="DO68" s="31"/>
      <c r="DP68" s="31">
        <v>1</v>
      </c>
      <c r="DQ68" s="31">
        <v>1</v>
      </c>
      <c r="DR68" s="31">
        <v>4</v>
      </c>
      <c r="DS68" s="31"/>
      <c r="DT68" s="31"/>
      <c r="DU68" s="31"/>
      <c r="DV68" s="31"/>
      <c r="DW68" s="31"/>
      <c r="DX68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15</v>
      </c>
      <c r="DY68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16</v>
      </c>
      <c r="DZ68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68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68" s="34">
        <f>(Tabela2[[#This Row],[DESJEJUN]]*4.37)</f>
        <v>65.55</v>
      </c>
      <c r="EC68" s="34">
        <f>(Tabela2[[#This Row],[ALMOÇO]]*14.66)</f>
        <v>234.56</v>
      </c>
      <c r="ED68" s="34">
        <f>(Tabela2[[#This Row],[LANCHE]]*3.8)</f>
        <v>60.8</v>
      </c>
      <c r="EE68" s="34">
        <f>(Tabela2[[#This Row],[JANTAR]]*14.66)</f>
        <v>0</v>
      </c>
      <c r="EF68" s="34">
        <f>SUM(Tabela2[[#This Row],[Valor Desjejum]]+Tabela2[[#This Row],[Valor Almoço]]+Tabela2[[#This Row],[Valor Lanche]]+Tabela2[[#This Row],[Valor Jantar]])</f>
        <v>360.91</v>
      </c>
      <c r="EG68" s="35">
        <f>(Tabela2[[#This Row],[Valor Desjejum]]+Tabela2[[#This Row],[Valor Almoço]]+Tabela2[[#This Row],[Valor Jantar]])*5%</f>
        <v>15.005500000000001</v>
      </c>
    </row>
    <row r="69" spans="1:137">
      <c r="A69" s="30">
        <v>173166</v>
      </c>
      <c r="B69" s="13" t="str">
        <f>VLOOKUP(Tabela2[[#This Row],[MATRIC]],Tabela1[],2,0)</f>
        <v>ELIETE DE OLIVEIRA</v>
      </c>
      <c r="C69" s="13" t="str">
        <f>VLOOKUP(Tabela2[[#This Row],[MATRIC]],Tabela1[],3,0)</f>
        <v>3AF019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>
        <v>1</v>
      </c>
      <c r="Q69" s="31">
        <v>1</v>
      </c>
      <c r="R69" s="31"/>
      <c r="S69" s="31"/>
      <c r="T69" s="31">
        <v>1</v>
      </c>
      <c r="U69" s="31">
        <v>1</v>
      </c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>
        <v>1</v>
      </c>
      <c r="AS69" s="31">
        <v>1</v>
      </c>
      <c r="AT69" s="31"/>
      <c r="AU69" s="31"/>
      <c r="AV69" s="31">
        <v>1</v>
      </c>
      <c r="AW69" s="31">
        <v>1</v>
      </c>
      <c r="AX69" s="31"/>
      <c r="AY69" s="31"/>
      <c r="AZ69" s="31">
        <v>1</v>
      </c>
      <c r="BA69" s="31">
        <v>1</v>
      </c>
      <c r="BB69" s="31"/>
      <c r="BC69" s="31"/>
      <c r="BD69" s="31">
        <v>1</v>
      </c>
      <c r="BE69" s="31">
        <v>1</v>
      </c>
      <c r="BF69" s="31"/>
      <c r="BG69" s="31"/>
      <c r="BH69" s="31"/>
      <c r="BI69" s="31"/>
      <c r="BJ69" s="31">
        <v>8</v>
      </c>
      <c r="BK69" s="31"/>
      <c r="BL69" s="31">
        <v>1</v>
      </c>
      <c r="BM69" s="31">
        <v>1</v>
      </c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>
        <v>1</v>
      </c>
      <c r="BY69" s="31">
        <v>1</v>
      </c>
      <c r="BZ69" s="31"/>
      <c r="CA69" s="31"/>
      <c r="CB69" s="31">
        <v>1</v>
      </c>
      <c r="CC69" s="31">
        <v>1</v>
      </c>
      <c r="CD69" s="31"/>
      <c r="CE69" s="31"/>
      <c r="CF69" s="31">
        <v>1</v>
      </c>
      <c r="CG69" s="31">
        <v>1</v>
      </c>
      <c r="CH69" s="31"/>
      <c r="CI69" s="31"/>
      <c r="CJ69" s="31">
        <v>1</v>
      </c>
      <c r="CK69" s="31">
        <v>1</v>
      </c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>
        <v>1</v>
      </c>
      <c r="DE69" s="31">
        <v>1</v>
      </c>
      <c r="DF69" s="31"/>
      <c r="DG69" s="31"/>
      <c r="DH69" s="31">
        <v>1</v>
      </c>
      <c r="DI69" s="31">
        <v>1</v>
      </c>
      <c r="DJ69" s="31"/>
      <c r="DK69" s="31"/>
      <c r="DL69" s="31">
        <v>1</v>
      </c>
      <c r="DM69" s="31">
        <v>1</v>
      </c>
      <c r="DN69" s="31"/>
      <c r="DO69" s="31"/>
      <c r="DP69" s="31">
        <v>1</v>
      </c>
      <c r="DQ69" s="31">
        <v>1</v>
      </c>
      <c r="DR69" s="31"/>
      <c r="DS69" s="31"/>
      <c r="DT69" s="31"/>
      <c r="DU69" s="31"/>
      <c r="DV69" s="31">
        <v>8</v>
      </c>
      <c r="DW69" s="31"/>
      <c r="DX69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15</v>
      </c>
      <c r="DY69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15</v>
      </c>
      <c r="DZ69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69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69" s="34">
        <f>(Tabela2[[#This Row],[DESJEJUN]]*4.37)</f>
        <v>65.55</v>
      </c>
      <c r="EC69" s="34">
        <f>(Tabela2[[#This Row],[ALMOÇO]]*14.66)</f>
        <v>219.9</v>
      </c>
      <c r="ED69" s="34">
        <f>(Tabela2[[#This Row],[LANCHE]]*3.8)</f>
        <v>60.8</v>
      </c>
      <c r="EE69" s="34">
        <f>(Tabela2[[#This Row],[JANTAR]]*14.66)</f>
        <v>0</v>
      </c>
      <c r="EF69" s="34">
        <f>SUM(Tabela2[[#This Row],[Valor Desjejum]]+Tabela2[[#This Row],[Valor Almoço]]+Tabela2[[#This Row],[Valor Lanche]]+Tabela2[[#This Row],[Valor Jantar]])</f>
        <v>346.25</v>
      </c>
      <c r="EG69" s="35">
        <f>(Tabela2[[#This Row],[Valor Desjejum]]+Tabela2[[#This Row],[Valor Almoço]]+Tabela2[[#This Row],[Valor Jantar]])*5%</f>
        <v>14.272500000000001</v>
      </c>
    </row>
    <row r="70" spans="1:137">
      <c r="A70" s="30">
        <v>175361</v>
      </c>
      <c r="B70" s="13" t="str">
        <f>VLOOKUP(Tabela2[[#This Row],[MATRIC]],Tabela1[],2,0)</f>
        <v>ELIZANGELA APARECIDA MARTINS</v>
      </c>
      <c r="C70" s="13" t="str">
        <f>VLOOKUP(Tabela2[[#This Row],[MATRIC]],Tabela1[],3,0)</f>
        <v>4AF032</v>
      </c>
      <c r="D70" s="31"/>
      <c r="E70" s="31"/>
      <c r="F70" s="31"/>
      <c r="G70" s="31"/>
      <c r="H70" s="31"/>
      <c r="I70" s="31"/>
      <c r="J70" s="31"/>
      <c r="K70" s="31"/>
      <c r="L70" s="31">
        <v>1</v>
      </c>
      <c r="M70" s="31">
        <v>1</v>
      </c>
      <c r="N70" s="31"/>
      <c r="O70" s="31"/>
      <c r="P70" s="31">
        <v>1</v>
      </c>
      <c r="Q70" s="31">
        <v>1</v>
      </c>
      <c r="R70" s="31"/>
      <c r="S70" s="31"/>
      <c r="T70" s="31">
        <v>1</v>
      </c>
      <c r="U70" s="31">
        <v>1</v>
      </c>
      <c r="V70" s="31"/>
      <c r="W70" s="31"/>
      <c r="X70" s="31">
        <v>1</v>
      </c>
      <c r="Y70" s="31">
        <v>1</v>
      </c>
      <c r="Z70" s="31"/>
      <c r="AA70" s="31"/>
      <c r="AB70" s="31">
        <v>1</v>
      </c>
      <c r="AC70" s="31">
        <v>1</v>
      </c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>
        <v>1</v>
      </c>
      <c r="AO70" s="31">
        <v>1</v>
      </c>
      <c r="AP70" s="31"/>
      <c r="AQ70" s="31"/>
      <c r="AR70" s="31">
        <v>1</v>
      </c>
      <c r="AS70" s="31">
        <v>1</v>
      </c>
      <c r="AT70" s="31"/>
      <c r="AU70" s="31"/>
      <c r="AV70" s="31">
        <v>1</v>
      </c>
      <c r="AW70" s="31">
        <v>1</v>
      </c>
      <c r="AX70" s="31"/>
      <c r="AY70" s="31"/>
      <c r="AZ70" s="31">
        <v>1</v>
      </c>
      <c r="BA70" s="31">
        <v>1</v>
      </c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>
        <v>1</v>
      </c>
      <c r="BQ70" s="31">
        <v>1</v>
      </c>
      <c r="BR70" s="31"/>
      <c r="BS70" s="31"/>
      <c r="BT70" s="31">
        <v>1</v>
      </c>
      <c r="BU70" s="31">
        <v>1</v>
      </c>
      <c r="BV70" s="31"/>
      <c r="BW70" s="31"/>
      <c r="BX70" s="31">
        <v>1</v>
      </c>
      <c r="BY70" s="31">
        <v>1</v>
      </c>
      <c r="BZ70" s="31"/>
      <c r="CA70" s="31"/>
      <c r="CB70" s="31">
        <v>1</v>
      </c>
      <c r="CC70" s="31">
        <v>1</v>
      </c>
      <c r="CD70" s="31"/>
      <c r="CE70" s="31"/>
      <c r="CF70" s="31">
        <v>1</v>
      </c>
      <c r="CG70" s="31">
        <v>1</v>
      </c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>
        <v>1</v>
      </c>
      <c r="DA70" s="31">
        <v>1</v>
      </c>
      <c r="DB70" s="31"/>
      <c r="DC70" s="31"/>
      <c r="DD70" s="31"/>
      <c r="DE70" s="31"/>
      <c r="DF70" s="31"/>
      <c r="DG70" s="31"/>
      <c r="DH70" s="31">
        <v>1</v>
      </c>
      <c r="DI70" s="31">
        <v>1</v>
      </c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16</v>
      </c>
      <c r="DY70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16</v>
      </c>
      <c r="DZ70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70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70" s="34">
        <f>(Tabela2[[#This Row],[DESJEJUN]]*4.37)</f>
        <v>69.92</v>
      </c>
      <c r="EC70" s="34">
        <f>(Tabela2[[#This Row],[ALMOÇO]]*14.66)</f>
        <v>234.56</v>
      </c>
      <c r="ED70" s="34">
        <f>(Tabela2[[#This Row],[LANCHE]]*3.8)</f>
        <v>0</v>
      </c>
      <c r="EE70" s="34">
        <f>(Tabela2[[#This Row],[JANTAR]]*14.66)</f>
        <v>0</v>
      </c>
      <c r="EF70" s="34">
        <f>SUM(Tabela2[[#This Row],[Valor Desjejum]]+Tabela2[[#This Row],[Valor Almoço]]+Tabela2[[#This Row],[Valor Lanche]]+Tabela2[[#This Row],[Valor Jantar]])</f>
        <v>304.48</v>
      </c>
      <c r="EG70" s="35">
        <f>(Tabela2[[#This Row],[Valor Desjejum]]+Tabela2[[#This Row],[Valor Almoço]]+Tabela2[[#This Row],[Valor Jantar]])*5%</f>
        <v>15.224000000000002</v>
      </c>
    </row>
    <row r="71" spans="1:137">
      <c r="A71" s="30">
        <v>7982</v>
      </c>
      <c r="B71" s="13" t="str">
        <f>VLOOKUP(Tabela2[[#This Row],[MATRIC]],Tabela1[],2,0)</f>
        <v>ENILSON FERREIRA MELO</v>
      </c>
      <c r="C71" s="13" t="str">
        <f>VLOOKUP(Tabela2[[#This Row],[MATRIC]],Tabela1[],3,0)</f>
        <v>1AF076</v>
      </c>
      <c r="D71" s="31"/>
      <c r="E71" s="31"/>
      <c r="F71" s="31"/>
      <c r="G71" s="31"/>
      <c r="H71" s="31"/>
      <c r="I71" s="31"/>
      <c r="J71" s="31"/>
      <c r="K71" s="31"/>
      <c r="L71" s="31">
        <v>1</v>
      </c>
      <c r="M71" s="31"/>
      <c r="N71" s="31"/>
      <c r="O71" s="31"/>
      <c r="P71" s="31">
        <v>1</v>
      </c>
      <c r="Q71" s="31"/>
      <c r="R71" s="31"/>
      <c r="S71" s="31"/>
      <c r="T71" s="31">
        <v>1</v>
      </c>
      <c r="U71" s="31"/>
      <c r="V71" s="31"/>
      <c r="W71" s="31"/>
      <c r="X71" s="31">
        <v>1</v>
      </c>
      <c r="Y71" s="31">
        <v>4</v>
      </c>
      <c r="Z71" s="31">
        <v>4</v>
      </c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>
        <v>1</v>
      </c>
      <c r="AW71" s="31">
        <v>1</v>
      </c>
      <c r="AX71" s="31"/>
      <c r="AY71" s="31"/>
      <c r="AZ71" s="31">
        <v>1</v>
      </c>
      <c r="BA71" s="31"/>
      <c r="BB71" s="31"/>
      <c r="BC71" s="31"/>
      <c r="BD71" s="31">
        <v>1</v>
      </c>
      <c r="BE71" s="31">
        <v>4</v>
      </c>
      <c r="BF71" s="31">
        <v>4</v>
      </c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>
        <v>1</v>
      </c>
      <c r="BY71" s="31"/>
      <c r="BZ71" s="31"/>
      <c r="CA71" s="31"/>
      <c r="CB71" s="31">
        <v>1</v>
      </c>
      <c r="CC71" s="31"/>
      <c r="CD71" s="31"/>
      <c r="CE71" s="31"/>
      <c r="CF71" s="31">
        <v>1</v>
      </c>
      <c r="CG71" s="31"/>
      <c r="CH71" s="31"/>
      <c r="CI71" s="31"/>
      <c r="CJ71" s="31">
        <v>1</v>
      </c>
      <c r="CK71" s="31">
        <v>4</v>
      </c>
      <c r="CL71" s="31">
        <v>4</v>
      </c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>
        <v>1</v>
      </c>
      <c r="DM71" s="31"/>
      <c r="DN71" s="31"/>
      <c r="DO71" s="31"/>
      <c r="DP71" s="31"/>
      <c r="DQ71" s="31">
        <v>4</v>
      </c>
      <c r="DR71" s="31">
        <v>4</v>
      </c>
      <c r="DS71" s="31"/>
      <c r="DT71" s="31"/>
      <c r="DU71" s="31"/>
      <c r="DV71" s="31"/>
      <c r="DW71" s="31"/>
      <c r="DX71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12</v>
      </c>
      <c r="DY71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17</v>
      </c>
      <c r="DZ71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71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71" s="34">
        <f>(Tabela2[[#This Row],[DESJEJUN]]*4.37)</f>
        <v>52.44</v>
      </c>
      <c r="EC71" s="34">
        <f>(Tabela2[[#This Row],[ALMOÇO]]*14.66)</f>
        <v>249.22</v>
      </c>
      <c r="ED71" s="34">
        <f>(Tabela2[[#This Row],[LANCHE]]*3.8)</f>
        <v>60.8</v>
      </c>
      <c r="EE71" s="34">
        <f>(Tabela2[[#This Row],[JANTAR]]*14.66)</f>
        <v>0</v>
      </c>
      <c r="EF71" s="34">
        <f>SUM(Tabela2[[#This Row],[Valor Desjejum]]+Tabela2[[#This Row],[Valor Almoço]]+Tabela2[[#This Row],[Valor Lanche]]+Tabela2[[#This Row],[Valor Jantar]])</f>
        <v>362.46</v>
      </c>
      <c r="EG71" s="35">
        <f>(Tabela2[[#This Row],[Valor Desjejum]]+Tabela2[[#This Row],[Valor Almoço]]+Tabela2[[#This Row],[Valor Jantar]])*5%</f>
        <v>15.082999999999998</v>
      </c>
    </row>
    <row r="72" spans="1:137">
      <c r="A72" s="37">
        <v>234710</v>
      </c>
      <c r="B72" s="13" t="str">
        <f>VLOOKUP(Tabela2[[#This Row],[MATRIC]],Tabela1[],2,0)</f>
        <v>ERIC VINICIUS MARTINS SOUZA</v>
      </c>
      <c r="C72" s="13" t="str">
        <f>VLOOKUP(Tabela2[[#This Row],[MATRIC]],Tabela1[],3,0)</f>
        <v>1AF079</v>
      </c>
      <c r="D72" s="142">
        <v>1</v>
      </c>
      <c r="E72" s="142">
        <v>1</v>
      </c>
      <c r="F72" s="31"/>
      <c r="G72" s="31"/>
      <c r="H72" s="31">
        <v>1</v>
      </c>
      <c r="I72" s="31">
        <v>1</v>
      </c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>
        <v>1</v>
      </c>
      <c r="AC72" s="31">
        <v>1</v>
      </c>
      <c r="AD72" s="31"/>
      <c r="AE72" s="31"/>
      <c r="AF72" s="31"/>
      <c r="AG72" s="31">
        <v>1</v>
      </c>
      <c r="AH72" s="31"/>
      <c r="AI72" s="31"/>
      <c r="AJ72" s="31">
        <v>1</v>
      </c>
      <c r="AK72" s="31">
        <v>1</v>
      </c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>
        <v>1</v>
      </c>
      <c r="BJ72" s="31">
        <v>7</v>
      </c>
      <c r="BK72" s="31"/>
      <c r="BL72" s="31">
        <v>1</v>
      </c>
      <c r="BM72" s="31">
        <v>1</v>
      </c>
      <c r="BN72" s="31"/>
      <c r="BO72" s="31"/>
      <c r="BP72" s="31">
        <v>1</v>
      </c>
      <c r="BQ72" s="31">
        <v>1</v>
      </c>
      <c r="BR72" s="31"/>
      <c r="BS72" s="31"/>
      <c r="BT72" s="31">
        <v>1</v>
      </c>
      <c r="BU72" s="31">
        <v>1</v>
      </c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>
        <v>1</v>
      </c>
      <c r="CO72" s="31">
        <v>1</v>
      </c>
      <c r="CP72" s="31"/>
      <c r="CQ72" s="31"/>
      <c r="CR72" s="31">
        <v>1</v>
      </c>
      <c r="CS72" s="31">
        <v>1</v>
      </c>
      <c r="CT72" s="31"/>
      <c r="CU72" s="31"/>
      <c r="CV72" s="31">
        <v>1</v>
      </c>
      <c r="CW72" s="31">
        <v>1</v>
      </c>
      <c r="CX72" s="31"/>
      <c r="CY72" s="31"/>
      <c r="CZ72" s="31">
        <v>1</v>
      </c>
      <c r="DA72" s="31">
        <v>1</v>
      </c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>
        <v>1</v>
      </c>
      <c r="DU72" s="31">
        <v>1</v>
      </c>
      <c r="DV72" s="31">
        <v>8</v>
      </c>
      <c r="DW72" s="31"/>
      <c r="DX72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12</v>
      </c>
      <c r="DY72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14</v>
      </c>
      <c r="DZ72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72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72" s="34">
        <f>(Tabela2[[#This Row],[DESJEJUN]]*4.37)</f>
        <v>52.44</v>
      </c>
      <c r="EC72" s="34">
        <f>(Tabela2[[#This Row],[ALMOÇO]]*14.66)</f>
        <v>205.24</v>
      </c>
      <c r="ED72" s="34">
        <f>(Tabela2[[#This Row],[LANCHE]]*3.8)</f>
        <v>57</v>
      </c>
      <c r="EE72" s="34">
        <f>(Tabela2[[#This Row],[JANTAR]]*14.66)</f>
        <v>0</v>
      </c>
      <c r="EF72" s="34">
        <f>SUM(Tabela2[[#This Row],[Valor Desjejum]]+Tabela2[[#This Row],[Valor Almoço]]+Tabela2[[#This Row],[Valor Lanche]]+Tabela2[[#This Row],[Valor Jantar]])</f>
        <v>314.68</v>
      </c>
      <c r="EG72" s="35">
        <f>(Tabela2[[#This Row],[Valor Desjejum]]+Tabela2[[#This Row],[Valor Almoço]]+Tabela2[[#This Row],[Valor Jantar]])*5%</f>
        <v>12.884</v>
      </c>
    </row>
    <row r="73" spans="1:137">
      <c r="A73" s="30">
        <v>49965</v>
      </c>
      <c r="B73" s="13" t="str">
        <f>VLOOKUP(Tabela2[[#This Row],[MATRIC]],Tabela1[],2,0)</f>
        <v>ERNANDO LUIZ NASCIMENTO</v>
      </c>
      <c r="C73" s="13" t="str">
        <f>VLOOKUP(Tabela2[[#This Row],[MATRIC]],Tabela1[],3,0)</f>
        <v>6SC001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>
        <v>1</v>
      </c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73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</v>
      </c>
      <c r="DZ73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73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73" s="34">
        <f>(Tabela2[[#This Row],[DESJEJUN]]*4.37)</f>
        <v>0</v>
      </c>
      <c r="EC73" s="34">
        <f>(Tabela2[[#This Row],[ALMOÇO]]*14.66)</f>
        <v>14.66</v>
      </c>
      <c r="ED73" s="34">
        <f>(Tabela2[[#This Row],[LANCHE]]*3.8)</f>
        <v>0</v>
      </c>
      <c r="EE73" s="34">
        <f>(Tabela2[[#This Row],[JANTAR]]*14.66)</f>
        <v>0</v>
      </c>
      <c r="EF73" s="34">
        <f>SUM(Tabela2[[#This Row],[Valor Desjejum]]+Tabela2[[#This Row],[Valor Almoço]]+Tabela2[[#This Row],[Valor Lanche]]+Tabela2[[#This Row],[Valor Jantar]])</f>
        <v>14.66</v>
      </c>
      <c r="EG73" s="35">
        <f>(Tabela2[[#This Row],[Valor Desjejum]]+Tabela2[[#This Row],[Valor Almoço]]+Tabela2[[#This Row],[Valor Jantar]])*5%</f>
        <v>0.7330000000000001</v>
      </c>
    </row>
    <row r="74" spans="1:137">
      <c r="A74" s="30">
        <v>2730</v>
      </c>
      <c r="B74" s="13" t="str">
        <f>VLOOKUP(Tabela2[[#This Row],[MATRIC]],Tabela1[],2,0)</f>
        <v>ERNANE DE DEUS VIEIRA</v>
      </c>
      <c r="C74" s="13" t="str">
        <f>VLOOKUP(Tabela2[[#This Row],[MATRIC]],Tabela1[],3,0)</f>
        <v>6SC001</v>
      </c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1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>
        <v>1</v>
      </c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</v>
      </c>
      <c r="DY74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</v>
      </c>
      <c r="DZ74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74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74" s="34">
        <f>(Tabela2[[#This Row],[DESJEJUN]]*4.37)</f>
        <v>4.37</v>
      </c>
      <c r="EC74" s="34">
        <f>(Tabela2[[#This Row],[ALMOÇO]]*14.66)</f>
        <v>14.66</v>
      </c>
      <c r="ED74" s="34">
        <f>(Tabela2[[#This Row],[LANCHE]]*3.8)</f>
        <v>0</v>
      </c>
      <c r="EE74" s="34">
        <f>(Tabela2[[#This Row],[JANTAR]]*14.66)</f>
        <v>0</v>
      </c>
      <c r="EF74" s="34">
        <f>SUM(Tabela2[[#This Row],[Valor Desjejum]]+Tabela2[[#This Row],[Valor Almoço]]+Tabela2[[#This Row],[Valor Lanche]]+Tabela2[[#This Row],[Valor Jantar]])</f>
        <v>19.03</v>
      </c>
      <c r="EG74" s="35">
        <f>(Tabela2[[#This Row],[Valor Desjejum]]+Tabela2[[#This Row],[Valor Almoço]]+Tabela2[[#This Row],[Valor Jantar]])*5%</f>
        <v>0.95150000000000012</v>
      </c>
    </row>
    <row r="75" spans="1:137">
      <c r="A75" s="30">
        <v>117118</v>
      </c>
      <c r="B75" s="13" t="str">
        <f>VLOOKUP(Tabela2[[#This Row],[MATRIC]],Tabela1[],2,0)</f>
        <v>EUDES OLIVEIRA BARROS</v>
      </c>
      <c r="C75" s="13" t="str">
        <f>VLOOKUP(Tabela2[[#This Row],[MATRIC]],Tabela1[],3,0)</f>
        <v>1AF079</v>
      </c>
      <c r="D75" s="31"/>
      <c r="E75" s="31"/>
      <c r="F75" s="31"/>
      <c r="G75" s="31"/>
      <c r="H75" s="31"/>
      <c r="I75" s="31"/>
      <c r="J75" s="31"/>
      <c r="K75" s="31"/>
      <c r="L75" s="31">
        <v>1</v>
      </c>
      <c r="M75" s="31">
        <v>1</v>
      </c>
      <c r="N75" s="31"/>
      <c r="O75" s="31"/>
      <c r="P75" s="31">
        <v>1</v>
      </c>
      <c r="Q75" s="31">
        <v>1</v>
      </c>
      <c r="R75" s="31"/>
      <c r="S75" s="31"/>
      <c r="T75" s="31">
        <v>1</v>
      </c>
      <c r="U75" s="31">
        <v>1</v>
      </c>
      <c r="V75" s="31"/>
      <c r="W75" s="31"/>
      <c r="X75" s="31">
        <v>1</v>
      </c>
      <c r="Y75" s="31">
        <v>1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>
        <v>1</v>
      </c>
      <c r="AS75" s="31">
        <v>1</v>
      </c>
      <c r="AT75" s="31"/>
      <c r="AU75" s="31"/>
      <c r="AV75" s="31">
        <v>1</v>
      </c>
      <c r="AW75" s="31">
        <v>1</v>
      </c>
      <c r="AX75" s="31"/>
      <c r="AY75" s="31"/>
      <c r="AZ75" s="31">
        <v>1</v>
      </c>
      <c r="BA75" s="31">
        <v>1</v>
      </c>
      <c r="BB75" s="31"/>
      <c r="BC75" s="31"/>
      <c r="BD75" s="31">
        <v>1</v>
      </c>
      <c r="BE75" s="31">
        <v>1</v>
      </c>
      <c r="BF75" s="31"/>
      <c r="BG75" s="31"/>
      <c r="BH75" s="31"/>
      <c r="BI75" s="31"/>
      <c r="BJ75" s="31">
        <v>8</v>
      </c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>
        <v>1</v>
      </c>
      <c r="BY75" s="31">
        <v>1</v>
      </c>
      <c r="BZ75" s="31"/>
      <c r="CA75" s="31"/>
      <c r="CB75" s="31">
        <v>1</v>
      </c>
      <c r="CC75" s="31">
        <v>1</v>
      </c>
      <c r="CD75" s="31"/>
      <c r="CE75" s="31"/>
      <c r="CF75" s="31">
        <v>1</v>
      </c>
      <c r="CG75" s="31">
        <v>1</v>
      </c>
      <c r="CH75" s="31"/>
      <c r="CI75" s="31"/>
      <c r="CJ75" s="31">
        <v>1</v>
      </c>
      <c r="CK75" s="31">
        <v>1</v>
      </c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>
        <v>1</v>
      </c>
      <c r="DE75" s="31">
        <v>1</v>
      </c>
      <c r="DF75" s="31"/>
      <c r="DG75" s="31"/>
      <c r="DH75" s="31">
        <v>1</v>
      </c>
      <c r="DI75" s="31">
        <v>1</v>
      </c>
      <c r="DJ75" s="31"/>
      <c r="DK75" s="31"/>
      <c r="DL75" s="31">
        <v>1</v>
      </c>
      <c r="DM75" s="31">
        <v>1</v>
      </c>
      <c r="DN75" s="31"/>
      <c r="DO75" s="31"/>
      <c r="DP75" s="31">
        <v>1</v>
      </c>
      <c r="DQ75" s="31">
        <v>1</v>
      </c>
      <c r="DR75" s="31"/>
      <c r="DS75" s="31"/>
      <c r="DT75" s="31"/>
      <c r="DU75" s="31"/>
      <c r="DV75" s="31">
        <v>8</v>
      </c>
      <c r="DW75" s="31"/>
      <c r="DX75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16</v>
      </c>
      <c r="DY75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16</v>
      </c>
      <c r="DZ75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75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75" s="34">
        <f>(Tabela2[[#This Row],[DESJEJUN]]*4.37)</f>
        <v>69.92</v>
      </c>
      <c r="EC75" s="34">
        <f>(Tabela2[[#This Row],[ALMOÇO]]*14.66)</f>
        <v>234.56</v>
      </c>
      <c r="ED75" s="34">
        <f>(Tabela2[[#This Row],[LANCHE]]*3.8)</f>
        <v>60.8</v>
      </c>
      <c r="EE75" s="34">
        <f>(Tabela2[[#This Row],[JANTAR]]*14.66)</f>
        <v>0</v>
      </c>
      <c r="EF75" s="34">
        <f>SUM(Tabela2[[#This Row],[Valor Desjejum]]+Tabela2[[#This Row],[Valor Almoço]]+Tabela2[[#This Row],[Valor Lanche]]+Tabela2[[#This Row],[Valor Jantar]])</f>
        <v>365.28000000000003</v>
      </c>
      <c r="EG75" s="35">
        <f>(Tabela2[[#This Row],[Valor Desjejum]]+Tabela2[[#This Row],[Valor Almoço]]+Tabela2[[#This Row],[Valor Jantar]])*5%</f>
        <v>15.224000000000002</v>
      </c>
    </row>
    <row r="76" spans="1:137">
      <c r="A76" s="30">
        <v>172019</v>
      </c>
      <c r="B76" s="13" t="str">
        <f>VLOOKUP(Tabela2[[#This Row],[MATRIC]],Tabela1[],2,0)</f>
        <v>EVANDO RODRIGUES DE OLIVEIRA</v>
      </c>
      <c r="C76" s="13" t="str">
        <f>VLOOKUP(Tabela2[[#This Row],[MATRIC]],Tabela1[],3,0)</f>
        <v>3AF004</v>
      </c>
      <c r="D76" s="31"/>
      <c r="E76" s="31"/>
      <c r="F76" s="31"/>
      <c r="G76" s="31"/>
      <c r="H76" s="31"/>
      <c r="I76" s="31"/>
      <c r="J76" s="31"/>
      <c r="K76" s="31"/>
      <c r="L76" s="31">
        <v>1</v>
      </c>
      <c r="M76" s="31">
        <v>1</v>
      </c>
      <c r="N76" s="31"/>
      <c r="O76" s="31"/>
      <c r="P76" s="31">
        <v>1</v>
      </c>
      <c r="Q76" s="31">
        <v>1</v>
      </c>
      <c r="R76" s="31"/>
      <c r="S76" s="31"/>
      <c r="T76" s="31"/>
      <c r="U76" s="31"/>
      <c r="V76" s="31"/>
      <c r="W76" s="31"/>
      <c r="X76" s="31">
        <v>1</v>
      </c>
      <c r="Y76" s="31">
        <v>1</v>
      </c>
      <c r="Z76" s="31"/>
      <c r="AA76" s="31"/>
      <c r="AB76" s="31">
        <v>1</v>
      </c>
      <c r="AC76" s="31">
        <v>1</v>
      </c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>
        <v>1</v>
      </c>
      <c r="AO76" s="31">
        <v>1</v>
      </c>
      <c r="AP76" s="31"/>
      <c r="AQ76" s="31"/>
      <c r="AR76" s="31">
        <v>1</v>
      </c>
      <c r="AS76" s="31">
        <v>1</v>
      </c>
      <c r="AT76" s="31"/>
      <c r="AU76" s="31"/>
      <c r="AV76" s="31"/>
      <c r="AW76" s="31">
        <v>1</v>
      </c>
      <c r="AX76" s="31"/>
      <c r="AY76" s="31"/>
      <c r="AZ76" s="31">
        <v>1</v>
      </c>
      <c r="BA76" s="31">
        <v>1</v>
      </c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>
        <v>1</v>
      </c>
      <c r="BQ76" s="31">
        <v>1</v>
      </c>
      <c r="BR76" s="31"/>
      <c r="BS76" s="31"/>
      <c r="BT76" s="31"/>
      <c r="BU76" s="31"/>
      <c r="BV76" s="31"/>
      <c r="BW76" s="31"/>
      <c r="BX76" s="31"/>
      <c r="BY76" s="31">
        <v>1</v>
      </c>
      <c r="BZ76" s="31"/>
      <c r="CA76" s="31">
        <v>1</v>
      </c>
      <c r="CB76" s="31">
        <v>1</v>
      </c>
      <c r="CC76" s="31">
        <v>1</v>
      </c>
      <c r="CD76" s="31"/>
      <c r="CE76" s="31"/>
      <c r="CF76" s="31">
        <v>1</v>
      </c>
      <c r="CG76" s="31">
        <v>1</v>
      </c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>
        <v>1</v>
      </c>
      <c r="DA76" s="31">
        <v>1</v>
      </c>
      <c r="DB76" s="31"/>
      <c r="DC76" s="31"/>
      <c r="DD76" s="31">
        <v>1</v>
      </c>
      <c r="DE76" s="31">
        <v>1</v>
      </c>
      <c r="DF76" s="31"/>
      <c r="DG76" s="31"/>
      <c r="DH76" s="31">
        <v>1</v>
      </c>
      <c r="DI76" s="31">
        <v>1</v>
      </c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13</v>
      </c>
      <c r="DY76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15</v>
      </c>
      <c r="DZ76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76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</v>
      </c>
      <c r="EB76" s="34">
        <f>(Tabela2[[#This Row],[DESJEJUN]]*4.37)</f>
        <v>56.81</v>
      </c>
      <c r="EC76" s="34">
        <f>(Tabela2[[#This Row],[ALMOÇO]]*14.66)</f>
        <v>219.9</v>
      </c>
      <c r="ED76" s="34">
        <f>(Tabela2[[#This Row],[LANCHE]]*3.8)</f>
        <v>0</v>
      </c>
      <c r="EE76" s="34">
        <f>(Tabela2[[#This Row],[JANTAR]]*14.66)</f>
        <v>14.66</v>
      </c>
      <c r="EF76" s="34">
        <f>SUM(Tabela2[[#This Row],[Valor Desjejum]]+Tabela2[[#This Row],[Valor Almoço]]+Tabela2[[#This Row],[Valor Lanche]]+Tabela2[[#This Row],[Valor Jantar]])</f>
        <v>291.37000000000006</v>
      </c>
      <c r="EG76" s="35">
        <f>(Tabela2[[#This Row],[Valor Desjejum]]+Tabela2[[#This Row],[Valor Almoço]]+Tabela2[[#This Row],[Valor Jantar]])*5%</f>
        <v>14.568500000000004</v>
      </c>
    </row>
    <row r="77" spans="1:137">
      <c r="A77" s="30">
        <v>9462</v>
      </c>
      <c r="B77" s="13" t="str">
        <f>VLOOKUP(Tabela2[[#This Row],[MATRIC]],Tabela1[],2,0)</f>
        <v>EVANDO SANTOS DE OLIVEIRA</v>
      </c>
      <c r="C77" s="13" t="str">
        <f>VLOOKUP(Tabela2[[#This Row],[MATRIC]],Tabela1[],3,0)</f>
        <v>2AF011</v>
      </c>
      <c r="D77" s="31"/>
      <c r="E77" s="31"/>
      <c r="F77" s="31"/>
      <c r="G77" s="31"/>
      <c r="H77" s="31"/>
      <c r="I77" s="31"/>
      <c r="J77" s="31"/>
      <c r="K77" s="31"/>
      <c r="L77" s="31"/>
      <c r="M77" s="31">
        <v>1</v>
      </c>
      <c r="N77" s="31"/>
      <c r="O77" s="31"/>
      <c r="P77" s="31"/>
      <c r="Q77" s="31"/>
      <c r="R77" s="31"/>
      <c r="S77" s="31"/>
      <c r="T77" s="31"/>
      <c r="U77" s="31">
        <v>1</v>
      </c>
      <c r="V77" s="31"/>
      <c r="W77" s="31"/>
      <c r="X77" s="31"/>
      <c r="Y77" s="31"/>
      <c r="Z77" s="31"/>
      <c r="AA77" s="31"/>
      <c r="AB77" s="31"/>
      <c r="AC77" s="31">
        <v>1</v>
      </c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>
        <v>1</v>
      </c>
      <c r="AP77" s="31"/>
      <c r="AQ77" s="31"/>
      <c r="AR77" s="31"/>
      <c r="AS77" s="31">
        <v>1</v>
      </c>
      <c r="AT77" s="31"/>
      <c r="AU77" s="31"/>
      <c r="AV77" s="31"/>
      <c r="AW77" s="31">
        <v>1</v>
      </c>
      <c r="AX77" s="31"/>
      <c r="AY77" s="31"/>
      <c r="AZ77" s="31"/>
      <c r="BA77" s="31">
        <v>1</v>
      </c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>
        <v>1</v>
      </c>
      <c r="BR77" s="31"/>
      <c r="BS77" s="31"/>
      <c r="BT77" s="31"/>
      <c r="BU77" s="31">
        <v>1</v>
      </c>
      <c r="BV77" s="31"/>
      <c r="BW77" s="31"/>
      <c r="BX77" s="31"/>
      <c r="BY77" s="31">
        <v>1</v>
      </c>
      <c r="BZ77" s="31"/>
      <c r="CA77" s="31"/>
      <c r="CB77" s="31"/>
      <c r="CC77" s="31"/>
      <c r="CD77" s="31"/>
      <c r="CE77" s="31"/>
      <c r="CF77" s="31"/>
      <c r="CG77" s="31">
        <v>1</v>
      </c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>
        <v>1</v>
      </c>
      <c r="DB77" s="31"/>
      <c r="DC77" s="31"/>
      <c r="DD77" s="31"/>
      <c r="DE77" s="31"/>
      <c r="DF77" s="31"/>
      <c r="DG77" s="31"/>
      <c r="DH77" s="31"/>
      <c r="DI77" s="31">
        <v>1</v>
      </c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77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13</v>
      </c>
      <c r="DZ77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77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77" s="34">
        <f>(Tabela2[[#This Row],[DESJEJUN]]*4.37)</f>
        <v>0</v>
      </c>
      <c r="EC77" s="34">
        <f>(Tabela2[[#This Row],[ALMOÇO]]*14.66)</f>
        <v>190.58</v>
      </c>
      <c r="ED77" s="34">
        <f>(Tabela2[[#This Row],[LANCHE]]*3.8)</f>
        <v>0</v>
      </c>
      <c r="EE77" s="34">
        <f>(Tabela2[[#This Row],[JANTAR]]*14.66)</f>
        <v>0</v>
      </c>
      <c r="EF77" s="34">
        <f>SUM(Tabela2[[#This Row],[Valor Desjejum]]+Tabela2[[#This Row],[Valor Almoço]]+Tabela2[[#This Row],[Valor Lanche]]+Tabela2[[#This Row],[Valor Jantar]])</f>
        <v>190.58</v>
      </c>
      <c r="EG77" s="35">
        <f>(Tabela2[[#This Row],[Valor Desjejum]]+Tabela2[[#This Row],[Valor Almoço]]+Tabela2[[#This Row],[Valor Jantar]])*5%</f>
        <v>9.5290000000000017</v>
      </c>
    </row>
    <row r="78" spans="1:137">
      <c r="A78" s="30">
        <v>8810</v>
      </c>
      <c r="B78" s="13" t="str">
        <f>VLOOKUP(Tabela2[[#This Row],[MATRIC]],Tabela1[],2,0)</f>
        <v>FABIO GONCALVES CRUZEIRO</v>
      </c>
      <c r="C78" s="13" t="str">
        <f>VLOOKUP(Tabela2[[#This Row],[MATRIC]],Tabela1[],3,0)</f>
        <v>1AF070</v>
      </c>
      <c r="D78" s="31"/>
      <c r="E78" s="31"/>
      <c r="F78" s="31"/>
      <c r="G78" s="31"/>
      <c r="H78" s="31"/>
      <c r="I78" s="31"/>
      <c r="J78" s="31"/>
      <c r="K78" s="31"/>
      <c r="L78" s="31">
        <v>1</v>
      </c>
      <c r="M78" s="31">
        <v>1</v>
      </c>
      <c r="N78" s="31"/>
      <c r="O78" s="31"/>
      <c r="P78" s="31">
        <v>1</v>
      </c>
      <c r="Q78" s="31">
        <v>1</v>
      </c>
      <c r="R78" s="31"/>
      <c r="S78" s="31"/>
      <c r="T78" s="31">
        <v>1</v>
      </c>
      <c r="U78" s="31">
        <v>1</v>
      </c>
      <c r="V78" s="31"/>
      <c r="W78" s="31"/>
      <c r="X78" s="31">
        <v>1</v>
      </c>
      <c r="Y78" s="31">
        <v>1</v>
      </c>
      <c r="Z78" s="31"/>
      <c r="AA78" s="31"/>
      <c r="AB78" s="31">
        <v>1</v>
      </c>
      <c r="AC78" s="31">
        <v>1</v>
      </c>
      <c r="AD78" s="31"/>
      <c r="AE78" s="31"/>
      <c r="AF78" s="31"/>
      <c r="AG78" s="31"/>
      <c r="AH78" s="31"/>
      <c r="AI78" s="31"/>
      <c r="AJ78" s="31">
        <v>1</v>
      </c>
      <c r="AK78" s="31"/>
      <c r="AL78" s="31"/>
      <c r="AM78" s="31"/>
      <c r="AN78" s="31"/>
      <c r="AO78" s="31">
        <v>1</v>
      </c>
      <c r="AP78" s="31"/>
      <c r="AQ78" s="31"/>
      <c r="AR78" s="31">
        <v>1</v>
      </c>
      <c r="AS78" s="31">
        <v>1</v>
      </c>
      <c r="AT78" s="31"/>
      <c r="AU78" s="31"/>
      <c r="AV78" s="31"/>
      <c r="AW78" s="31">
        <v>1</v>
      </c>
      <c r="AX78" s="31"/>
      <c r="AY78" s="31"/>
      <c r="AZ78" s="31">
        <v>1</v>
      </c>
      <c r="BA78" s="31">
        <v>1</v>
      </c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>
        <v>1</v>
      </c>
      <c r="BQ78" s="31">
        <v>1</v>
      </c>
      <c r="BR78" s="31"/>
      <c r="BS78" s="31"/>
      <c r="BT78" s="31"/>
      <c r="BU78" s="31"/>
      <c r="BV78" s="31"/>
      <c r="BW78" s="31"/>
      <c r="BX78" s="31">
        <v>1</v>
      </c>
      <c r="BY78" s="31">
        <v>1</v>
      </c>
      <c r="BZ78" s="31"/>
      <c r="CA78" s="31"/>
      <c r="CB78" s="31">
        <v>1</v>
      </c>
      <c r="CC78" s="31">
        <v>1</v>
      </c>
      <c r="CD78" s="31"/>
      <c r="CE78" s="31"/>
      <c r="CF78" s="31">
        <v>1</v>
      </c>
      <c r="CG78" s="31">
        <v>1</v>
      </c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>
        <v>1</v>
      </c>
      <c r="DA78" s="31">
        <v>1</v>
      </c>
      <c r="DB78" s="31"/>
      <c r="DC78" s="31"/>
      <c r="DD78" s="31">
        <v>1</v>
      </c>
      <c r="DE78" s="31">
        <v>1</v>
      </c>
      <c r="DF78" s="31"/>
      <c r="DG78" s="31"/>
      <c r="DH78" s="31">
        <v>1</v>
      </c>
      <c r="DI78" s="31">
        <v>1</v>
      </c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15</v>
      </c>
      <c r="DY78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16</v>
      </c>
      <c r="DZ78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78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78" s="34">
        <f>(Tabela2[[#This Row],[DESJEJUN]]*4.37)</f>
        <v>65.55</v>
      </c>
      <c r="EC78" s="34">
        <f>(Tabela2[[#This Row],[ALMOÇO]]*14.66)</f>
        <v>234.56</v>
      </c>
      <c r="ED78" s="34">
        <f>(Tabela2[[#This Row],[LANCHE]]*3.8)</f>
        <v>0</v>
      </c>
      <c r="EE78" s="34">
        <f>(Tabela2[[#This Row],[JANTAR]]*14.66)</f>
        <v>0</v>
      </c>
      <c r="EF78" s="34">
        <f>SUM(Tabela2[[#This Row],[Valor Desjejum]]+Tabela2[[#This Row],[Valor Almoço]]+Tabela2[[#This Row],[Valor Lanche]]+Tabela2[[#This Row],[Valor Jantar]])</f>
        <v>300.11</v>
      </c>
      <c r="EG78" s="35">
        <f>(Tabela2[[#This Row],[Valor Desjejum]]+Tabela2[[#This Row],[Valor Almoço]]+Tabela2[[#This Row],[Valor Jantar]])*5%</f>
        <v>15.005500000000001</v>
      </c>
    </row>
    <row r="79" spans="1:137">
      <c r="A79" s="30">
        <v>12647</v>
      </c>
      <c r="B79" s="13" t="str">
        <f>VLOOKUP(Tabela2[[#This Row],[MATRIC]],Tabela1[],2,0)</f>
        <v>FERNANDO BATISTA DORNELAS</v>
      </c>
      <c r="C79" s="13" t="str">
        <f>VLOOKUP(Tabela2[[#This Row],[MATRIC]],Tabela1[],3,0)</f>
        <v>6SC001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>
        <v>1</v>
      </c>
      <c r="BR79" s="31"/>
      <c r="BS79" s="31">
        <v>1</v>
      </c>
      <c r="BT79" s="31">
        <v>1</v>
      </c>
      <c r="BU79" s="31">
        <v>1</v>
      </c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</v>
      </c>
      <c r="DY79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2</v>
      </c>
      <c r="DZ79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79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</v>
      </c>
      <c r="EB79" s="34">
        <f>(Tabela2[[#This Row],[DESJEJUN]]*4.37)</f>
        <v>4.37</v>
      </c>
      <c r="EC79" s="34">
        <f>(Tabela2[[#This Row],[ALMOÇO]]*14.66)</f>
        <v>29.32</v>
      </c>
      <c r="ED79" s="34">
        <f>(Tabela2[[#This Row],[LANCHE]]*3.8)</f>
        <v>0</v>
      </c>
      <c r="EE79" s="34">
        <f>(Tabela2[[#This Row],[JANTAR]]*14.66)</f>
        <v>14.66</v>
      </c>
      <c r="EF79" s="34">
        <f>SUM(Tabela2[[#This Row],[Valor Desjejum]]+Tabela2[[#This Row],[Valor Almoço]]+Tabela2[[#This Row],[Valor Lanche]]+Tabela2[[#This Row],[Valor Jantar]])</f>
        <v>48.349999999999994</v>
      </c>
      <c r="EG79" s="35">
        <f>(Tabela2[[#This Row],[Valor Desjejum]]+Tabela2[[#This Row],[Valor Almoço]]+Tabela2[[#This Row],[Valor Jantar]])*5%</f>
        <v>2.4175</v>
      </c>
    </row>
    <row r="80" spans="1:137">
      <c r="A80" s="30">
        <v>188922</v>
      </c>
      <c r="B80" s="13" t="str">
        <f>VLOOKUP(Tabela2[[#This Row],[MATRIC]],Tabela1[],2,0)</f>
        <v>FERNANDO RODRIGUES DA SILVA</v>
      </c>
      <c r="C80" s="13" t="str">
        <f>VLOOKUP(Tabela2[[#This Row],[MATRIC]],Tabela1[],3,0)</f>
        <v>1AF079</v>
      </c>
      <c r="D80" s="142">
        <v>1</v>
      </c>
      <c r="E80" s="142">
        <v>1</v>
      </c>
      <c r="F80" s="31"/>
      <c r="G80" s="31"/>
      <c r="H80" s="31">
        <v>1</v>
      </c>
      <c r="I80" s="31">
        <v>1</v>
      </c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>
        <v>1</v>
      </c>
      <c r="AC80" s="31">
        <v>1</v>
      </c>
      <c r="AD80" s="31"/>
      <c r="AE80" s="31">
        <v>1</v>
      </c>
      <c r="AF80" s="31">
        <v>1</v>
      </c>
      <c r="AG80" s="31">
        <v>1</v>
      </c>
      <c r="AH80" s="31">
        <v>1</v>
      </c>
      <c r="AI80" s="31"/>
      <c r="AJ80" s="31"/>
      <c r="AK80" s="31"/>
      <c r="AL80" s="31"/>
      <c r="AM80" s="31">
        <v>1</v>
      </c>
      <c r="AN80" s="31">
        <v>1</v>
      </c>
      <c r="AO80" s="31">
        <v>1</v>
      </c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>
        <v>1</v>
      </c>
      <c r="BI80" s="31">
        <v>1</v>
      </c>
      <c r="BJ80" s="31">
        <v>7</v>
      </c>
      <c r="BK80" s="31"/>
      <c r="BL80" s="31">
        <v>1</v>
      </c>
      <c r="BM80" s="31">
        <v>1</v>
      </c>
      <c r="BN80" s="31"/>
      <c r="BO80" s="31">
        <v>1</v>
      </c>
      <c r="BP80" s="31">
        <v>1</v>
      </c>
      <c r="BQ80" s="31">
        <v>1</v>
      </c>
      <c r="BR80" s="31"/>
      <c r="BS80" s="31">
        <v>1</v>
      </c>
      <c r="BT80" s="31">
        <v>1</v>
      </c>
      <c r="BU80" s="31">
        <v>1</v>
      </c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>
        <v>1</v>
      </c>
      <c r="CO80" s="31">
        <v>1</v>
      </c>
      <c r="CP80" s="31"/>
      <c r="CQ80" s="31"/>
      <c r="CR80" s="31">
        <v>1</v>
      </c>
      <c r="CS80" s="31">
        <v>1</v>
      </c>
      <c r="CT80" s="31"/>
      <c r="CU80" s="31">
        <v>1</v>
      </c>
      <c r="CV80" s="31">
        <v>1</v>
      </c>
      <c r="CW80" s="31">
        <v>1</v>
      </c>
      <c r="CX80" s="31"/>
      <c r="CY80" s="31"/>
      <c r="CZ80" s="31">
        <v>1</v>
      </c>
      <c r="DA80" s="31">
        <v>1</v>
      </c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>
        <v>1</v>
      </c>
      <c r="DU80" s="31">
        <v>1</v>
      </c>
      <c r="DV80" s="31">
        <v>8</v>
      </c>
      <c r="DW80" s="31"/>
      <c r="DX80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14</v>
      </c>
      <c r="DY80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14</v>
      </c>
      <c r="DZ80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80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5</v>
      </c>
      <c r="EB80" s="34">
        <f>(Tabela2[[#This Row],[DESJEJUN]]*4.37)</f>
        <v>61.18</v>
      </c>
      <c r="EC80" s="34">
        <f>(Tabela2[[#This Row],[ALMOÇO]]*14.66)</f>
        <v>205.24</v>
      </c>
      <c r="ED80" s="34">
        <f>(Tabela2[[#This Row],[LANCHE]]*3.8)</f>
        <v>60.8</v>
      </c>
      <c r="EE80" s="34">
        <f>(Tabela2[[#This Row],[JANTAR]]*14.66)</f>
        <v>73.3</v>
      </c>
      <c r="EF80" s="34">
        <f>SUM(Tabela2[[#This Row],[Valor Desjejum]]+Tabela2[[#This Row],[Valor Almoço]]+Tabela2[[#This Row],[Valor Lanche]]+Tabela2[[#This Row],[Valor Jantar]])</f>
        <v>400.52000000000004</v>
      </c>
      <c r="EG80" s="35">
        <f>(Tabela2[[#This Row],[Valor Desjejum]]+Tabela2[[#This Row],[Valor Almoço]]+Tabela2[[#This Row],[Valor Jantar]])*5%</f>
        <v>16.986000000000001</v>
      </c>
    </row>
    <row r="81" spans="1:137">
      <c r="A81" s="30">
        <v>209798</v>
      </c>
      <c r="B81" s="13" t="str">
        <f>VLOOKUP(Tabela2[[#This Row],[MATRIC]],Tabela1[],2,0)</f>
        <v>FLAVIANA MARIA DE OLIVEIRA</v>
      </c>
      <c r="C81" s="13" t="str">
        <f>VLOOKUP(Tabela2[[#This Row],[MATRIC]],Tabela1[],3,0)</f>
        <v>4AF008</v>
      </c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>
        <v>1</v>
      </c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81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</v>
      </c>
      <c r="DZ81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81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81" s="34">
        <f>(Tabela2[[#This Row],[DESJEJUN]]*4.37)</f>
        <v>0</v>
      </c>
      <c r="EC81" s="34">
        <f>(Tabela2[[#This Row],[ALMOÇO]]*14.66)</f>
        <v>14.66</v>
      </c>
      <c r="ED81" s="34">
        <f>(Tabela2[[#This Row],[LANCHE]]*3.8)</f>
        <v>0</v>
      </c>
      <c r="EE81" s="34">
        <f>(Tabela2[[#This Row],[JANTAR]]*14.66)</f>
        <v>0</v>
      </c>
      <c r="EF81" s="34">
        <f>SUM(Tabela2[[#This Row],[Valor Desjejum]]+Tabela2[[#This Row],[Valor Almoço]]+Tabela2[[#This Row],[Valor Lanche]]+Tabela2[[#This Row],[Valor Jantar]])</f>
        <v>14.66</v>
      </c>
      <c r="EG81" s="35">
        <f>(Tabela2[[#This Row],[Valor Desjejum]]+Tabela2[[#This Row],[Valor Almoço]]+Tabela2[[#This Row],[Valor Jantar]])*5%</f>
        <v>0.7330000000000001</v>
      </c>
    </row>
    <row r="82" spans="1:137">
      <c r="A82" s="30">
        <v>201528</v>
      </c>
      <c r="B82" s="13" t="str">
        <f>VLOOKUP(Tabela2[[#This Row],[MATRIC]],Tabela1[],2,0)</f>
        <v>FRANCISCO BENEDITO COELHO GUIMARAES</v>
      </c>
      <c r="C82" s="13" t="str">
        <f>VLOOKUP(Tabela2[[#This Row],[MATRIC]],Tabela1[],3,0)</f>
        <v>1AF079</v>
      </c>
      <c r="D82" s="31"/>
      <c r="E82" s="142">
        <v>1</v>
      </c>
      <c r="F82" s="142">
        <v>1</v>
      </c>
      <c r="G82" s="31"/>
      <c r="H82" s="31"/>
      <c r="I82" s="31">
        <v>1</v>
      </c>
      <c r="J82" s="31">
        <v>1</v>
      </c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>
        <v>1</v>
      </c>
      <c r="AD82" s="31">
        <v>1</v>
      </c>
      <c r="AE82" s="31"/>
      <c r="AF82" s="31">
        <v>1</v>
      </c>
      <c r="AG82" s="31">
        <v>1</v>
      </c>
      <c r="AH82" s="31"/>
      <c r="AI82" s="31"/>
      <c r="AJ82" s="31"/>
      <c r="AK82" s="31">
        <v>1</v>
      </c>
      <c r="AL82" s="31">
        <v>1</v>
      </c>
      <c r="AM82" s="31"/>
      <c r="AN82" s="31"/>
      <c r="AO82" s="31">
        <v>1</v>
      </c>
      <c r="AP82" s="31">
        <v>1</v>
      </c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>
        <v>1</v>
      </c>
      <c r="BI82" s="31">
        <v>1</v>
      </c>
      <c r="BJ82" s="31">
        <v>7</v>
      </c>
      <c r="BK82" s="31"/>
      <c r="BL82" s="31"/>
      <c r="BM82" s="31">
        <v>1</v>
      </c>
      <c r="BN82" s="31">
        <v>1</v>
      </c>
      <c r="BO82" s="31"/>
      <c r="BP82" s="31"/>
      <c r="BQ82" s="31">
        <v>1</v>
      </c>
      <c r="BR82" s="31">
        <v>1</v>
      </c>
      <c r="BS82" s="31"/>
      <c r="BT82" s="31"/>
      <c r="BU82" s="31">
        <v>1</v>
      </c>
      <c r="BV82" s="31">
        <v>1</v>
      </c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>
        <v>1</v>
      </c>
      <c r="CO82" s="31">
        <v>1</v>
      </c>
      <c r="CP82" s="31"/>
      <c r="CQ82" s="31"/>
      <c r="CR82" s="31">
        <v>1</v>
      </c>
      <c r="CS82" s="31">
        <v>1</v>
      </c>
      <c r="CT82" s="31"/>
      <c r="CU82" s="31"/>
      <c r="CV82" s="31">
        <v>1</v>
      </c>
      <c r="CW82" s="31">
        <v>1</v>
      </c>
      <c r="CX82" s="31"/>
      <c r="CY82" s="31"/>
      <c r="CZ82" s="31">
        <v>1</v>
      </c>
      <c r="DA82" s="31">
        <v>1</v>
      </c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>
        <v>1</v>
      </c>
      <c r="DV82" s="31">
        <v>8</v>
      </c>
      <c r="DW82" s="31"/>
      <c r="DX82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6</v>
      </c>
      <c r="DY82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15</v>
      </c>
      <c r="DZ82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23</v>
      </c>
      <c r="EA82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82" s="34">
        <f>(Tabela2[[#This Row],[DESJEJUN]]*4.37)</f>
        <v>26.22</v>
      </c>
      <c r="EC82" s="34">
        <f>(Tabela2[[#This Row],[ALMOÇO]]*14.66)</f>
        <v>219.9</v>
      </c>
      <c r="ED82" s="34">
        <f>(Tabela2[[#This Row],[LANCHE]]*3.8)</f>
        <v>87.399999999999991</v>
      </c>
      <c r="EE82" s="34">
        <f>(Tabela2[[#This Row],[JANTAR]]*14.66)</f>
        <v>0</v>
      </c>
      <c r="EF82" s="34">
        <f>SUM(Tabela2[[#This Row],[Valor Desjejum]]+Tabela2[[#This Row],[Valor Almoço]]+Tabela2[[#This Row],[Valor Lanche]]+Tabela2[[#This Row],[Valor Jantar]])</f>
        <v>333.52</v>
      </c>
      <c r="EG82" s="35">
        <f>(Tabela2[[#This Row],[Valor Desjejum]]+Tabela2[[#This Row],[Valor Almoço]]+Tabela2[[#This Row],[Valor Jantar]])*5%</f>
        <v>12.306000000000001</v>
      </c>
    </row>
    <row r="83" spans="1:137">
      <c r="A83" s="30">
        <v>2541</v>
      </c>
      <c r="B83" s="13" t="str">
        <f>VLOOKUP(Tabela2[[#This Row],[MATRIC]],Tabela1[],2,0)</f>
        <v>GENIVAL GONCALVES FAGUNDES</v>
      </c>
      <c r="C83" s="13" t="str">
        <f>VLOOKUP(Tabela2[[#This Row],[MATRIC]],Tabela1[],3,0)</f>
        <v>6SR001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83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83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83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83" s="34">
        <f>(Tabela2[[#This Row],[DESJEJUN]]*4.37)</f>
        <v>0</v>
      </c>
      <c r="EC83" s="34">
        <f>(Tabela2[[#This Row],[ALMOÇO]]*14.66)</f>
        <v>0</v>
      </c>
      <c r="ED83" s="34">
        <f>(Tabela2[[#This Row],[LANCHE]]*3.8)</f>
        <v>0</v>
      </c>
      <c r="EE83" s="34">
        <f>(Tabela2[[#This Row],[JANTAR]]*14.66)</f>
        <v>0</v>
      </c>
      <c r="EF83" s="34">
        <f>SUM(Tabela2[[#This Row],[Valor Desjejum]]+Tabela2[[#This Row],[Valor Almoço]]+Tabela2[[#This Row],[Valor Lanche]]+Tabela2[[#This Row],[Valor Jantar]])</f>
        <v>0</v>
      </c>
      <c r="EG83" s="35">
        <f>(Tabela2[[#This Row],[Valor Desjejum]]+Tabela2[[#This Row],[Valor Almoço]]+Tabela2[[#This Row],[Valor Jantar]])*5%</f>
        <v>0</v>
      </c>
    </row>
    <row r="84" spans="1:137">
      <c r="A84" s="30">
        <v>2706</v>
      </c>
      <c r="B84" s="13" t="str">
        <f>VLOOKUP(Tabela2[[#This Row],[MATRIC]],Tabela1[],2,0)</f>
        <v>GERALDO CAZACA DA SILVA</v>
      </c>
      <c r="C84" s="13" t="str">
        <f>VLOOKUP(Tabela2[[#This Row],[MATRIC]],Tabela1[],3,0)</f>
        <v>1AF079</v>
      </c>
      <c r="D84" s="142">
        <v>1</v>
      </c>
      <c r="E84" s="142">
        <v>1</v>
      </c>
      <c r="F84" s="31"/>
      <c r="G84" s="31"/>
      <c r="H84" s="31">
        <v>1</v>
      </c>
      <c r="I84" s="31">
        <v>1</v>
      </c>
      <c r="J84" s="31"/>
      <c r="K84" s="31"/>
      <c r="L84" s="31">
        <v>1</v>
      </c>
      <c r="M84" s="31">
        <v>1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>
        <v>1</v>
      </c>
      <c r="AC84" s="31">
        <v>1</v>
      </c>
      <c r="AD84" s="31"/>
      <c r="AE84" s="31"/>
      <c r="AF84" s="31">
        <v>1</v>
      </c>
      <c r="AG84" s="31">
        <v>1</v>
      </c>
      <c r="AH84" s="31"/>
      <c r="AI84" s="31"/>
      <c r="AJ84" s="31">
        <v>1</v>
      </c>
      <c r="AK84" s="31">
        <v>1</v>
      </c>
      <c r="AL84" s="31"/>
      <c r="AM84" s="31"/>
      <c r="AN84" s="31">
        <v>1</v>
      </c>
      <c r="AO84" s="31">
        <v>1</v>
      </c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>
        <v>1</v>
      </c>
      <c r="BI84" s="31">
        <v>1</v>
      </c>
      <c r="BJ84" s="31">
        <v>7</v>
      </c>
      <c r="BK84" s="31"/>
      <c r="BL84" s="31">
        <v>1</v>
      </c>
      <c r="BM84" s="31">
        <v>1</v>
      </c>
      <c r="BN84" s="31"/>
      <c r="BO84" s="31"/>
      <c r="BP84" s="31">
        <v>1</v>
      </c>
      <c r="BQ84" s="31">
        <v>1</v>
      </c>
      <c r="BR84" s="31"/>
      <c r="BS84" s="31"/>
      <c r="BT84" s="31">
        <v>1</v>
      </c>
      <c r="BU84" s="31">
        <v>1</v>
      </c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>
        <v>1</v>
      </c>
      <c r="CO84" s="31">
        <v>1</v>
      </c>
      <c r="CP84" s="31"/>
      <c r="CQ84" s="31"/>
      <c r="CR84" s="31">
        <v>1</v>
      </c>
      <c r="CS84" s="31">
        <v>1</v>
      </c>
      <c r="CT84" s="31"/>
      <c r="CU84" s="31"/>
      <c r="CV84" s="31">
        <v>1</v>
      </c>
      <c r="CW84" s="31">
        <v>1</v>
      </c>
      <c r="CX84" s="31"/>
      <c r="CY84" s="31"/>
      <c r="CZ84" s="31">
        <v>1</v>
      </c>
      <c r="DA84" s="31">
        <v>1</v>
      </c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>
        <v>1</v>
      </c>
      <c r="DU84" s="31">
        <v>1</v>
      </c>
      <c r="DV84" s="31">
        <v>8</v>
      </c>
      <c r="DW84" s="31"/>
      <c r="DX84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16</v>
      </c>
      <c r="DY84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16</v>
      </c>
      <c r="DZ84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84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84" s="34">
        <f>(Tabela2[[#This Row],[DESJEJUN]]*4.37)</f>
        <v>69.92</v>
      </c>
      <c r="EC84" s="34">
        <f>(Tabela2[[#This Row],[ALMOÇO]]*14.66)</f>
        <v>234.56</v>
      </c>
      <c r="ED84" s="34">
        <f>(Tabela2[[#This Row],[LANCHE]]*3.8)</f>
        <v>57</v>
      </c>
      <c r="EE84" s="34">
        <f>(Tabela2[[#This Row],[JANTAR]]*14.66)</f>
        <v>0</v>
      </c>
      <c r="EF84" s="34">
        <f>SUM(Tabela2[[#This Row],[Valor Desjejum]]+Tabela2[[#This Row],[Valor Almoço]]+Tabela2[[#This Row],[Valor Lanche]]+Tabela2[[#This Row],[Valor Jantar]])</f>
        <v>361.48</v>
      </c>
      <c r="EG84" s="35">
        <f>(Tabela2[[#This Row],[Valor Desjejum]]+Tabela2[[#This Row],[Valor Almoço]]+Tabela2[[#This Row],[Valor Jantar]])*5%</f>
        <v>15.224000000000002</v>
      </c>
    </row>
    <row r="85" spans="1:137">
      <c r="A85" s="30">
        <v>7746</v>
      </c>
      <c r="B85" s="13" t="str">
        <f>VLOOKUP(Tabela2[[#This Row],[MATRIC]],Tabela1[],2,0)</f>
        <v>GERSON ALVES MOREIRA</v>
      </c>
      <c r="C85" s="13" t="str">
        <f>VLOOKUP(Tabela2[[#This Row],[MATRIC]],Tabela1[],3,0)</f>
        <v>6AF011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>
        <v>1</v>
      </c>
      <c r="Q85" s="31">
        <v>1</v>
      </c>
      <c r="R85" s="31"/>
      <c r="S85" s="31"/>
      <c r="T85" s="31">
        <v>1</v>
      </c>
      <c r="U85" s="31">
        <v>1</v>
      </c>
      <c r="V85" s="31"/>
      <c r="W85" s="31"/>
      <c r="X85" s="31">
        <v>1</v>
      </c>
      <c r="Y85" s="31">
        <v>1</v>
      </c>
      <c r="Z85" s="31"/>
      <c r="AA85" s="31"/>
      <c r="AB85" s="31"/>
      <c r="AC85" s="31">
        <v>1</v>
      </c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>
        <v>1</v>
      </c>
      <c r="AO85" s="31"/>
      <c r="AP85" s="31"/>
      <c r="AQ85" s="31"/>
      <c r="AR85" s="31">
        <v>1</v>
      </c>
      <c r="AS85" s="31">
        <v>1</v>
      </c>
      <c r="AT85" s="31"/>
      <c r="AU85" s="31"/>
      <c r="AV85" s="31">
        <v>1</v>
      </c>
      <c r="AW85" s="31">
        <v>1</v>
      </c>
      <c r="AX85" s="31"/>
      <c r="AY85" s="31"/>
      <c r="AZ85" s="31">
        <v>1</v>
      </c>
      <c r="BA85" s="31">
        <v>1</v>
      </c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>
        <v>1</v>
      </c>
      <c r="BQ85" s="31">
        <v>1</v>
      </c>
      <c r="BR85" s="31"/>
      <c r="BS85" s="31"/>
      <c r="BT85" s="31">
        <v>1</v>
      </c>
      <c r="BU85" s="31">
        <v>1</v>
      </c>
      <c r="BV85" s="31"/>
      <c r="BW85" s="31"/>
      <c r="BX85" s="31"/>
      <c r="BY85" s="31">
        <v>1</v>
      </c>
      <c r="BZ85" s="31"/>
      <c r="CA85" s="31"/>
      <c r="CB85" s="31">
        <v>1</v>
      </c>
      <c r="CC85" s="31">
        <v>1</v>
      </c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>
        <v>1</v>
      </c>
      <c r="DA85" s="31">
        <v>1</v>
      </c>
      <c r="DB85" s="31"/>
      <c r="DC85" s="31"/>
      <c r="DD85" s="31">
        <v>1</v>
      </c>
      <c r="DE85" s="31">
        <v>1</v>
      </c>
      <c r="DF85" s="31"/>
      <c r="DG85" s="31"/>
      <c r="DH85" s="31">
        <v>1</v>
      </c>
      <c r="DI85" s="31">
        <v>1</v>
      </c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13</v>
      </c>
      <c r="DY85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14</v>
      </c>
      <c r="DZ85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85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85" s="34">
        <f>(Tabela2[[#This Row],[DESJEJUN]]*4.37)</f>
        <v>56.81</v>
      </c>
      <c r="EC85" s="34">
        <f>(Tabela2[[#This Row],[ALMOÇO]]*14.66)</f>
        <v>205.24</v>
      </c>
      <c r="ED85" s="34">
        <f>(Tabela2[[#This Row],[LANCHE]]*3.8)</f>
        <v>0</v>
      </c>
      <c r="EE85" s="34">
        <f>(Tabela2[[#This Row],[JANTAR]]*14.66)</f>
        <v>0</v>
      </c>
      <c r="EF85" s="34">
        <f>SUM(Tabela2[[#This Row],[Valor Desjejum]]+Tabela2[[#This Row],[Valor Almoço]]+Tabela2[[#This Row],[Valor Lanche]]+Tabela2[[#This Row],[Valor Jantar]])</f>
        <v>262.05</v>
      </c>
      <c r="EG85" s="35">
        <f>(Tabela2[[#This Row],[Valor Desjejum]]+Tabela2[[#This Row],[Valor Almoço]]+Tabela2[[#This Row],[Valor Jantar]])*5%</f>
        <v>13.102500000000001</v>
      </c>
    </row>
    <row r="86" spans="1:137">
      <c r="A86" s="30">
        <v>7744</v>
      </c>
      <c r="B86" s="13" t="str">
        <f>VLOOKUP(Tabela2[[#This Row],[MATRIC]],Tabela1[],2,0)</f>
        <v>GESO PIRES DE OLIVEIRA</v>
      </c>
      <c r="C86" s="13" t="str">
        <f>VLOOKUP(Tabela2[[#This Row],[MATRIC]],Tabela1[],3,0)</f>
        <v>6AF001</v>
      </c>
      <c r="D86" s="31"/>
      <c r="E86" s="31"/>
      <c r="F86" s="31"/>
      <c r="G86" s="31"/>
      <c r="H86" s="31"/>
      <c r="I86" s="31"/>
      <c r="J86" s="31"/>
      <c r="K86" s="31"/>
      <c r="L86" s="31">
        <v>1</v>
      </c>
      <c r="M86" s="31">
        <v>1</v>
      </c>
      <c r="N86" s="31"/>
      <c r="O86" s="31"/>
      <c r="P86" s="31"/>
      <c r="Q86" s="31">
        <v>1</v>
      </c>
      <c r="R86" s="31"/>
      <c r="S86" s="31"/>
      <c r="T86" s="31">
        <v>1</v>
      </c>
      <c r="U86" s="31">
        <v>1</v>
      </c>
      <c r="V86" s="31"/>
      <c r="W86" s="31"/>
      <c r="X86" s="31">
        <v>1</v>
      </c>
      <c r="Y86" s="31">
        <v>1</v>
      </c>
      <c r="Z86" s="31"/>
      <c r="AA86" s="31"/>
      <c r="AB86" s="31">
        <v>1</v>
      </c>
      <c r="AC86" s="31">
        <v>1</v>
      </c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>
        <v>1</v>
      </c>
      <c r="AP86" s="31"/>
      <c r="AQ86" s="31"/>
      <c r="AR86" s="31"/>
      <c r="AS86" s="31">
        <v>1</v>
      </c>
      <c r="AT86" s="31"/>
      <c r="AU86" s="31"/>
      <c r="AV86" s="31"/>
      <c r="AW86" s="31">
        <v>1</v>
      </c>
      <c r="AX86" s="31"/>
      <c r="AY86" s="31"/>
      <c r="AZ86" s="31">
        <v>1</v>
      </c>
      <c r="BA86" s="31">
        <v>1</v>
      </c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>
        <v>1</v>
      </c>
      <c r="BQ86" s="31">
        <v>1</v>
      </c>
      <c r="BR86" s="31"/>
      <c r="BS86" s="31"/>
      <c r="BT86" s="31"/>
      <c r="BU86" s="31"/>
      <c r="BV86" s="31"/>
      <c r="BW86" s="31"/>
      <c r="BX86" s="31">
        <v>1</v>
      </c>
      <c r="BY86" s="31">
        <v>1</v>
      </c>
      <c r="BZ86" s="31"/>
      <c r="CA86" s="31"/>
      <c r="CB86" s="31">
        <v>1</v>
      </c>
      <c r="CC86" s="31">
        <v>1</v>
      </c>
      <c r="CD86" s="31"/>
      <c r="CE86" s="31"/>
      <c r="CF86" s="31">
        <v>1</v>
      </c>
      <c r="CG86" s="31">
        <v>1</v>
      </c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>
        <v>1</v>
      </c>
      <c r="DE86" s="31">
        <v>1</v>
      </c>
      <c r="DF86" s="31"/>
      <c r="DG86" s="31"/>
      <c r="DH86" s="31">
        <v>1</v>
      </c>
      <c r="DI86" s="31">
        <v>1</v>
      </c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11</v>
      </c>
      <c r="DY86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15</v>
      </c>
      <c r="DZ86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86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86" s="34">
        <f>(Tabela2[[#This Row],[DESJEJUN]]*4.37)</f>
        <v>48.07</v>
      </c>
      <c r="EC86" s="34">
        <f>(Tabela2[[#This Row],[ALMOÇO]]*14.66)</f>
        <v>219.9</v>
      </c>
      <c r="ED86" s="34">
        <f>(Tabela2[[#This Row],[LANCHE]]*3.8)</f>
        <v>0</v>
      </c>
      <c r="EE86" s="34">
        <f>(Tabela2[[#This Row],[JANTAR]]*14.66)</f>
        <v>0</v>
      </c>
      <c r="EF86" s="34">
        <f>SUM(Tabela2[[#This Row],[Valor Desjejum]]+Tabela2[[#This Row],[Valor Almoço]]+Tabela2[[#This Row],[Valor Lanche]]+Tabela2[[#This Row],[Valor Jantar]])</f>
        <v>267.97000000000003</v>
      </c>
      <c r="EG86" s="35">
        <f>(Tabela2[[#This Row],[Valor Desjejum]]+Tabela2[[#This Row],[Valor Almoço]]+Tabela2[[#This Row],[Valor Jantar]])*5%</f>
        <v>13.398500000000002</v>
      </c>
    </row>
    <row r="87" spans="1:137">
      <c r="A87" s="30">
        <v>9123</v>
      </c>
      <c r="B87" s="13" t="str">
        <f>VLOOKUP(Tabela2[[#This Row],[MATRIC]],Tabela1[],2,0)</f>
        <v>GILBERTO DA PAIXAO ANTONIO DE BARROS</v>
      </c>
      <c r="C87" s="13" t="str">
        <f>VLOOKUP(Tabela2[[#This Row],[MATRIC]],Tabela1[],3,0)</f>
        <v>1AF079</v>
      </c>
      <c r="D87" s="31"/>
      <c r="E87" s="31"/>
      <c r="F87" s="31"/>
      <c r="G87" s="31"/>
      <c r="H87" s="31"/>
      <c r="I87" s="31"/>
      <c r="J87" s="31"/>
      <c r="K87" s="31"/>
      <c r="L87" s="31">
        <v>1</v>
      </c>
      <c r="M87" s="31">
        <v>1</v>
      </c>
      <c r="N87" s="31"/>
      <c r="O87" s="31"/>
      <c r="P87" s="31">
        <v>1</v>
      </c>
      <c r="Q87" s="31">
        <v>1</v>
      </c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>
        <v>1</v>
      </c>
      <c r="AC87" s="31">
        <v>1</v>
      </c>
      <c r="AD87" s="31"/>
      <c r="AE87" s="31"/>
      <c r="AF87" s="31">
        <v>1</v>
      </c>
      <c r="AG87" s="31">
        <v>1</v>
      </c>
      <c r="AH87" s="31"/>
      <c r="AI87" s="31"/>
      <c r="AJ87" s="31">
        <v>1</v>
      </c>
      <c r="AK87" s="31">
        <v>1</v>
      </c>
      <c r="AL87" s="31"/>
      <c r="AM87" s="31"/>
      <c r="AN87" s="31">
        <v>1</v>
      </c>
      <c r="AO87" s="31">
        <v>1</v>
      </c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>
        <v>1</v>
      </c>
      <c r="BI87" s="31">
        <v>1</v>
      </c>
      <c r="BJ87" s="31"/>
      <c r="BK87" s="31"/>
      <c r="BL87" s="31">
        <v>1</v>
      </c>
      <c r="BM87" s="31">
        <v>1</v>
      </c>
      <c r="BN87" s="31"/>
      <c r="BO87" s="31"/>
      <c r="BP87" s="31">
        <v>1</v>
      </c>
      <c r="BQ87" s="31">
        <v>1</v>
      </c>
      <c r="BR87" s="31"/>
      <c r="BS87" s="31"/>
      <c r="BT87" s="31">
        <v>1</v>
      </c>
      <c r="BU87" s="31">
        <v>1</v>
      </c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>
        <v>1</v>
      </c>
      <c r="CO87" s="31">
        <v>1</v>
      </c>
      <c r="CP87" s="31"/>
      <c r="CQ87" s="31"/>
      <c r="CR87" s="31">
        <v>1</v>
      </c>
      <c r="CS87" s="31">
        <v>1</v>
      </c>
      <c r="CT87" s="31"/>
      <c r="CU87" s="31"/>
      <c r="CV87" s="31"/>
      <c r="CW87" s="31"/>
      <c r="CX87" s="31"/>
      <c r="CY87" s="31"/>
      <c r="CZ87" s="31">
        <v>1</v>
      </c>
      <c r="DA87" s="31">
        <v>1</v>
      </c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>
        <v>1</v>
      </c>
      <c r="DU87" s="31">
        <v>1</v>
      </c>
      <c r="DV87" s="31">
        <v>8</v>
      </c>
      <c r="DW87" s="31"/>
      <c r="DX87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14</v>
      </c>
      <c r="DY87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14</v>
      </c>
      <c r="DZ87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8</v>
      </c>
      <c r="EA87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87" s="34">
        <f>(Tabela2[[#This Row],[DESJEJUN]]*4.37)</f>
        <v>61.18</v>
      </c>
      <c r="EC87" s="34">
        <f>(Tabela2[[#This Row],[ALMOÇO]]*14.66)</f>
        <v>205.24</v>
      </c>
      <c r="ED87" s="34">
        <f>(Tabela2[[#This Row],[LANCHE]]*3.8)</f>
        <v>30.4</v>
      </c>
      <c r="EE87" s="34">
        <f>(Tabela2[[#This Row],[JANTAR]]*14.66)</f>
        <v>0</v>
      </c>
      <c r="EF87" s="34">
        <f>SUM(Tabela2[[#This Row],[Valor Desjejum]]+Tabela2[[#This Row],[Valor Almoço]]+Tabela2[[#This Row],[Valor Lanche]]+Tabela2[[#This Row],[Valor Jantar]])</f>
        <v>296.82</v>
      </c>
      <c r="EG87" s="35">
        <f>(Tabela2[[#This Row],[Valor Desjejum]]+Tabela2[[#This Row],[Valor Almoço]]+Tabela2[[#This Row],[Valor Jantar]])*5%</f>
        <v>13.321000000000002</v>
      </c>
    </row>
    <row r="88" spans="1:137">
      <c r="A88" s="30">
        <v>119124</v>
      </c>
      <c r="B88" s="13" t="str">
        <f>VLOOKUP(Tabela2[[#This Row],[MATRIC]],Tabela1[],2,0)</f>
        <v>GILDETES TAVARES DA SILVA</v>
      </c>
      <c r="C88" s="13" t="str">
        <f>VLOOKUP(Tabela2[[#This Row],[MATRIC]],Tabela1[],3,0)</f>
        <v>1AF076</v>
      </c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>
        <v>4</v>
      </c>
      <c r="AA88" s="31">
        <v>4</v>
      </c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>
        <v>4</v>
      </c>
      <c r="BG88" s="31">
        <v>4</v>
      </c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>
        <v>4</v>
      </c>
      <c r="CM88" s="31">
        <v>4</v>
      </c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>
        <v>4</v>
      </c>
      <c r="DS88" s="31">
        <v>4</v>
      </c>
      <c r="DT88" s="31"/>
      <c r="DU88" s="31"/>
      <c r="DV88" s="31"/>
      <c r="DW88" s="31"/>
      <c r="DX88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88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88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88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16</v>
      </c>
      <c r="EB88" s="34">
        <f>(Tabela2[[#This Row],[DESJEJUN]]*4.37)</f>
        <v>0</v>
      </c>
      <c r="EC88" s="34">
        <f>(Tabela2[[#This Row],[ALMOÇO]]*14.66)</f>
        <v>0</v>
      </c>
      <c r="ED88" s="34">
        <f>(Tabela2[[#This Row],[LANCHE]]*3.8)</f>
        <v>60.8</v>
      </c>
      <c r="EE88" s="34">
        <f>(Tabela2[[#This Row],[JANTAR]]*14.66)</f>
        <v>234.56</v>
      </c>
      <c r="EF88" s="34">
        <f>SUM(Tabela2[[#This Row],[Valor Desjejum]]+Tabela2[[#This Row],[Valor Almoço]]+Tabela2[[#This Row],[Valor Lanche]]+Tabela2[[#This Row],[Valor Jantar]])</f>
        <v>295.36</v>
      </c>
      <c r="EG88" s="35">
        <f>(Tabela2[[#This Row],[Valor Desjejum]]+Tabela2[[#This Row],[Valor Almoço]]+Tabela2[[#This Row],[Valor Jantar]])*5%</f>
        <v>11.728000000000002</v>
      </c>
    </row>
    <row r="89" spans="1:137">
      <c r="A89" s="30">
        <v>6924</v>
      </c>
      <c r="B89" s="13" t="str">
        <f>VLOOKUP(Tabela2[[#This Row],[MATRIC]],Tabela1[],2,0)</f>
        <v>GILSON DA SILVA AMARAL</v>
      </c>
      <c r="C89" s="13" t="str">
        <f>VLOOKUP(Tabela2[[#This Row],[MATRIC]],Tabela1[],3,0)</f>
        <v>1AF010</v>
      </c>
      <c r="D89" s="142">
        <v>1</v>
      </c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>
        <v>1</v>
      </c>
      <c r="Y89" s="31">
        <v>1</v>
      </c>
      <c r="Z89" s="31"/>
      <c r="AA89" s="31"/>
      <c r="AB89" s="31">
        <v>1</v>
      </c>
      <c r="AC89" s="31"/>
      <c r="AD89" s="31"/>
      <c r="AE89" s="31"/>
      <c r="AF89" s="31"/>
      <c r="AG89" s="31"/>
      <c r="AH89" s="31"/>
      <c r="AI89" s="31"/>
      <c r="AJ89" s="31">
        <v>1</v>
      </c>
      <c r="AK89" s="31"/>
      <c r="AL89" s="31"/>
      <c r="AM89" s="31"/>
      <c r="AN89" s="31"/>
      <c r="AO89" s="31"/>
      <c r="AP89" s="31"/>
      <c r="AQ89" s="31"/>
      <c r="AR89" s="31">
        <v>1</v>
      </c>
      <c r="AS89" s="31">
        <v>1</v>
      </c>
      <c r="AT89" s="31"/>
      <c r="AU89" s="31">
        <v>1</v>
      </c>
      <c r="AV89" s="31"/>
      <c r="AW89" s="31"/>
      <c r="AX89" s="31"/>
      <c r="AY89" s="31"/>
      <c r="AZ89" s="31">
        <v>1</v>
      </c>
      <c r="BA89" s="31">
        <v>1</v>
      </c>
      <c r="BB89" s="31"/>
      <c r="BC89" s="31">
        <v>1</v>
      </c>
      <c r="BD89" s="31">
        <v>1</v>
      </c>
      <c r="BE89" s="31"/>
      <c r="BF89" s="31"/>
      <c r="BG89" s="31"/>
      <c r="BH89" s="31"/>
      <c r="BI89" s="31"/>
      <c r="BJ89" s="31"/>
      <c r="BK89" s="31"/>
      <c r="BL89" s="31">
        <v>1</v>
      </c>
      <c r="BM89" s="31">
        <v>1</v>
      </c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>
        <v>1</v>
      </c>
      <c r="CC89" s="31">
        <v>1</v>
      </c>
      <c r="CD89" s="31"/>
      <c r="CE89" s="31"/>
      <c r="CF89" s="31">
        <v>1</v>
      </c>
      <c r="CG89" s="31">
        <v>1</v>
      </c>
      <c r="CH89" s="31"/>
      <c r="CI89" s="31"/>
      <c r="CJ89" s="31">
        <v>1</v>
      </c>
      <c r="CK89" s="31">
        <v>1</v>
      </c>
      <c r="CL89" s="31"/>
      <c r="CM89" s="31"/>
      <c r="CN89" s="31"/>
      <c r="CO89" s="31"/>
      <c r="CP89" s="31"/>
      <c r="CQ89" s="31"/>
      <c r="CR89" s="31">
        <v>1</v>
      </c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>
        <v>1</v>
      </c>
      <c r="DQ89" s="31">
        <v>1</v>
      </c>
      <c r="DR89" s="31"/>
      <c r="DS89" s="31"/>
      <c r="DT89" s="31"/>
      <c r="DU89" s="31"/>
      <c r="DV89" s="31"/>
      <c r="DW89" s="31"/>
      <c r="DX89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13</v>
      </c>
      <c r="DY89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8</v>
      </c>
      <c r="DZ89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89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2</v>
      </c>
      <c r="EB89" s="34">
        <f>(Tabela2[[#This Row],[DESJEJUN]]*4.37)</f>
        <v>56.81</v>
      </c>
      <c r="EC89" s="34">
        <f>(Tabela2[[#This Row],[ALMOÇO]]*14.66)</f>
        <v>117.28</v>
      </c>
      <c r="ED89" s="34">
        <f>(Tabela2[[#This Row],[LANCHE]]*3.8)</f>
        <v>0</v>
      </c>
      <c r="EE89" s="34">
        <f>(Tabela2[[#This Row],[JANTAR]]*14.66)</f>
        <v>29.32</v>
      </c>
      <c r="EF89" s="34">
        <f>SUM(Tabela2[[#This Row],[Valor Desjejum]]+Tabela2[[#This Row],[Valor Almoço]]+Tabela2[[#This Row],[Valor Lanche]]+Tabela2[[#This Row],[Valor Jantar]])</f>
        <v>203.41</v>
      </c>
      <c r="EG89" s="35">
        <f>(Tabela2[[#This Row],[Valor Desjejum]]+Tabela2[[#This Row],[Valor Almoço]]+Tabela2[[#This Row],[Valor Jantar]])*5%</f>
        <v>10.170500000000001</v>
      </c>
    </row>
    <row r="90" spans="1:137">
      <c r="A90" s="37">
        <v>234755</v>
      </c>
      <c r="B90" s="13" t="str">
        <f>VLOOKUP(Tabela2[[#This Row],[MATRIC]],Tabela1[],2,0)</f>
        <v>GISMAR JOSE CARDOSO</v>
      </c>
      <c r="C90" s="13" t="str">
        <f>VLOOKUP(Tabela2[[#This Row],[MATRIC]],Tabela1[],3,0)</f>
        <v>3AF015</v>
      </c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90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90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90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90" s="34">
        <f>(Tabela2[[#This Row],[DESJEJUN]]*4.37)</f>
        <v>0</v>
      </c>
      <c r="EC90" s="34">
        <f>(Tabela2[[#This Row],[ALMOÇO]]*14.66)</f>
        <v>0</v>
      </c>
      <c r="ED90" s="34">
        <f>(Tabela2[[#This Row],[LANCHE]]*3.8)</f>
        <v>0</v>
      </c>
      <c r="EE90" s="34">
        <f>(Tabela2[[#This Row],[JANTAR]]*14.66)</f>
        <v>0</v>
      </c>
      <c r="EF90" s="34">
        <f>SUM(Tabela2[[#This Row],[Valor Desjejum]]+Tabela2[[#This Row],[Valor Almoço]]+Tabela2[[#This Row],[Valor Lanche]]+Tabela2[[#This Row],[Valor Jantar]])</f>
        <v>0</v>
      </c>
      <c r="EG90" s="35">
        <f>(Tabela2[[#This Row],[Valor Desjejum]]+Tabela2[[#This Row],[Valor Almoço]]+Tabela2[[#This Row],[Valor Jantar]])*5%</f>
        <v>0</v>
      </c>
    </row>
    <row r="91" spans="1:137">
      <c r="A91" s="30">
        <v>207785</v>
      </c>
      <c r="B91" s="13" t="str">
        <f>VLOOKUP(Tabela2[[#This Row],[MATRIC]],Tabela1[],2,0)</f>
        <v>HAMILTON PEREIRA BARBOSA</v>
      </c>
      <c r="C91" s="13" t="str">
        <f>VLOOKUP(Tabela2[[#This Row],[MATRIC]],Tabela1[],3,0)</f>
        <v>1AF079</v>
      </c>
      <c r="D91" s="31"/>
      <c r="E91" s="31"/>
      <c r="F91" s="31"/>
      <c r="G91" s="31"/>
      <c r="H91" s="31"/>
      <c r="I91" s="31"/>
      <c r="J91" s="31"/>
      <c r="K91" s="31"/>
      <c r="L91" s="31">
        <v>1</v>
      </c>
      <c r="M91" s="31">
        <v>1</v>
      </c>
      <c r="N91" s="31"/>
      <c r="O91" s="31"/>
      <c r="P91" s="31">
        <v>1</v>
      </c>
      <c r="Q91" s="31">
        <v>1</v>
      </c>
      <c r="R91" s="31"/>
      <c r="S91" s="31"/>
      <c r="T91" s="31">
        <v>1</v>
      </c>
      <c r="U91" s="31">
        <v>1</v>
      </c>
      <c r="V91" s="31"/>
      <c r="W91" s="31"/>
      <c r="X91" s="31">
        <v>1</v>
      </c>
      <c r="Y91" s="31">
        <v>1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>
        <v>1</v>
      </c>
      <c r="AS91" s="31">
        <v>1</v>
      </c>
      <c r="AT91" s="31"/>
      <c r="AU91" s="31"/>
      <c r="AV91" s="31">
        <v>1</v>
      </c>
      <c r="AW91" s="31">
        <v>1</v>
      </c>
      <c r="AX91" s="31"/>
      <c r="AY91" s="31"/>
      <c r="AZ91" s="31">
        <v>1</v>
      </c>
      <c r="BA91" s="31">
        <v>1</v>
      </c>
      <c r="BB91" s="31"/>
      <c r="BC91" s="31"/>
      <c r="BD91" s="31">
        <v>1</v>
      </c>
      <c r="BE91" s="31">
        <v>1</v>
      </c>
      <c r="BF91" s="31"/>
      <c r="BG91" s="31"/>
      <c r="BH91" s="31"/>
      <c r="BI91" s="31"/>
      <c r="BJ91" s="31">
        <v>8</v>
      </c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>
        <v>1</v>
      </c>
      <c r="BY91" s="31">
        <v>1</v>
      </c>
      <c r="BZ91" s="31"/>
      <c r="CA91" s="31"/>
      <c r="CB91" s="31">
        <v>1</v>
      </c>
      <c r="CC91" s="31">
        <v>1</v>
      </c>
      <c r="CD91" s="31"/>
      <c r="CE91" s="31"/>
      <c r="CF91" s="31">
        <v>1</v>
      </c>
      <c r="CG91" s="31">
        <v>1</v>
      </c>
      <c r="CH91" s="31"/>
      <c r="CI91" s="31"/>
      <c r="CJ91" s="31">
        <v>1</v>
      </c>
      <c r="CK91" s="31">
        <v>1</v>
      </c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>
        <v>1</v>
      </c>
      <c r="DE91" s="31">
        <v>1</v>
      </c>
      <c r="DF91" s="31"/>
      <c r="DG91" s="31"/>
      <c r="DH91" s="31">
        <v>1</v>
      </c>
      <c r="DI91" s="31">
        <v>1</v>
      </c>
      <c r="DJ91" s="31"/>
      <c r="DK91" s="31"/>
      <c r="DL91" s="31">
        <v>1</v>
      </c>
      <c r="DM91" s="31">
        <v>1</v>
      </c>
      <c r="DN91" s="31"/>
      <c r="DO91" s="31"/>
      <c r="DP91" s="31">
        <v>1</v>
      </c>
      <c r="DQ91" s="31">
        <v>1</v>
      </c>
      <c r="DR91" s="31"/>
      <c r="DS91" s="31"/>
      <c r="DT91" s="31"/>
      <c r="DU91" s="31"/>
      <c r="DV91" s="31">
        <v>8</v>
      </c>
      <c r="DW91" s="31"/>
      <c r="DX91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16</v>
      </c>
      <c r="DY91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16</v>
      </c>
      <c r="DZ91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91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91" s="34">
        <f>(Tabela2[[#This Row],[DESJEJUN]]*4.37)</f>
        <v>69.92</v>
      </c>
      <c r="EC91" s="34">
        <f>(Tabela2[[#This Row],[ALMOÇO]]*14.66)</f>
        <v>234.56</v>
      </c>
      <c r="ED91" s="34">
        <f>(Tabela2[[#This Row],[LANCHE]]*3.8)</f>
        <v>60.8</v>
      </c>
      <c r="EE91" s="34">
        <f>(Tabela2[[#This Row],[JANTAR]]*14.66)</f>
        <v>0</v>
      </c>
      <c r="EF91" s="34">
        <f>SUM(Tabela2[[#This Row],[Valor Desjejum]]+Tabela2[[#This Row],[Valor Almoço]]+Tabela2[[#This Row],[Valor Lanche]]+Tabela2[[#This Row],[Valor Jantar]])</f>
        <v>365.28000000000003</v>
      </c>
      <c r="EG91" s="35">
        <f>(Tabela2[[#This Row],[Valor Desjejum]]+Tabela2[[#This Row],[Valor Almoço]]+Tabela2[[#This Row],[Valor Jantar]])*5%</f>
        <v>15.224000000000002</v>
      </c>
    </row>
    <row r="92" spans="1:137">
      <c r="A92" s="30">
        <v>197483</v>
      </c>
      <c r="B92" s="13" t="str">
        <f>VLOOKUP(Tabela2[[#This Row],[MATRIC]],Tabela1[],2,0)</f>
        <v>HECTOR LUCAS MONTEIRO RODRIGUES</v>
      </c>
      <c r="C92" s="13" t="str">
        <f>VLOOKUP(Tabela2[[#This Row],[MATRIC]],Tabela1[],3,0)</f>
        <v>3AF019</v>
      </c>
      <c r="D92" s="142">
        <v>1</v>
      </c>
      <c r="E92" s="142">
        <v>1</v>
      </c>
      <c r="F92" s="31"/>
      <c r="G92" s="31"/>
      <c r="H92" s="31">
        <v>1</v>
      </c>
      <c r="I92" s="31">
        <v>1</v>
      </c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>
        <v>1</v>
      </c>
      <c r="Y92" s="31">
        <v>1</v>
      </c>
      <c r="Z92" s="31"/>
      <c r="AA92" s="31"/>
      <c r="AB92" s="31">
        <v>1</v>
      </c>
      <c r="AC92" s="31">
        <v>1</v>
      </c>
      <c r="AD92" s="31"/>
      <c r="AE92" s="31"/>
      <c r="AF92" s="31">
        <v>1</v>
      </c>
      <c r="AG92" s="31">
        <v>1</v>
      </c>
      <c r="AH92" s="31"/>
      <c r="AI92" s="31"/>
      <c r="AJ92" s="31">
        <v>1</v>
      </c>
      <c r="AK92" s="31">
        <v>1</v>
      </c>
      <c r="AL92" s="31"/>
      <c r="AM92" s="31"/>
      <c r="AN92" s="31">
        <v>1</v>
      </c>
      <c r="AO92" s="31">
        <v>1</v>
      </c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>
        <v>7</v>
      </c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>
        <v>8</v>
      </c>
      <c r="DW92" s="31"/>
      <c r="DX92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7</v>
      </c>
      <c r="DY92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7</v>
      </c>
      <c r="DZ92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92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92" s="34">
        <f>(Tabela2[[#This Row],[DESJEJUN]]*4.37)</f>
        <v>30.59</v>
      </c>
      <c r="EC92" s="34">
        <f>(Tabela2[[#This Row],[ALMOÇO]]*14.66)</f>
        <v>102.62</v>
      </c>
      <c r="ED92" s="34">
        <f>(Tabela2[[#This Row],[LANCHE]]*3.8)</f>
        <v>57</v>
      </c>
      <c r="EE92" s="34">
        <f>(Tabela2[[#This Row],[JANTAR]]*14.66)</f>
        <v>0</v>
      </c>
      <c r="EF92" s="34">
        <f>SUM(Tabela2[[#This Row],[Valor Desjejum]]+Tabela2[[#This Row],[Valor Almoço]]+Tabela2[[#This Row],[Valor Lanche]]+Tabela2[[#This Row],[Valor Jantar]])</f>
        <v>190.21</v>
      </c>
      <c r="EG92" s="35">
        <f>(Tabela2[[#This Row],[Valor Desjejum]]+Tabela2[[#This Row],[Valor Almoço]]+Tabela2[[#This Row],[Valor Jantar]])*5%</f>
        <v>6.6605000000000008</v>
      </c>
    </row>
    <row r="93" spans="1:137">
      <c r="A93" s="30">
        <v>173182</v>
      </c>
      <c r="B93" s="13" t="str">
        <f>VLOOKUP(Tabela2[[#This Row],[MATRIC]],Tabela1[],2,0)</f>
        <v>HELIENE CAMPOS DA SILVA</v>
      </c>
      <c r="C93" s="13" t="str">
        <f>VLOOKUP(Tabela2[[#This Row],[MATRIC]],Tabela1[],3,0)</f>
        <v>6AF011</v>
      </c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93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93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93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93" s="34">
        <f>(Tabela2[[#This Row],[DESJEJUN]]*4.37)</f>
        <v>0</v>
      </c>
      <c r="EC93" s="34">
        <f>(Tabela2[[#This Row],[ALMOÇO]]*14.66)</f>
        <v>0</v>
      </c>
      <c r="ED93" s="34">
        <f>(Tabela2[[#This Row],[LANCHE]]*3.8)</f>
        <v>0</v>
      </c>
      <c r="EE93" s="34">
        <f>(Tabela2[[#This Row],[JANTAR]]*14.66)</f>
        <v>0</v>
      </c>
      <c r="EF93" s="34">
        <f>SUM(Tabela2[[#This Row],[Valor Desjejum]]+Tabela2[[#This Row],[Valor Almoço]]+Tabela2[[#This Row],[Valor Lanche]]+Tabela2[[#This Row],[Valor Jantar]])</f>
        <v>0</v>
      </c>
      <c r="EG93" s="35">
        <f>(Tabela2[[#This Row],[Valor Desjejum]]+Tabela2[[#This Row],[Valor Almoço]]+Tabela2[[#This Row],[Valor Jantar]])*5%</f>
        <v>0</v>
      </c>
    </row>
    <row r="94" spans="1:137">
      <c r="A94" s="30">
        <v>207003</v>
      </c>
      <c r="B94" s="13" t="str">
        <f>VLOOKUP(Tabela2[[#This Row],[MATRIC]],Tabela1[],2,0)</f>
        <v>HELIO DOS SANTOS ALVES</v>
      </c>
      <c r="C94" s="13" t="str">
        <f>VLOOKUP(Tabela2[[#This Row],[MATRIC]],Tabela1[],3,0)</f>
        <v>1AF079</v>
      </c>
      <c r="D94" s="142">
        <v>1</v>
      </c>
      <c r="E94" s="142">
        <v>1</v>
      </c>
      <c r="F94" s="31"/>
      <c r="G94" s="31"/>
      <c r="H94" s="31">
        <v>1</v>
      </c>
      <c r="I94" s="31">
        <v>1</v>
      </c>
      <c r="J94" s="31"/>
      <c r="K94" s="31"/>
      <c r="L94" s="31">
        <v>1</v>
      </c>
      <c r="M94" s="31">
        <v>1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>
        <v>1</v>
      </c>
      <c r="AC94" s="31">
        <v>1</v>
      </c>
      <c r="AD94" s="31"/>
      <c r="AE94" s="31"/>
      <c r="AF94" s="31">
        <v>1</v>
      </c>
      <c r="AG94" s="31">
        <v>1</v>
      </c>
      <c r="AH94" s="31"/>
      <c r="AI94" s="31"/>
      <c r="AJ94" s="31">
        <v>1</v>
      </c>
      <c r="AK94" s="31">
        <v>1</v>
      </c>
      <c r="AL94" s="31"/>
      <c r="AM94" s="31"/>
      <c r="AN94" s="31">
        <v>1</v>
      </c>
      <c r="AO94" s="31">
        <v>1</v>
      </c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>
        <v>1</v>
      </c>
      <c r="BI94" s="31">
        <v>1</v>
      </c>
      <c r="BJ94" s="31">
        <v>7</v>
      </c>
      <c r="BK94" s="31"/>
      <c r="BL94" s="31">
        <v>1</v>
      </c>
      <c r="BM94" s="31">
        <v>1</v>
      </c>
      <c r="BN94" s="31"/>
      <c r="BO94" s="31"/>
      <c r="BP94" s="31">
        <v>1</v>
      </c>
      <c r="BQ94" s="31">
        <v>1</v>
      </c>
      <c r="BR94" s="31"/>
      <c r="BS94" s="31"/>
      <c r="BT94" s="31">
        <v>1</v>
      </c>
      <c r="BU94" s="31">
        <v>1</v>
      </c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>
        <v>1</v>
      </c>
      <c r="CO94" s="31">
        <v>1</v>
      </c>
      <c r="CP94" s="31"/>
      <c r="CQ94" s="31"/>
      <c r="CR94" s="31">
        <v>1</v>
      </c>
      <c r="CS94" s="31">
        <v>1</v>
      </c>
      <c r="CT94" s="31"/>
      <c r="CU94" s="31"/>
      <c r="CV94" s="31">
        <v>1</v>
      </c>
      <c r="CW94" s="31">
        <v>1</v>
      </c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>
        <v>1</v>
      </c>
      <c r="DU94" s="31">
        <v>1</v>
      </c>
      <c r="DV94" s="31">
        <v>8</v>
      </c>
      <c r="DW94" s="31"/>
      <c r="DX94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15</v>
      </c>
      <c r="DY94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15</v>
      </c>
      <c r="DZ94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94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94" s="34">
        <f>(Tabela2[[#This Row],[DESJEJUN]]*4.37)</f>
        <v>65.55</v>
      </c>
      <c r="EC94" s="34">
        <f>(Tabela2[[#This Row],[ALMOÇO]]*14.66)</f>
        <v>219.9</v>
      </c>
      <c r="ED94" s="34">
        <f>(Tabela2[[#This Row],[LANCHE]]*3.8)</f>
        <v>57</v>
      </c>
      <c r="EE94" s="34">
        <f>(Tabela2[[#This Row],[JANTAR]]*14.66)</f>
        <v>0</v>
      </c>
      <c r="EF94" s="34">
        <f>SUM(Tabela2[[#This Row],[Valor Desjejum]]+Tabela2[[#This Row],[Valor Almoço]]+Tabela2[[#This Row],[Valor Lanche]]+Tabela2[[#This Row],[Valor Jantar]])</f>
        <v>342.45</v>
      </c>
      <c r="EG94" s="35">
        <f>(Tabela2[[#This Row],[Valor Desjejum]]+Tabela2[[#This Row],[Valor Almoço]]+Tabela2[[#This Row],[Valor Jantar]])*5%</f>
        <v>14.272500000000001</v>
      </c>
    </row>
    <row r="95" spans="1:137">
      <c r="A95" s="30">
        <v>196135</v>
      </c>
      <c r="B95" s="13" t="str">
        <f>VLOOKUP(Tabela2[[#This Row],[MATRIC]],Tabela1[],2,0)</f>
        <v>HELIO JOSE DE LIMA</v>
      </c>
      <c r="C95" s="13" t="str">
        <f>VLOOKUP(Tabela2[[#This Row],[MATRIC]],Tabela1[],3,0)</f>
        <v>1AF071</v>
      </c>
      <c r="D95" s="142">
        <v>1</v>
      </c>
      <c r="E95" s="31"/>
      <c r="F95" s="31"/>
      <c r="G95" s="31"/>
      <c r="H95" s="31">
        <v>1</v>
      </c>
      <c r="I95" s="31"/>
      <c r="J95" s="31">
        <v>2</v>
      </c>
      <c r="K95" s="31">
        <v>2</v>
      </c>
      <c r="L95" s="31">
        <v>1</v>
      </c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>
        <v>1</v>
      </c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4</v>
      </c>
      <c r="DY95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95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2</v>
      </c>
      <c r="EA95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2</v>
      </c>
      <c r="EB95" s="34">
        <f>(Tabela2[[#This Row],[DESJEJUN]]*4.37)</f>
        <v>17.48</v>
      </c>
      <c r="EC95" s="34">
        <f>(Tabela2[[#This Row],[ALMOÇO]]*14.66)</f>
        <v>0</v>
      </c>
      <c r="ED95" s="34">
        <f>(Tabela2[[#This Row],[LANCHE]]*3.8)</f>
        <v>7.6</v>
      </c>
      <c r="EE95" s="34">
        <f>(Tabela2[[#This Row],[JANTAR]]*14.66)</f>
        <v>29.32</v>
      </c>
      <c r="EF95" s="34">
        <f>SUM(Tabela2[[#This Row],[Valor Desjejum]]+Tabela2[[#This Row],[Valor Almoço]]+Tabela2[[#This Row],[Valor Lanche]]+Tabela2[[#This Row],[Valor Jantar]])</f>
        <v>54.4</v>
      </c>
      <c r="EG95" s="35">
        <f>(Tabela2[[#This Row],[Valor Desjejum]]+Tabela2[[#This Row],[Valor Almoço]]+Tabela2[[#This Row],[Valor Jantar]])*5%</f>
        <v>2.34</v>
      </c>
    </row>
    <row r="96" spans="1:137">
      <c r="A96" s="30">
        <v>174086</v>
      </c>
      <c r="B96" s="13" t="str">
        <f>VLOOKUP(Tabela2[[#This Row],[MATRIC]],Tabela1[],2,0)</f>
        <v>HELIO TAVARES DA SILVA</v>
      </c>
      <c r="C96" s="13" t="str">
        <f>VLOOKUP(Tabela2[[#This Row],[MATRIC]],Tabela1[],3,0)</f>
        <v>1AF075</v>
      </c>
      <c r="D96" s="142">
        <v>1</v>
      </c>
      <c r="E96" s="142">
        <v>1</v>
      </c>
      <c r="F96" s="31"/>
      <c r="G96" s="31"/>
      <c r="H96" s="31"/>
      <c r="I96" s="31"/>
      <c r="J96" s="31">
        <v>2</v>
      </c>
      <c r="K96" s="31">
        <v>2</v>
      </c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>
        <v>1</v>
      </c>
      <c r="AK96" s="31"/>
      <c r="AL96" s="31"/>
      <c r="AM96" s="31"/>
      <c r="AN96" s="31">
        <v>1</v>
      </c>
      <c r="AO96" s="31"/>
      <c r="AP96" s="31">
        <v>4</v>
      </c>
      <c r="AQ96" s="31">
        <v>4</v>
      </c>
      <c r="AR96" s="31">
        <v>1</v>
      </c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>
        <v>1</v>
      </c>
      <c r="BM96" s="31"/>
      <c r="BN96" s="31"/>
      <c r="BO96" s="31"/>
      <c r="BP96" s="31">
        <v>1</v>
      </c>
      <c r="BQ96" s="31"/>
      <c r="BR96" s="31"/>
      <c r="BS96" s="31"/>
      <c r="BT96" s="31">
        <v>1</v>
      </c>
      <c r="BU96" s="31"/>
      <c r="BV96" s="31">
        <v>4</v>
      </c>
      <c r="BW96" s="31">
        <v>4</v>
      </c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>
        <v>1</v>
      </c>
      <c r="CS96" s="31"/>
      <c r="CT96" s="31"/>
      <c r="CU96" s="31"/>
      <c r="CV96" s="31">
        <v>1</v>
      </c>
      <c r="CW96" s="31"/>
      <c r="CX96" s="31"/>
      <c r="CY96" s="31"/>
      <c r="CZ96" s="31">
        <v>1</v>
      </c>
      <c r="DA96" s="31">
        <v>1</v>
      </c>
      <c r="DB96" s="31">
        <v>4</v>
      </c>
      <c r="DC96" s="31">
        <v>4</v>
      </c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>
        <v>1</v>
      </c>
      <c r="DW96" s="31">
        <v>1</v>
      </c>
      <c r="DX96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10</v>
      </c>
      <c r="DY96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2</v>
      </c>
      <c r="DZ96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96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15</v>
      </c>
      <c r="EB96" s="34">
        <f>(Tabela2[[#This Row],[DESJEJUN]]*4.37)</f>
        <v>43.7</v>
      </c>
      <c r="EC96" s="34">
        <f>(Tabela2[[#This Row],[ALMOÇO]]*14.66)</f>
        <v>29.32</v>
      </c>
      <c r="ED96" s="34">
        <f>(Tabela2[[#This Row],[LANCHE]]*3.8)</f>
        <v>57</v>
      </c>
      <c r="EE96" s="34">
        <f>(Tabela2[[#This Row],[JANTAR]]*14.66)</f>
        <v>219.9</v>
      </c>
      <c r="EF96" s="34">
        <f>SUM(Tabela2[[#This Row],[Valor Desjejum]]+Tabela2[[#This Row],[Valor Almoço]]+Tabela2[[#This Row],[Valor Lanche]]+Tabela2[[#This Row],[Valor Jantar]])</f>
        <v>349.92</v>
      </c>
      <c r="EG96" s="35">
        <f>(Tabela2[[#This Row],[Valor Desjejum]]+Tabela2[[#This Row],[Valor Almoço]]+Tabela2[[#This Row],[Valor Jantar]])*5%</f>
        <v>14.646000000000001</v>
      </c>
    </row>
    <row r="97" spans="1:137">
      <c r="A97" s="30">
        <v>173149</v>
      </c>
      <c r="B97" s="13" t="str">
        <f>VLOOKUP(Tabela2[[#This Row],[MATRIC]],Tabela1[],2,0)</f>
        <v>HILDEBLANIO ALVES MOREIRA</v>
      </c>
      <c r="C97" s="13" t="str">
        <f>VLOOKUP(Tabela2[[#This Row],[MATRIC]],Tabela1[],3,0)</f>
        <v>1AF078</v>
      </c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>
        <v>1</v>
      </c>
      <c r="Q97" s="31"/>
      <c r="R97" s="31"/>
      <c r="S97" s="31"/>
      <c r="T97" s="31">
        <v>1</v>
      </c>
      <c r="U97" s="31"/>
      <c r="V97" s="31"/>
      <c r="W97" s="31"/>
      <c r="X97" s="31">
        <v>1</v>
      </c>
      <c r="Y97" s="31"/>
      <c r="Z97" s="31">
        <v>4</v>
      </c>
      <c r="AA97" s="31">
        <v>4</v>
      </c>
      <c r="AB97" s="31">
        <v>1</v>
      </c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>
        <v>1</v>
      </c>
      <c r="AW97" s="31"/>
      <c r="AX97" s="31"/>
      <c r="AY97" s="31"/>
      <c r="AZ97" s="31">
        <v>1</v>
      </c>
      <c r="BA97" s="31"/>
      <c r="BB97" s="31"/>
      <c r="BC97" s="31"/>
      <c r="BD97" s="31">
        <v>1</v>
      </c>
      <c r="BE97" s="31"/>
      <c r="BF97" s="31">
        <v>4</v>
      </c>
      <c r="BG97" s="31">
        <v>4</v>
      </c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>
        <v>1</v>
      </c>
      <c r="CC97" s="31"/>
      <c r="CD97" s="31"/>
      <c r="CE97" s="31"/>
      <c r="CF97" s="31">
        <v>1</v>
      </c>
      <c r="CG97" s="31"/>
      <c r="CH97" s="31"/>
      <c r="CI97" s="31"/>
      <c r="CJ97" s="31">
        <v>1</v>
      </c>
      <c r="CK97" s="31"/>
      <c r="CL97" s="31">
        <v>4</v>
      </c>
      <c r="CM97" s="31">
        <v>4</v>
      </c>
      <c r="CN97" s="31">
        <v>1</v>
      </c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>
        <v>1</v>
      </c>
      <c r="DI97" s="31"/>
      <c r="DJ97" s="31"/>
      <c r="DK97" s="31"/>
      <c r="DL97" s="31">
        <v>1</v>
      </c>
      <c r="DM97" s="31"/>
      <c r="DN97" s="31"/>
      <c r="DO97" s="31"/>
      <c r="DP97" s="31">
        <v>1</v>
      </c>
      <c r="DQ97" s="31"/>
      <c r="DR97" s="31">
        <v>4</v>
      </c>
      <c r="DS97" s="31">
        <v>4</v>
      </c>
      <c r="DT97" s="31"/>
      <c r="DU97" s="31"/>
      <c r="DV97" s="31"/>
      <c r="DW97" s="31"/>
      <c r="DX97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14</v>
      </c>
      <c r="DY97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97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97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16</v>
      </c>
      <c r="EB97" s="34">
        <f>(Tabela2[[#This Row],[DESJEJUN]]*4.37)</f>
        <v>61.18</v>
      </c>
      <c r="EC97" s="34">
        <f>(Tabela2[[#This Row],[ALMOÇO]]*14.66)</f>
        <v>0</v>
      </c>
      <c r="ED97" s="34">
        <f>(Tabela2[[#This Row],[LANCHE]]*3.8)</f>
        <v>60.8</v>
      </c>
      <c r="EE97" s="34">
        <f>(Tabela2[[#This Row],[JANTAR]]*14.66)</f>
        <v>234.56</v>
      </c>
      <c r="EF97" s="34">
        <f>SUM(Tabela2[[#This Row],[Valor Desjejum]]+Tabela2[[#This Row],[Valor Almoço]]+Tabela2[[#This Row],[Valor Lanche]]+Tabela2[[#This Row],[Valor Jantar]])</f>
        <v>356.53999999999996</v>
      </c>
      <c r="EG97" s="35">
        <f>(Tabela2[[#This Row],[Valor Desjejum]]+Tabela2[[#This Row],[Valor Almoço]]+Tabela2[[#This Row],[Valor Jantar]])*5%</f>
        <v>14.787000000000001</v>
      </c>
    </row>
    <row r="98" spans="1:137">
      <c r="A98" s="30">
        <v>9282</v>
      </c>
      <c r="B98" s="13" t="str">
        <f>VLOOKUP(Tabela2[[#This Row],[MATRIC]],Tabela1[],2,0)</f>
        <v>ILSON FERREIRA MELO</v>
      </c>
      <c r="C98" s="13" t="str">
        <f>VLOOKUP(Tabela2[[#This Row],[MATRIC]],Tabela1[],3,0)</f>
        <v>1AF079</v>
      </c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>
        <v>1</v>
      </c>
      <c r="Q98" s="31"/>
      <c r="R98" s="31"/>
      <c r="S98" s="31"/>
      <c r="T98" s="31">
        <v>1</v>
      </c>
      <c r="U98" s="31"/>
      <c r="V98" s="31"/>
      <c r="W98" s="31"/>
      <c r="X98" s="31">
        <v>1</v>
      </c>
      <c r="Y98" s="31"/>
      <c r="Z98" s="31"/>
      <c r="AA98" s="31"/>
      <c r="AB98" s="31">
        <v>1</v>
      </c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>
        <v>1</v>
      </c>
      <c r="AW98" s="31"/>
      <c r="AX98" s="31"/>
      <c r="AY98" s="31"/>
      <c r="AZ98" s="31">
        <v>1</v>
      </c>
      <c r="BA98" s="31"/>
      <c r="BB98" s="31"/>
      <c r="BC98" s="31"/>
      <c r="BD98" s="31">
        <v>1</v>
      </c>
      <c r="BE98" s="31"/>
      <c r="BF98" s="31"/>
      <c r="BG98" s="31"/>
      <c r="BH98" s="31">
        <v>1</v>
      </c>
      <c r="BI98" s="31"/>
      <c r="BJ98" s="31">
        <v>8</v>
      </c>
      <c r="BK98" s="31">
        <v>8</v>
      </c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>
        <v>1</v>
      </c>
      <c r="CC98" s="31"/>
      <c r="CD98" s="31"/>
      <c r="CE98" s="31"/>
      <c r="CF98" s="31">
        <v>1</v>
      </c>
      <c r="CG98" s="31"/>
      <c r="CH98" s="31"/>
      <c r="CI98" s="31"/>
      <c r="CJ98" s="31">
        <v>1</v>
      </c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>
        <v>1</v>
      </c>
      <c r="DI98" s="31"/>
      <c r="DJ98" s="31"/>
      <c r="DK98" s="31"/>
      <c r="DL98" s="31">
        <v>1</v>
      </c>
      <c r="DM98" s="31"/>
      <c r="DN98" s="31"/>
      <c r="DO98" s="31"/>
      <c r="DP98" s="31"/>
      <c r="DQ98" s="31"/>
      <c r="DR98" s="31"/>
      <c r="DS98" s="31"/>
      <c r="DT98" s="31">
        <v>1</v>
      </c>
      <c r="DU98" s="31"/>
      <c r="DV98" s="31">
        <v>8</v>
      </c>
      <c r="DW98" s="31">
        <v>8</v>
      </c>
      <c r="DX98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14</v>
      </c>
      <c r="DY98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98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98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16</v>
      </c>
      <c r="EB98" s="34">
        <f>(Tabela2[[#This Row],[DESJEJUN]]*4.37)</f>
        <v>61.18</v>
      </c>
      <c r="EC98" s="34">
        <f>(Tabela2[[#This Row],[ALMOÇO]]*14.66)</f>
        <v>0</v>
      </c>
      <c r="ED98" s="34">
        <f>(Tabela2[[#This Row],[LANCHE]]*3.8)</f>
        <v>60.8</v>
      </c>
      <c r="EE98" s="34">
        <f>(Tabela2[[#This Row],[JANTAR]]*14.66)</f>
        <v>234.56</v>
      </c>
      <c r="EF98" s="34">
        <f>SUM(Tabela2[[#This Row],[Valor Desjejum]]+Tabela2[[#This Row],[Valor Almoço]]+Tabela2[[#This Row],[Valor Lanche]]+Tabela2[[#This Row],[Valor Jantar]])</f>
        <v>356.53999999999996</v>
      </c>
      <c r="EG98" s="35">
        <f>(Tabela2[[#This Row],[Valor Desjejum]]+Tabela2[[#This Row],[Valor Almoço]]+Tabela2[[#This Row],[Valor Jantar]])*5%</f>
        <v>14.787000000000001</v>
      </c>
    </row>
    <row r="99" spans="1:137">
      <c r="A99" s="30">
        <v>190109</v>
      </c>
      <c r="B99" s="13" t="str">
        <f>VLOOKUP(Tabela2[[#This Row],[MATRIC]],Tabela1[],2,0)</f>
        <v>ILTEIR JOSE DA FONSECA</v>
      </c>
      <c r="C99" s="13" t="str">
        <f>VLOOKUP(Tabela2[[#This Row],[MATRIC]],Tabela1[],3,0)</f>
        <v>1AF075</v>
      </c>
      <c r="D99" s="142">
        <v>1</v>
      </c>
      <c r="E99" s="31"/>
      <c r="F99" s="31"/>
      <c r="G99" s="31"/>
      <c r="H99" s="31">
        <v>1</v>
      </c>
      <c r="I99" s="31"/>
      <c r="J99" s="31">
        <v>2</v>
      </c>
      <c r="K99" s="31">
        <v>2</v>
      </c>
      <c r="L99" s="31">
        <v>1</v>
      </c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>
        <v>1</v>
      </c>
      <c r="AG99" s="31">
        <v>1</v>
      </c>
      <c r="AH99" s="31"/>
      <c r="AI99" s="31"/>
      <c r="AJ99" s="31">
        <v>1</v>
      </c>
      <c r="AK99" s="31"/>
      <c r="AL99" s="31"/>
      <c r="AM99" s="31"/>
      <c r="AN99" s="31">
        <v>1</v>
      </c>
      <c r="AO99" s="31">
        <v>1</v>
      </c>
      <c r="AP99" s="31">
        <v>4</v>
      </c>
      <c r="AQ99" s="31">
        <v>4</v>
      </c>
      <c r="AR99" s="31">
        <v>1</v>
      </c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>
        <v>1</v>
      </c>
      <c r="BM99" s="31"/>
      <c r="BN99" s="31"/>
      <c r="BO99" s="31"/>
      <c r="BP99" s="31">
        <v>1</v>
      </c>
      <c r="BQ99" s="31"/>
      <c r="BR99" s="31"/>
      <c r="BS99" s="31"/>
      <c r="BT99" s="31">
        <v>1</v>
      </c>
      <c r="BU99" s="31">
        <v>1</v>
      </c>
      <c r="BV99" s="31">
        <v>4</v>
      </c>
      <c r="BW99" s="31">
        <v>4</v>
      </c>
      <c r="BX99" s="31">
        <v>1</v>
      </c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>
        <v>1</v>
      </c>
      <c r="CO99" s="31"/>
      <c r="CP99" s="31"/>
      <c r="CQ99" s="31"/>
      <c r="CR99" s="31">
        <v>1</v>
      </c>
      <c r="CS99" s="31"/>
      <c r="CT99" s="31"/>
      <c r="CU99" s="31"/>
      <c r="CV99" s="31">
        <v>1</v>
      </c>
      <c r="CW99" s="31"/>
      <c r="CX99" s="31"/>
      <c r="CY99" s="31"/>
      <c r="CZ99" s="31">
        <v>1</v>
      </c>
      <c r="DA99" s="31"/>
      <c r="DB99" s="31">
        <v>4</v>
      </c>
      <c r="DC99" s="31">
        <v>4</v>
      </c>
      <c r="DD99" s="31">
        <v>1</v>
      </c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>
        <v>1</v>
      </c>
      <c r="DW99" s="31">
        <v>1</v>
      </c>
      <c r="DX99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16</v>
      </c>
      <c r="DY99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3</v>
      </c>
      <c r="DZ99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99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15</v>
      </c>
      <c r="EB99" s="34">
        <f>(Tabela2[[#This Row],[DESJEJUN]]*4.37)</f>
        <v>69.92</v>
      </c>
      <c r="EC99" s="34">
        <f>(Tabela2[[#This Row],[ALMOÇO]]*14.66)</f>
        <v>43.980000000000004</v>
      </c>
      <c r="ED99" s="34">
        <f>(Tabela2[[#This Row],[LANCHE]]*3.8)</f>
        <v>57</v>
      </c>
      <c r="EE99" s="34">
        <f>(Tabela2[[#This Row],[JANTAR]]*14.66)</f>
        <v>219.9</v>
      </c>
      <c r="EF99" s="34">
        <f>SUM(Tabela2[[#This Row],[Valor Desjejum]]+Tabela2[[#This Row],[Valor Almoço]]+Tabela2[[#This Row],[Valor Lanche]]+Tabela2[[#This Row],[Valor Jantar]])</f>
        <v>390.8</v>
      </c>
      <c r="EG99" s="35">
        <f>(Tabela2[[#This Row],[Valor Desjejum]]+Tabela2[[#This Row],[Valor Almoço]]+Tabela2[[#This Row],[Valor Jantar]])*5%</f>
        <v>16.690000000000001</v>
      </c>
    </row>
    <row r="100" spans="1:137">
      <c r="A100" s="30">
        <v>174087</v>
      </c>
      <c r="B100" s="13" t="str">
        <f>VLOOKUP(Tabela2[[#This Row],[MATRIC]],Tabela1[],2,0)</f>
        <v>ITAMAR JOSE DA FONSECA</v>
      </c>
      <c r="C100" s="13" t="str">
        <f>VLOOKUP(Tabela2[[#This Row],[MATRIC]],Tabela1[],3,0)</f>
        <v>1AF071</v>
      </c>
      <c r="D100" s="142">
        <v>1</v>
      </c>
      <c r="E100" s="31"/>
      <c r="F100" s="31"/>
      <c r="G100" s="31"/>
      <c r="H100" s="31">
        <v>1</v>
      </c>
      <c r="I100" s="31"/>
      <c r="J100" s="31">
        <v>2</v>
      </c>
      <c r="K100" s="31">
        <v>2</v>
      </c>
      <c r="L100" s="31">
        <v>1</v>
      </c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>
        <v>1</v>
      </c>
      <c r="AG100" s="31">
        <v>1</v>
      </c>
      <c r="AH100" s="31"/>
      <c r="AI100" s="31"/>
      <c r="AJ100" s="31">
        <v>1</v>
      </c>
      <c r="AK100" s="31"/>
      <c r="AL100" s="31"/>
      <c r="AM100" s="31"/>
      <c r="AN100" s="31"/>
      <c r="AO100" s="31">
        <v>1</v>
      </c>
      <c r="AP100" s="31">
        <v>4</v>
      </c>
      <c r="AQ100" s="31">
        <v>4</v>
      </c>
      <c r="AR100" s="31">
        <v>1</v>
      </c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>
        <v>1</v>
      </c>
      <c r="BM100" s="31">
        <v>1</v>
      </c>
      <c r="BN100" s="31"/>
      <c r="BO100" s="31"/>
      <c r="BP100" s="31">
        <v>1</v>
      </c>
      <c r="BQ100" s="31"/>
      <c r="BR100" s="31"/>
      <c r="BS100" s="31"/>
      <c r="BT100" s="31">
        <v>1</v>
      </c>
      <c r="BU100" s="31">
        <v>1</v>
      </c>
      <c r="BV100" s="31">
        <v>4</v>
      </c>
      <c r="BW100" s="31">
        <v>4</v>
      </c>
      <c r="BX100" s="31">
        <v>1</v>
      </c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>
        <v>1</v>
      </c>
      <c r="CS100" s="31"/>
      <c r="CT100" s="31"/>
      <c r="CU100" s="31"/>
      <c r="CV100" s="31">
        <v>1</v>
      </c>
      <c r="CW100" s="31"/>
      <c r="CX100" s="31"/>
      <c r="CY100" s="31"/>
      <c r="CZ100" s="31"/>
      <c r="DA100" s="31"/>
      <c r="DB100" s="31">
        <v>4</v>
      </c>
      <c r="DC100" s="31">
        <v>4</v>
      </c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>
        <v>1</v>
      </c>
      <c r="DW100" s="31">
        <v>1</v>
      </c>
      <c r="DX100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12</v>
      </c>
      <c r="DY100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4</v>
      </c>
      <c r="DZ100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100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15</v>
      </c>
      <c r="EB100" s="34">
        <f>(Tabela2[[#This Row],[DESJEJUN]]*4.37)</f>
        <v>52.44</v>
      </c>
      <c r="EC100" s="34">
        <f>(Tabela2[[#This Row],[ALMOÇO]]*14.66)</f>
        <v>58.64</v>
      </c>
      <c r="ED100" s="34">
        <f>(Tabela2[[#This Row],[LANCHE]]*3.8)</f>
        <v>57</v>
      </c>
      <c r="EE100" s="34">
        <f>(Tabela2[[#This Row],[JANTAR]]*14.66)</f>
        <v>219.9</v>
      </c>
      <c r="EF100" s="34">
        <f>SUM(Tabela2[[#This Row],[Valor Desjejum]]+Tabela2[[#This Row],[Valor Almoço]]+Tabela2[[#This Row],[Valor Lanche]]+Tabela2[[#This Row],[Valor Jantar]])</f>
        <v>387.98</v>
      </c>
      <c r="EG100" s="35">
        <f>(Tabela2[[#This Row],[Valor Desjejum]]+Tabela2[[#This Row],[Valor Almoço]]+Tabela2[[#This Row],[Valor Jantar]])*5%</f>
        <v>16.549000000000003</v>
      </c>
    </row>
    <row r="101" spans="1:137">
      <c r="A101" s="30">
        <v>3236</v>
      </c>
      <c r="B101" s="13" t="str">
        <f>VLOOKUP(Tabela2[[#This Row],[MATRIC]],Tabela1[],2,0)</f>
        <v>IVO GONCALVES DA CUNHA</v>
      </c>
      <c r="C101" s="13" t="str">
        <f>VLOOKUP(Tabela2[[#This Row],[MATRIC]],Tabela1[],3,0)</f>
        <v>1AF079</v>
      </c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>
        <v>7</v>
      </c>
      <c r="BK101" s="31">
        <v>7</v>
      </c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>
        <v>8</v>
      </c>
      <c r="DW101" s="31">
        <v>8</v>
      </c>
      <c r="DX101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01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01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101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15</v>
      </c>
      <c r="EB101" s="34">
        <f>(Tabela2[[#This Row],[DESJEJUN]]*4.37)</f>
        <v>0</v>
      </c>
      <c r="EC101" s="34">
        <f>(Tabela2[[#This Row],[ALMOÇO]]*14.66)</f>
        <v>0</v>
      </c>
      <c r="ED101" s="34">
        <f>(Tabela2[[#This Row],[LANCHE]]*3.8)</f>
        <v>57</v>
      </c>
      <c r="EE101" s="34">
        <f>(Tabela2[[#This Row],[JANTAR]]*14.66)</f>
        <v>219.9</v>
      </c>
      <c r="EF101" s="34">
        <f>SUM(Tabela2[[#This Row],[Valor Desjejum]]+Tabela2[[#This Row],[Valor Almoço]]+Tabela2[[#This Row],[Valor Lanche]]+Tabela2[[#This Row],[Valor Jantar]])</f>
        <v>276.89999999999998</v>
      </c>
      <c r="EG101" s="35">
        <f>(Tabela2[[#This Row],[Valor Desjejum]]+Tabela2[[#This Row],[Valor Almoço]]+Tabela2[[#This Row],[Valor Jantar]])*5%</f>
        <v>10.995000000000001</v>
      </c>
    </row>
    <row r="102" spans="1:137">
      <c r="A102" s="30">
        <v>13722</v>
      </c>
      <c r="B102" s="13" t="str">
        <f>VLOOKUP(Tabela2[[#This Row],[MATRIC]],Tabela1[],2,0)</f>
        <v>JABER TEODORO GUIMARAES</v>
      </c>
      <c r="C102" s="13" t="str">
        <f>VLOOKUP(Tabela2[[#This Row],[MATRIC]],Tabela1[],3,0)</f>
        <v>1AF071</v>
      </c>
      <c r="D102" s="142">
        <v>1</v>
      </c>
      <c r="E102" s="31"/>
      <c r="F102" s="31"/>
      <c r="G102" s="31"/>
      <c r="H102" s="31">
        <v>1</v>
      </c>
      <c r="I102" s="31">
        <v>2</v>
      </c>
      <c r="J102" s="31">
        <v>2</v>
      </c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>
        <v>1</v>
      </c>
      <c r="AC102" s="31"/>
      <c r="AD102" s="31"/>
      <c r="AE102" s="31"/>
      <c r="AF102" s="31">
        <v>1</v>
      </c>
      <c r="AG102" s="31"/>
      <c r="AH102" s="31"/>
      <c r="AI102" s="31"/>
      <c r="AJ102" s="31">
        <v>1</v>
      </c>
      <c r="AK102" s="31"/>
      <c r="AL102" s="31"/>
      <c r="AM102" s="31"/>
      <c r="AN102" s="31">
        <v>1</v>
      </c>
      <c r="AO102" s="31">
        <v>4</v>
      </c>
      <c r="AP102" s="31">
        <v>4</v>
      </c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>
        <v>1</v>
      </c>
      <c r="BI102" s="31"/>
      <c r="BJ102" s="31"/>
      <c r="BK102" s="31"/>
      <c r="BL102" s="31">
        <v>1</v>
      </c>
      <c r="BM102" s="31"/>
      <c r="BN102" s="31"/>
      <c r="BO102" s="31"/>
      <c r="BP102" s="31">
        <v>1</v>
      </c>
      <c r="BQ102" s="31"/>
      <c r="BR102" s="31"/>
      <c r="BS102" s="31"/>
      <c r="BT102" s="31">
        <v>1</v>
      </c>
      <c r="BU102" s="31">
        <v>4</v>
      </c>
      <c r="BV102" s="31">
        <v>4</v>
      </c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>
        <v>1</v>
      </c>
      <c r="CO102" s="31"/>
      <c r="CP102" s="31"/>
      <c r="CQ102" s="31"/>
      <c r="CR102" s="31">
        <v>1</v>
      </c>
      <c r="CS102" s="31"/>
      <c r="CT102" s="31"/>
      <c r="CU102" s="31"/>
      <c r="CV102" s="31">
        <v>1</v>
      </c>
      <c r="CW102" s="31"/>
      <c r="CX102" s="31"/>
      <c r="CY102" s="31"/>
      <c r="CZ102" s="31">
        <v>1</v>
      </c>
      <c r="DA102" s="31">
        <v>4</v>
      </c>
      <c r="DB102" s="31">
        <v>4</v>
      </c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>
        <v>1</v>
      </c>
      <c r="DU102" s="31">
        <v>1</v>
      </c>
      <c r="DV102" s="31">
        <v>1</v>
      </c>
      <c r="DW102" s="31"/>
      <c r="DX102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15</v>
      </c>
      <c r="DY102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15</v>
      </c>
      <c r="DZ102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102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02" s="34">
        <f>(Tabela2[[#This Row],[DESJEJUN]]*4.37)</f>
        <v>65.55</v>
      </c>
      <c r="EC102" s="34">
        <f>(Tabela2[[#This Row],[ALMOÇO]]*14.66)</f>
        <v>219.9</v>
      </c>
      <c r="ED102" s="34">
        <f>(Tabela2[[#This Row],[LANCHE]]*3.8)</f>
        <v>57</v>
      </c>
      <c r="EE102" s="34">
        <f>(Tabela2[[#This Row],[JANTAR]]*14.66)</f>
        <v>0</v>
      </c>
      <c r="EF102" s="34">
        <f>SUM(Tabela2[[#This Row],[Valor Desjejum]]+Tabela2[[#This Row],[Valor Almoço]]+Tabela2[[#This Row],[Valor Lanche]]+Tabela2[[#This Row],[Valor Jantar]])</f>
        <v>342.45</v>
      </c>
      <c r="EG102" s="35">
        <f>(Tabela2[[#This Row],[Valor Desjejum]]+Tabela2[[#This Row],[Valor Almoço]]+Tabela2[[#This Row],[Valor Jantar]])*5%</f>
        <v>14.272500000000001</v>
      </c>
    </row>
    <row r="103" spans="1:137">
      <c r="A103" s="37">
        <v>236162</v>
      </c>
      <c r="B103" s="13" t="str">
        <f>VLOOKUP(Tabela2[[#This Row],[MATRIC]],Tabela1[],2,0)</f>
        <v>JACI FERNANDES CORTES JUNIOR</v>
      </c>
      <c r="C103" s="13" t="str">
        <f>VLOOKUP(Tabela2[[#This Row],[MATRIC]],Tabela1[],3,0)</f>
        <v>2AF011</v>
      </c>
      <c r="D103" s="31"/>
      <c r="E103" s="31"/>
      <c r="F103" s="31"/>
      <c r="G103" s="31"/>
      <c r="H103" s="31"/>
      <c r="I103" s="31"/>
      <c r="J103" s="31"/>
      <c r="K103" s="31"/>
      <c r="L103" s="31">
        <v>1</v>
      </c>
      <c r="M103" s="31"/>
      <c r="N103" s="31"/>
      <c r="O103" s="31"/>
      <c r="P103" s="31"/>
      <c r="Q103" s="31"/>
      <c r="R103" s="31"/>
      <c r="S103" s="31"/>
      <c r="T103" s="31"/>
      <c r="U103" s="31">
        <v>1</v>
      </c>
      <c r="V103" s="31"/>
      <c r="W103" s="31"/>
      <c r="X103" s="31">
        <v>1</v>
      </c>
      <c r="Y103" s="31">
        <v>1</v>
      </c>
      <c r="Z103" s="31"/>
      <c r="AA103" s="31"/>
      <c r="AB103" s="31">
        <v>1</v>
      </c>
      <c r="AC103" s="31">
        <v>1</v>
      </c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>
        <v>1</v>
      </c>
      <c r="AO103" s="31">
        <v>1</v>
      </c>
      <c r="AP103" s="31"/>
      <c r="AQ103" s="31"/>
      <c r="AR103" s="31">
        <v>1</v>
      </c>
      <c r="AS103" s="31">
        <v>1</v>
      </c>
      <c r="AT103" s="31"/>
      <c r="AU103" s="31"/>
      <c r="AV103" s="31"/>
      <c r="AW103" s="31">
        <v>1</v>
      </c>
      <c r="AX103" s="31"/>
      <c r="AY103" s="31"/>
      <c r="AZ103" s="31">
        <v>1</v>
      </c>
      <c r="BA103" s="31">
        <v>1</v>
      </c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>
        <v>1</v>
      </c>
      <c r="CD103" s="31"/>
      <c r="CE103" s="31"/>
      <c r="CF103" s="31"/>
      <c r="CG103" s="31">
        <v>1</v>
      </c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>
        <v>1</v>
      </c>
      <c r="DA103" s="31">
        <v>1</v>
      </c>
      <c r="DB103" s="31"/>
      <c r="DC103" s="31"/>
      <c r="DD103" s="31">
        <v>1</v>
      </c>
      <c r="DE103" s="31">
        <v>1</v>
      </c>
      <c r="DF103" s="31"/>
      <c r="DG103" s="31"/>
      <c r="DH103" s="31">
        <v>1</v>
      </c>
      <c r="DI103" s="31">
        <v>1</v>
      </c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9</v>
      </c>
      <c r="DY103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12</v>
      </c>
      <c r="DZ103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03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03" s="34">
        <f>(Tabela2[[#This Row],[DESJEJUN]]*4.37)</f>
        <v>39.33</v>
      </c>
      <c r="EC103" s="34">
        <f>(Tabela2[[#This Row],[ALMOÇO]]*14.66)</f>
        <v>175.92000000000002</v>
      </c>
      <c r="ED103" s="34">
        <f>(Tabela2[[#This Row],[LANCHE]]*3.8)</f>
        <v>0</v>
      </c>
      <c r="EE103" s="34">
        <f>(Tabela2[[#This Row],[JANTAR]]*14.66)</f>
        <v>0</v>
      </c>
      <c r="EF103" s="34">
        <f>SUM(Tabela2[[#This Row],[Valor Desjejum]]+Tabela2[[#This Row],[Valor Almoço]]+Tabela2[[#This Row],[Valor Lanche]]+Tabela2[[#This Row],[Valor Jantar]])</f>
        <v>215.25</v>
      </c>
      <c r="EG103" s="35">
        <f>(Tabela2[[#This Row],[Valor Desjejum]]+Tabela2[[#This Row],[Valor Almoço]]+Tabela2[[#This Row],[Valor Jantar]])*5%</f>
        <v>10.762500000000001</v>
      </c>
    </row>
    <row r="104" spans="1:137">
      <c r="A104" s="30">
        <v>139614</v>
      </c>
      <c r="B104" s="13" t="str">
        <f>VLOOKUP(Tabela2[[#This Row],[MATRIC]],Tabela1[],2,0)</f>
        <v>JEOVANIO GONCALVES DE ARAUJO</v>
      </c>
      <c r="C104" s="13" t="str">
        <f>VLOOKUP(Tabela2[[#This Row],[MATRIC]],Tabela1[],3,0)</f>
        <v>1AF076</v>
      </c>
      <c r="D104" s="142">
        <v>1</v>
      </c>
      <c r="E104" s="31"/>
      <c r="F104" s="31"/>
      <c r="G104" s="31"/>
      <c r="H104" s="31">
        <v>1</v>
      </c>
      <c r="I104" s="31"/>
      <c r="J104" s="31">
        <v>2</v>
      </c>
      <c r="K104" s="31">
        <v>2</v>
      </c>
      <c r="L104" s="31">
        <v>1</v>
      </c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>
        <v>4</v>
      </c>
      <c r="AA104" s="31">
        <v>4</v>
      </c>
      <c r="AB104" s="31"/>
      <c r="AC104" s="31"/>
      <c r="AD104" s="31"/>
      <c r="AE104" s="31"/>
      <c r="AF104" s="31">
        <v>1</v>
      </c>
      <c r="AG104" s="31">
        <v>1</v>
      </c>
      <c r="AH104" s="31"/>
      <c r="AI104" s="31"/>
      <c r="AJ104" s="31">
        <v>1</v>
      </c>
      <c r="AK104" s="31"/>
      <c r="AL104" s="31"/>
      <c r="AM104" s="31"/>
      <c r="AN104" s="31">
        <v>1</v>
      </c>
      <c r="AO104" s="31"/>
      <c r="AP104" s="31">
        <v>4</v>
      </c>
      <c r="AQ104" s="31">
        <v>4</v>
      </c>
      <c r="AR104" s="31">
        <v>1</v>
      </c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>
        <v>4</v>
      </c>
      <c r="BG104" s="31">
        <v>4</v>
      </c>
      <c r="BH104" s="31"/>
      <c r="BI104" s="31"/>
      <c r="BJ104" s="31"/>
      <c r="BK104" s="31"/>
      <c r="BL104" s="31">
        <v>1</v>
      </c>
      <c r="BM104" s="31"/>
      <c r="BN104" s="31"/>
      <c r="BO104" s="31"/>
      <c r="BP104" s="31">
        <v>1</v>
      </c>
      <c r="BQ104" s="31"/>
      <c r="BR104" s="31"/>
      <c r="BS104" s="31"/>
      <c r="BT104" s="31">
        <v>1</v>
      </c>
      <c r="BU104" s="31"/>
      <c r="BV104" s="31">
        <v>4</v>
      </c>
      <c r="BW104" s="31">
        <v>4</v>
      </c>
      <c r="BX104" s="31">
        <v>1</v>
      </c>
      <c r="BY104" s="31">
        <v>1</v>
      </c>
      <c r="BZ104" s="31"/>
      <c r="CA104" s="31"/>
      <c r="CB104" s="31">
        <v>1</v>
      </c>
      <c r="CC104" s="31">
        <v>1</v>
      </c>
      <c r="CD104" s="31"/>
      <c r="CE104" s="31"/>
      <c r="CF104" s="31">
        <v>1</v>
      </c>
      <c r="CG104" s="31"/>
      <c r="CH104" s="31"/>
      <c r="CI104" s="31"/>
      <c r="CJ104" s="31"/>
      <c r="CK104" s="31"/>
      <c r="CL104" s="31">
        <v>4</v>
      </c>
      <c r="CM104" s="31">
        <v>4</v>
      </c>
      <c r="CN104" s="31"/>
      <c r="CO104" s="31"/>
      <c r="CP104" s="31"/>
      <c r="CQ104" s="31"/>
      <c r="CR104" s="31"/>
      <c r="CS104" s="31"/>
      <c r="CT104" s="31"/>
      <c r="CU104" s="31"/>
      <c r="CV104" s="31">
        <v>1</v>
      </c>
      <c r="CW104" s="31"/>
      <c r="CX104" s="31"/>
      <c r="CY104" s="31"/>
      <c r="CZ104" s="31">
        <v>1</v>
      </c>
      <c r="DA104" s="31"/>
      <c r="DB104" s="31">
        <v>4</v>
      </c>
      <c r="DC104" s="31">
        <v>4</v>
      </c>
      <c r="DD104" s="31">
        <v>1</v>
      </c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>
        <v>1</v>
      </c>
      <c r="DQ104" s="31">
        <v>1</v>
      </c>
      <c r="DR104" s="31">
        <v>4</v>
      </c>
      <c r="DS104" s="31">
        <v>4</v>
      </c>
      <c r="DT104" s="31"/>
      <c r="DU104" s="31">
        <v>1</v>
      </c>
      <c r="DV104" s="31">
        <v>1</v>
      </c>
      <c r="DW104" s="31">
        <v>1</v>
      </c>
      <c r="DX104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17</v>
      </c>
      <c r="DY104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5</v>
      </c>
      <c r="DZ104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31</v>
      </c>
      <c r="EA104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31</v>
      </c>
      <c r="EB104" s="34">
        <f>(Tabela2[[#This Row],[DESJEJUN]]*4.37)</f>
        <v>74.290000000000006</v>
      </c>
      <c r="EC104" s="34">
        <f>(Tabela2[[#This Row],[ALMOÇO]]*14.66)</f>
        <v>73.3</v>
      </c>
      <c r="ED104" s="34">
        <f>(Tabela2[[#This Row],[LANCHE]]*3.8)</f>
        <v>117.8</v>
      </c>
      <c r="EE104" s="34">
        <f>(Tabela2[[#This Row],[JANTAR]]*14.66)</f>
        <v>454.46</v>
      </c>
      <c r="EF104" s="34">
        <f>SUM(Tabela2[[#This Row],[Valor Desjejum]]+Tabela2[[#This Row],[Valor Almoço]]+Tabela2[[#This Row],[Valor Lanche]]+Tabela2[[#This Row],[Valor Jantar]])</f>
        <v>719.84999999999991</v>
      </c>
      <c r="EG104" s="35">
        <f>(Tabela2[[#This Row],[Valor Desjejum]]+Tabela2[[#This Row],[Valor Almoço]]+Tabela2[[#This Row],[Valor Jantar]])*5%</f>
        <v>30.102499999999999</v>
      </c>
    </row>
    <row r="105" spans="1:137">
      <c r="A105" s="30">
        <v>8042</v>
      </c>
      <c r="B105" s="13" t="str">
        <f>VLOOKUP(Tabela2[[#This Row],[MATRIC]],Tabela1[],2,0)</f>
        <v>JESUS NAZARE TAVARES DA SILVA</v>
      </c>
      <c r="C105" s="13" t="str">
        <f>VLOOKUP(Tabela2[[#This Row],[MATRIC]],Tabela1[],3,0)</f>
        <v>1AF072</v>
      </c>
      <c r="D105" s="142">
        <v>1</v>
      </c>
      <c r="E105" s="31"/>
      <c r="F105" s="31"/>
      <c r="G105" s="31"/>
      <c r="H105" s="31">
        <v>1</v>
      </c>
      <c r="I105" s="31">
        <v>2</v>
      </c>
      <c r="J105" s="31">
        <v>2</v>
      </c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>
        <v>1</v>
      </c>
      <c r="AC105" s="31"/>
      <c r="AD105" s="31"/>
      <c r="AE105" s="31"/>
      <c r="AF105" s="31">
        <v>1</v>
      </c>
      <c r="AG105" s="31"/>
      <c r="AH105" s="31"/>
      <c r="AI105" s="31"/>
      <c r="AJ105" s="31">
        <v>1</v>
      </c>
      <c r="AK105" s="31"/>
      <c r="AL105" s="31"/>
      <c r="AM105" s="31"/>
      <c r="AN105" s="31">
        <v>1</v>
      </c>
      <c r="AO105" s="31">
        <v>4</v>
      </c>
      <c r="AP105" s="31">
        <v>4</v>
      </c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>
        <v>1</v>
      </c>
      <c r="BI105" s="31"/>
      <c r="BJ105" s="31"/>
      <c r="BK105" s="31"/>
      <c r="BL105" s="31"/>
      <c r="BM105" s="31"/>
      <c r="BN105" s="31">
        <v>1</v>
      </c>
      <c r="BO105" s="31"/>
      <c r="BP105" s="31"/>
      <c r="BQ105" s="31"/>
      <c r="BR105" s="31">
        <v>1</v>
      </c>
      <c r="BS105" s="31"/>
      <c r="BT105" s="31"/>
      <c r="BU105" s="31">
        <v>4</v>
      </c>
      <c r="BV105" s="31">
        <v>5</v>
      </c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>
        <v>1</v>
      </c>
      <c r="CO105" s="31"/>
      <c r="CP105" s="31"/>
      <c r="CQ105" s="31"/>
      <c r="CR105" s="31">
        <v>1</v>
      </c>
      <c r="CS105" s="31"/>
      <c r="CT105" s="31"/>
      <c r="CU105" s="31"/>
      <c r="CV105" s="31">
        <v>1</v>
      </c>
      <c r="CW105" s="31"/>
      <c r="CX105" s="31"/>
      <c r="CY105" s="31"/>
      <c r="CZ105" s="31">
        <v>1</v>
      </c>
      <c r="DA105" s="31">
        <v>4</v>
      </c>
      <c r="DB105" s="31">
        <v>4</v>
      </c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>
        <v>1</v>
      </c>
      <c r="DU105" s="31">
        <v>1</v>
      </c>
      <c r="DV105" s="31">
        <v>1</v>
      </c>
      <c r="DW105" s="31"/>
      <c r="DX105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12</v>
      </c>
      <c r="DY105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15</v>
      </c>
      <c r="DZ105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18</v>
      </c>
      <c r="EA105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05" s="34">
        <f>(Tabela2[[#This Row],[DESJEJUN]]*4.37)</f>
        <v>52.44</v>
      </c>
      <c r="EC105" s="34">
        <f>(Tabela2[[#This Row],[ALMOÇO]]*14.66)</f>
        <v>219.9</v>
      </c>
      <c r="ED105" s="34">
        <f>(Tabela2[[#This Row],[LANCHE]]*3.8)</f>
        <v>68.399999999999991</v>
      </c>
      <c r="EE105" s="34">
        <f>(Tabela2[[#This Row],[JANTAR]]*14.66)</f>
        <v>0</v>
      </c>
      <c r="EF105" s="34">
        <f>SUM(Tabela2[[#This Row],[Valor Desjejum]]+Tabela2[[#This Row],[Valor Almoço]]+Tabela2[[#This Row],[Valor Lanche]]+Tabela2[[#This Row],[Valor Jantar]])</f>
        <v>340.74</v>
      </c>
      <c r="EG105" s="35">
        <f>(Tabela2[[#This Row],[Valor Desjejum]]+Tabela2[[#This Row],[Valor Almoço]]+Tabela2[[#This Row],[Valor Jantar]])*5%</f>
        <v>13.617000000000003</v>
      </c>
    </row>
    <row r="106" spans="1:137">
      <c r="A106" s="37">
        <v>234712</v>
      </c>
      <c r="B106" s="13" t="str">
        <f>VLOOKUP(Tabela2[[#This Row],[MATRIC]],Tabela1[],2,0)</f>
        <v>JHONATA HENRIQUE TAVARES MAIA</v>
      </c>
      <c r="C106" s="13" t="str">
        <f>VLOOKUP(Tabela2[[#This Row],[MATRIC]],Tabela1[],3,0)</f>
        <v>1AF079</v>
      </c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06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06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06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06" s="34">
        <f>(Tabela2[[#This Row],[DESJEJUN]]*4.37)</f>
        <v>0</v>
      </c>
      <c r="EC106" s="34">
        <f>(Tabela2[[#This Row],[ALMOÇO]]*14.66)</f>
        <v>0</v>
      </c>
      <c r="ED106" s="34">
        <f>(Tabela2[[#This Row],[LANCHE]]*3.8)</f>
        <v>0</v>
      </c>
      <c r="EE106" s="34">
        <f>(Tabela2[[#This Row],[JANTAR]]*14.66)</f>
        <v>0</v>
      </c>
      <c r="EF106" s="34">
        <f>SUM(Tabela2[[#This Row],[Valor Desjejum]]+Tabela2[[#This Row],[Valor Almoço]]+Tabela2[[#This Row],[Valor Lanche]]+Tabela2[[#This Row],[Valor Jantar]])</f>
        <v>0</v>
      </c>
      <c r="EG106" s="35">
        <f>(Tabela2[[#This Row],[Valor Desjejum]]+Tabela2[[#This Row],[Valor Almoço]]+Tabela2[[#This Row],[Valor Jantar]])*5%</f>
        <v>0</v>
      </c>
    </row>
    <row r="107" spans="1:137">
      <c r="A107" s="30">
        <v>217886</v>
      </c>
      <c r="B107" s="13" t="str">
        <f>VLOOKUP(Tabela2[[#This Row],[MATRIC]],Tabela1[],2,0)</f>
        <v>JOAO BATISTA ANGELO DA SILVA</v>
      </c>
      <c r="C107" s="13" t="str">
        <f>VLOOKUP(Tabela2[[#This Row],[MATRIC]],Tabela1[],3,0)</f>
        <v>1AF079</v>
      </c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07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07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07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07" s="34">
        <f>(Tabela2[[#This Row],[DESJEJUN]]*4.37)</f>
        <v>0</v>
      </c>
      <c r="EC107" s="34">
        <f>(Tabela2[[#This Row],[ALMOÇO]]*14.66)</f>
        <v>0</v>
      </c>
      <c r="ED107" s="34">
        <f>(Tabela2[[#This Row],[LANCHE]]*3.8)</f>
        <v>0</v>
      </c>
      <c r="EE107" s="34">
        <f>(Tabela2[[#This Row],[JANTAR]]*14.66)</f>
        <v>0</v>
      </c>
      <c r="EF107" s="34">
        <f>SUM(Tabela2[[#This Row],[Valor Desjejum]]+Tabela2[[#This Row],[Valor Almoço]]+Tabela2[[#This Row],[Valor Lanche]]+Tabela2[[#This Row],[Valor Jantar]])</f>
        <v>0</v>
      </c>
      <c r="EG107" s="35">
        <f>(Tabela2[[#This Row],[Valor Desjejum]]+Tabela2[[#This Row],[Valor Almoço]]+Tabela2[[#This Row],[Valor Jantar]])*5%</f>
        <v>0</v>
      </c>
    </row>
    <row r="108" spans="1:137">
      <c r="A108" s="30">
        <v>772</v>
      </c>
      <c r="B108" s="13" t="str">
        <f>VLOOKUP(Tabela2[[#This Row],[MATRIC]],Tabela1[],2,0)</f>
        <v>JOAO FERNANDES DA SILVA</v>
      </c>
      <c r="C108" s="13" t="str">
        <f>VLOOKUP(Tabela2[[#This Row],[MATRIC]],Tabela1[],3,0)</f>
        <v>6AF001</v>
      </c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>
        <v>1</v>
      </c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08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</v>
      </c>
      <c r="DZ108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08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08" s="34">
        <f>(Tabela2[[#This Row],[DESJEJUN]]*4.37)</f>
        <v>0</v>
      </c>
      <c r="EC108" s="34">
        <f>(Tabela2[[#This Row],[ALMOÇO]]*14.66)</f>
        <v>14.66</v>
      </c>
      <c r="ED108" s="34">
        <f>(Tabela2[[#This Row],[LANCHE]]*3.8)</f>
        <v>0</v>
      </c>
      <c r="EE108" s="34">
        <f>(Tabela2[[#This Row],[JANTAR]]*14.66)</f>
        <v>0</v>
      </c>
      <c r="EF108" s="34">
        <f>SUM(Tabela2[[#This Row],[Valor Desjejum]]+Tabela2[[#This Row],[Valor Almoço]]+Tabela2[[#This Row],[Valor Lanche]]+Tabela2[[#This Row],[Valor Jantar]])</f>
        <v>14.66</v>
      </c>
      <c r="EG108" s="35">
        <f>(Tabela2[[#This Row],[Valor Desjejum]]+Tabela2[[#This Row],[Valor Almoço]]+Tabela2[[#This Row],[Valor Jantar]])*5%</f>
        <v>0.7330000000000001</v>
      </c>
    </row>
    <row r="109" spans="1:137">
      <c r="A109" s="30">
        <v>10749</v>
      </c>
      <c r="B109" s="13" t="str">
        <f>VLOOKUP(Tabela2[[#This Row],[MATRIC]],Tabela1[],2,0)</f>
        <v>JOAO PIRES DE OLIVEIRA</v>
      </c>
      <c r="C109" s="13" t="str">
        <f>VLOOKUP(Tabela2[[#This Row],[MATRIC]],Tabela1[],3,0)</f>
        <v>1AF079</v>
      </c>
      <c r="D109" s="142">
        <v>1</v>
      </c>
      <c r="E109" s="142">
        <v>1</v>
      </c>
      <c r="F109" s="31"/>
      <c r="G109" s="31"/>
      <c r="H109" s="31">
        <v>1</v>
      </c>
      <c r="I109" s="31">
        <v>1</v>
      </c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>
        <v>1</v>
      </c>
      <c r="AO109" s="31">
        <v>1</v>
      </c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>
        <v>7</v>
      </c>
      <c r="BK109" s="31"/>
      <c r="BL109" s="31"/>
      <c r="BM109" s="31"/>
      <c r="BN109" s="31"/>
      <c r="BO109" s="31"/>
      <c r="BP109" s="31">
        <v>1</v>
      </c>
      <c r="BQ109" s="31">
        <v>1</v>
      </c>
      <c r="BR109" s="31"/>
      <c r="BS109" s="31"/>
      <c r="BT109" s="31">
        <v>1</v>
      </c>
      <c r="BU109" s="31">
        <v>1</v>
      </c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>
        <v>1</v>
      </c>
      <c r="CO109" s="31">
        <v>1</v>
      </c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>
        <v>1</v>
      </c>
      <c r="DA109" s="31">
        <v>1</v>
      </c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>
        <v>1</v>
      </c>
      <c r="DU109" s="31">
        <v>1</v>
      </c>
      <c r="DV109" s="31">
        <v>8</v>
      </c>
      <c r="DW109" s="31"/>
      <c r="DX109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8</v>
      </c>
      <c r="DY109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8</v>
      </c>
      <c r="DZ109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109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09" s="34">
        <f>(Tabela2[[#This Row],[DESJEJUN]]*4.37)</f>
        <v>34.96</v>
      </c>
      <c r="EC109" s="34">
        <f>(Tabela2[[#This Row],[ALMOÇO]]*14.66)</f>
        <v>117.28</v>
      </c>
      <c r="ED109" s="34">
        <f>(Tabela2[[#This Row],[LANCHE]]*3.8)</f>
        <v>57</v>
      </c>
      <c r="EE109" s="34">
        <f>(Tabela2[[#This Row],[JANTAR]]*14.66)</f>
        <v>0</v>
      </c>
      <c r="EF109" s="34">
        <f>SUM(Tabela2[[#This Row],[Valor Desjejum]]+Tabela2[[#This Row],[Valor Almoço]]+Tabela2[[#This Row],[Valor Lanche]]+Tabela2[[#This Row],[Valor Jantar]])</f>
        <v>209.24</v>
      </c>
      <c r="EG109" s="35">
        <f>(Tabela2[[#This Row],[Valor Desjejum]]+Tabela2[[#This Row],[Valor Almoço]]+Tabela2[[#This Row],[Valor Jantar]])*5%</f>
        <v>7.612000000000001</v>
      </c>
    </row>
    <row r="110" spans="1:137">
      <c r="A110" s="30">
        <v>9295</v>
      </c>
      <c r="B110" s="13" t="str">
        <f>VLOOKUP(Tabela2[[#This Row],[MATRIC]],Tabela1[],2,0)</f>
        <v>JOAO TAVARES DA SILVA</v>
      </c>
      <c r="C110" s="13" t="str">
        <f>VLOOKUP(Tabela2[[#This Row],[MATRIC]],Tabela1[],3,0)</f>
        <v>1AF076</v>
      </c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>
        <v>1</v>
      </c>
      <c r="V110" s="31"/>
      <c r="W110" s="31"/>
      <c r="X110" s="31">
        <v>1</v>
      </c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>
        <v>1</v>
      </c>
      <c r="AS110" s="31"/>
      <c r="AT110" s="31"/>
      <c r="AU110" s="31"/>
      <c r="AV110" s="31">
        <v>1</v>
      </c>
      <c r="AW110" s="31"/>
      <c r="AX110" s="31"/>
      <c r="AY110" s="31"/>
      <c r="AZ110" s="31"/>
      <c r="BA110" s="31"/>
      <c r="BB110" s="31"/>
      <c r="BC110" s="31"/>
      <c r="BD110" s="31">
        <v>1</v>
      </c>
      <c r="BE110" s="31">
        <v>4</v>
      </c>
      <c r="BF110" s="31">
        <v>4</v>
      </c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>
        <v>1</v>
      </c>
      <c r="BY110" s="31"/>
      <c r="BZ110" s="31"/>
      <c r="CA110" s="31"/>
      <c r="CB110" s="31">
        <v>1</v>
      </c>
      <c r="CC110" s="31"/>
      <c r="CD110" s="31"/>
      <c r="CE110" s="31"/>
      <c r="CF110" s="31">
        <v>1</v>
      </c>
      <c r="CG110" s="31"/>
      <c r="CH110" s="31"/>
      <c r="CI110" s="31"/>
      <c r="CJ110" s="31">
        <v>1</v>
      </c>
      <c r="CK110" s="31">
        <v>4</v>
      </c>
      <c r="CL110" s="31">
        <v>4</v>
      </c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>
        <v>1</v>
      </c>
      <c r="DE110" s="31"/>
      <c r="DF110" s="31"/>
      <c r="DG110" s="31"/>
      <c r="DH110" s="31">
        <v>1</v>
      </c>
      <c r="DI110" s="31"/>
      <c r="DJ110" s="31"/>
      <c r="DK110" s="31"/>
      <c r="DL110" s="31">
        <v>1</v>
      </c>
      <c r="DM110" s="31"/>
      <c r="DN110" s="31"/>
      <c r="DO110" s="31"/>
      <c r="DP110" s="31">
        <v>1</v>
      </c>
      <c r="DQ110" s="31">
        <v>4</v>
      </c>
      <c r="DR110" s="31">
        <v>4</v>
      </c>
      <c r="DS110" s="31"/>
      <c r="DT110" s="31"/>
      <c r="DU110" s="31"/>
      <c r="DV110" s="31"/>
      <c r="DW110" s="31"/>
      <c r="DX110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12</v>
      </c>
      <c r="DY110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13</v>
      </c>
      <c r="DZ110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12</v>
      </c>
      <c r="EA110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10" s="34">
        <f>(Tabela2[[#This Row],[DESJEJUN]]*4.37)</f>
        <v>52.44</v>
      </c>
      <c r="EC110" s="34">
        <f>(Tabela2[[#This Row],[ALMOÇO]]*14.66)</f>
        <v>190.58</v>
      </c>
      <c r="ED110" s="34">
        <f>(Tabela2[[#This Row],[LANCHE]]*3.8)</f>
        <v>45.599999999999994</v>
      </c>
      <c r="EE110" s="34">
        <f>(Tabela2[[#This Row],[JANTAR]]*14.66)</f>
        <v>0</v>
      </c>
      <c r="EF110" s="34">
        <f>SUM(Tabela2[[#This Row],[Valor Desjejum]]+Tabela2[[#This Row],[Valor Almoço]]+Tabela2[[#This Row],[Valor Lanche]]+Tabela2[[#This Row],[Valor Jantar]])</f>
        <v>288.62</v>
      </c>
      <c r="EG110" s="35">
        <f>(Tabela2[[#This Row],[Valor Desjejum]]+Tabela2[[#This Row],[Valor Almoço]]+Tabela2[[#This Row],[Valor Jantar]])*5%</f>
        <v>12.151000000000002</v>
      </c>
    </row>
    <row r="111" spans="1:137">
      <c r="A111" s="30">
        <v>3122</v>
      </c>
      <c r="B111" s="13" t="str">
        <f>VLOOKUP(Tabela2[[#This Row],[MATRIC]],Tabela1[],2,0)</f>
        <v>JOAQUIM PEREIRA DE SOUZA</v>
      </c>
      <c r="C111" s="13" t="str">
        <f>VLOOKUP(Tabela2[[#This Row],[MATRIC]],Tabela1[],3,0)</f>
        <v>1AF079</v>
      </c>
      <c r="D111" s="31"/>
      <c r="E111" s="31"/>
      <c r="F111" s="31"/>
      <c r="G111" s="31"/>
      <c r="H111" s="31"/>
      <c r="I111" s="31"/>
      <c r="J111" s="31"/>
      <c r="K111" s="31"/>
      <c r="L111" s="31">
        <v>1</v>
      </c>
      <c r="M111" s="31">
        <v>1</v>
      </c>
      <c r="N111" s="31"/>
      <c r="O111" s="31"/>
      <c r="P111" s="31">
        <v>1</v>
      </c>
      <c r="Q111" s="31">
        <v>1</v>
      </c>
      <c r="R111" s="31"/>
      <c r="S111" s="31"/>
      <c r="T111" s="31">
        <v>1</v>
      </c>
      <c r="U111" s="31">
        <v>1</v>
      </c>
      <c r="V111" s="31"/>
      <c r="W111" s="31"/>
      <c r="X111" s="31">
        <v>1</v>
      </c>
      <c r="Y111" s="31">
        <v>1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>
        <v>1</v>
      </c>
      <c r="AS111" s="31">
        <v>1</v>
      </c>
      <c r="AT111" s="31"/>
      <c r="AU111" s="31"/>
      <c r="AV111" s="31">
        <v>1</v>
      </c>
      <c r="AW111" s="31">
        <v>1</v>
      </c>
      <c r="AX111" s="31"/>
      <c r="AY111" s="31"/>
      <c r="AZ111" s="31">
        <v>1</v>
      </c>
      <c r="BA111" s="31">
        <v>1</v>
      </c>
      <c r="BB111" s="31"/>
      <c r="BC111" s="31"/>
      <c r="BD111" s="31">
        <v>1</v>
      </c>
      <c r="BE111" s="31">
        <v>1</v>
      </c>
      <c r="BF111" s="31"/>
      <c r="BG111" s="31"/>
      <c r="BH111" s="31"/>
      <c r="BI111" s="31"/>
      <c r="BJ111" s="31">
        <v>8</v>
      </c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>
        <v>1</v>
      </c>
      <c r="BZ111" s="31"/>
      <c r="CA111" s="31"/>
      <c r="CB111" s="31">
        <v>1</v>
      </c>
      <c r="CC111" s="31">
        <v>1</v>
      </c>
      <c r="CD111" s="31"/>
      <c r="CE111" s="31"/>
      <c r="CF111" s="31">
        <v>1</v>
      </c>
      <c r="CG111" s="31">
        <v>1</v>
      </c>
      <c r="CH111" s="31"/>
      <c r="CI111" s="31"/>
      <c r="CJ111" s="31">
        <v>1</v>
      </c>
      <c r="CK111" s="31">
        <v>1</v>
      </c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>
        <v>1</v>
      </c>
      <c r="DI111" s="31">
        <v>1</v>
      </c>
      <c r="DJ111" s="31"/>
      <c r="DK111" s="31"/>
      <c r="DL111" s="31">
        <v>1</v>
      </c>
      <c r="DM111" s="31">
        <v>1</v>
      </c>
      <c r="DN111" s="31"/>
      <c r="DO111" s="31"/>
      <c r="DP111" s="31">
        <v>1</v>
      </c>
      <c r="DQ111" s="31">
        <v>1</v>
      </c>
      <c r="DR111" s="31"/>
      <c r="DS111" s="31"/>
      <c r="DT111" s="31"/>
      <c r="DU111" s="31"/>
      <c r="DV111" s="31">
        <v>8</v>
      </c>
      <c r="DW111" s="31"/>
      <c r="DX111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14</v>
      </c>
      <c r="DY111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15</v>
      </c>
      <c r="DZ111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111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11" s="34">
        <f>(Tabela2[[#This Row],[DESJEJUN]]*4.37)</f>
        <v>61.18</v>
      </c>
      <c r="EC111" s="34">
        <f>(Tabela2[[#This Row],[ALMOÇO]]*14.66)</f>
        <v>219.9</v>
      </c>
      <c r="ED111" s="34">
        <f>(Tabela2[[#This Row],[LANCHE]]*3.8)</f>
        <v>60.8</v>
      </c>
      <c r="EE111" s="34">
        <f>(Tabela2[[#This Row],[JANTAR]]*14.66)</f>
        <v>0</v>
      </c>
      <c r="EF111" s="34">
        <f>SUM(Tabela2[[#This Row],[Valor Desjejum]]+Tabela2[[#This Row],[Valor Almoço]]+Tabela2[[#This Row],[Valor Lanche]]+Tabela2[[#This Row],[Valor Jantar]])</f>
        <v>341.88</v>
      </c>
      <c r="EG111" s="35">
        <f>(Tabela2[[#This Row],[Valor Desjejum]]+Tabela2[[#This Row],[Valor Almoço]]+Tabela2[[#This Row],[Valor Jantar]])*5%</f>
        <v>14.054</v>
      </c>
    </row>
    <row r="112" spans="1:137">
      <c r="A112" s="30">
        <v>8032</v>
      </c>
      <c r="B112" s="13" t="str">
        <f>VLOOKUP(Tabela2[[#This Row],[MATRIC]],Tabela1[],2,0)</f>
        <v>JOELSON ALVES MOREIRA</v>
      </c>
      <c r="C112" s="13" t="str">
        <f>VLOOKUP(Tabela2[[#This Row],[MATRIC]],Tabela1[],3,0)</f>
        <v>1AF076</v>
      </c>
      <c r="D112" s="31"/>
      <c r="E112" s="142">
        <v>1</v>
      </c>
      <c r="F112" s="142">
        <v>1</v>
      </c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>
        <v>1</v>
      </c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>
        <v>4</v>
      </c>
      <c r="BV112" s="31">
        <v>4</v>
      </c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>
        <v>4</v>
      </c>
      <c r="DB112" s="31">
        <v>4</v>
      </c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>
        <v>1</v>
      </c>
      <c r="DV112" s="31">
        <v>1</v>
      </c>
      <c r="DW112" s="31"/>
      <c r="DX112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</v>
      </c>
      <c r="DY112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10</v>
      </c>
      <c r="DZ112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10</v>
      </c>
      <c r="EA112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12" s="34">
        <f>(Tabela2[[#This Row],[DESJEJUN]]*4.37)</f>
        <v>4.37</v>
      </c>
      <c r="EC112" s="34">
        <f>(Tabela2[[#This Row],[ALMOÇO]]*14.66)</f>
        <v>146.6</v>
      </c>
      <c r="ED112" s="34">
        <f>(Tabela2[[#This Row],[LANCHE]]*3.8)</f>
        <v>38</v>
      </c>
      <c r="EE112" s="34">
        <f>(Tabela2[[#This Row],[JANTAR]]*14.66)</f>
        <v>0</v>
      </c>
      <c r="EF112" s="34">
        <f>SUM(Tabela2[[#This Row],[Valor Desjejum]]+Tabela2[[#This Row],[Valor Almoço]]+Tabela2[[#This Row],[Valor Lanche]]+Tabela2[[#This Row],[Valor Jantar]])</f>
        <v>188.97</v>
      </c>
      <c r="EG112" s="35">
        <f>(Tabela2[[#This Row],[Valor Desjejum]]+Tabela2[[#This Row],[Valor Almoço]]+Tabela2[[#This Row],[Valor Jantar]])*5%</f>
        <v>7.5485000000000007</v>
      </c>
    </row>
    <row r="113" spans="1:137">
      <c r="A113" s="30">
        <v>196137</v>
      </c>
      <c r="B113" s="13" t="str">
        <f>VLOOKUP(Tabela2[[#This Row],[MATRIC]],Tabela1[],2,0)</f>
        <v>JOSE ANTONIO MONTEIRO DOS SANTOS</v>
      </c>
      <c r="C113" s="13" t="str">
        <f>VLOOKUP(Tabela2[[#This Row],[MATRIC]],Tabela1[],3,0)</f>
        <v>1AF071</v>
      </c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>
        <v>1</v>
      </c>
      <c r="U113" s="31">
        <v>1</v>
      </c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</v>
      </c>
      <c r="DY113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</v>
      </c>
      <c r="DZ113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13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13" s="34">
        <f>(Tabela2[[#This Row],[DESJEJUN]]*4.37)</f>
        <v>4.37</v>
      </c>
      <c r="EC113" s="34">
        <f>(Tabela2[[#This Row],[ALMOÇO]]*14.66)</f>
        <v>14.66</v>
      </c>
      <c r="ED113" s="34">
        <f>(Tabela2[[#This Row],[LANCHE]]*3.8)</f>
        <v>0</v>
      </c>
      <c r="EE113" s="34">
        <f>(Tabela2[[#This Row],[JANTAR]]*14.66)</f>
        <v>0</v>
      </c>
      <c r="EF113" s="34">
        <f>SUM(Tabela2[[#This Row],[Valor Desjejum]]+Tabela2[[#This Row],[Valor Almoço]]+Tabela2[[#This Row],[Valor Lanche]]+Tabela2[[#This Row],[Valor Jantar]])</f>
        <v>19.03</v>
      </c>
      <c r="EG113" s="35">
        <f>(Tabela2[[#This Row],[Valor Desjejum]]+Tabela2[[#This Row],[Valor Almoço]]+Tabela2[[#This Row],[Valor Jantar]])*5%</f>
        <v>0.95150000000000012</v>
      </c>
    </row>
    <row r="114" spans="1:137">
      <c r="A114" s="30">
        <v>209017</v>
      </c>
      <c r="B114" s="13" t="str">
        <f>VLOOKUP(Tabela2[[#This Row],[MATRIC]],Tabela1[],2,0)</f>
        <v>JOSE CANDIDO DA CRUZ</v>
      </c>
      <c r="C114" s="13" t="str">
        <f>VLOOKUP(Tabela2[[#This Row],[MATRIC]],Tabela1[],3,0)</f>
        <v>1AF079</v>
      </c>
      <c r="D114" s="31"/>
      <c r="E114" s="31"/>
      <c r="F114" s="31"/>
      <c r="G114" s="31"/>
      <c r="H114" s="31"/>
      <c r="I114" s="31"/>
      <c r="J114" s="31"/>
      <c r="K114" s="31"/>
      <c r="L114" s="31">
        <v>1</v>
      </c>
      <c r="M114" s="31">
        <v>1</v>
      </c>
      <c r="N114" s="31"/>
      <c r="O114" s="31"/>
      <c r="P114" s="31">
        <v>1</v>
      </c>
      <c r="Q114" s="31">
        <v>1</v>
      </c>
      <c r="R114" s="31"/>
      <c r="S114" s="31"/>
      <c r="T114" s="31">
        <v>1</v>
      </c>
      <c r="U114" s="31">
        <v>1</v>
      </c>
      <c r="V114" s="31"/>
      <c r="W114" s="31"/>
      <c r="X114" s="31">
        <v>1</v>
      </c>
      <c r="Y114" s="31">
        <v>1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>
        <v>1</v>
      </c>
      <c r="AS114" s="31">
        <v>1</v>
      </c>
      <c r="AT114" s="31"/>
      <c r="AU114" s="31"/>
      <c r="AV114" s="31">
        <v>1</v>
      </c>
      <c r="AW114" s="31">
        <v>1</v>
      </c>
      <c r="AX114" s="31"/>
      <c r="AY114" s="31"/>
      <c r="AZ114" s="31">
        <v>1</v>
      </c>
      <c r="BA114" s="31">
        <v>1</v>
      </c>
      <c r="BB114" s="31"/>
      <c r="BC114" s="31"/>
      <c r="BD114" s="31">
        <v>1</v>
      </c>
      <c r="BE114" s="31">
        <v>1</v>
      </c>
      <c r="BF114" s="31"/>
      <c r="BG114" s="31"/>
      <c r="BH114" s="31"/>
      <c r="BI114" s="31"/>
      <c r="BJ114" s="31">
        <v>8</v>
      </c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>
        <v>1</v>
      </c>
      <c r="BY114" s="31">
        <v>1</v>
      </c>
      <c r="BZ114" s="31"/>
      <c r="CA114" s="31"/>
      <c r="CB114" s="31">
        <v>1</v>
      </c>
      <c r="CC114" s="31">
        <v>1</v>
      </c>
      <c r="CD114" s="31"/>
      <c r="CE114" s="31"/>
      <c r="CF114" s="31">
        <v>1</v>
      </c>
      <c r="CG114" s="31">
        <v>1</v>
      </c>
      <c r="CH114" s="31"/>
      <c r="CI114" s="31"/>
      <c r="CJ114" s="31">
        <v>1</v>
      </c>
      <c r="CK114" s="31">
        <v>1</v>
      </c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>
        <v>1</v>
      </c>
      <c r="DE114" s="31">
        <v>1</v>
      </c>
      <c r="DF114" s="31"/>
      <c r="DG114" s="31"/>
      <c r="DH114" s="31">
        <v>1</v>
      </c>
      <c r="DI114" s="31">
        <v>1</v>
      </c>
      <c r="DJ114" s="31"/>
      <c r="DK114" s="31"/>
      <c r="DL114" s="31">
        <v>1</v>
      </c>
      <c r="DM114" s="31">
        <v>1</v>
      </c>
      <c r="DN114" s="31"/>
      <c r="DO114" s="31"/>
      <c r="DP114" s="31">
        <v>1</v>
      </c>
      <c r="DQ114" s="31">
        <v>1</v>
      </c>
      <c r="DR114" s="31"/>
      <c r="DS114" s="31"/>
      <c r="DT114" s="31"/>
      <c r="DU114" s="31"/>
      <c r="DV114" s="31">
        <v>8</v>
      </c>
      <c r="DW114" s="31"/>
      <c r="DX114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16</v>
      </c>
      <c r="DY114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16</v>
      </c>
      <c r="DZ114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114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14" s="34">
        <f>(Tabela2[[#This Row],[DESJEJUN]]*4.37)</f>
        <v>69.92</v>
      </c>
      <c r="EC114" s="34">
        <f>(Tabela2[[#This Row],[ALMOÇO]]*14.66)</f>
        <v>234.56</v>
      </c>
      <c r="ED114" s="34">
        <f>(Tabela2[[#This Row],[LANCHE]]*3.8)</f>
        <v>60.8</v>
      </c>
      <c r="EE114" s="34">
        <f>(Tabela2[[#This Row],[JANTAR]]*14.66)</f>
        <v>0</v>
      </c>
      <c r="EF114" s="34">
        <f>SUM(Tabela2[[#This Row],[Valor Desjejum]]+Tabela2[[#This Row],[Valor Almoço]]+Tabela2[[#This Row],[Valor Lanche]]+Tabela2[[#This Row],[Valor Jantar]])</f>
        <v>365.28000000000003</v>
      </c>
      <c r="EG114" s="35">
        <f>(Tabela2[[#This Row],[Valor Desjejum]]+Tabela2[[#This Row],[Valor Almoço]]+Tabela2[[#This Row],[Valor Jantar]])*5%</f>
        <v>15.224000000000002</v>
      </c>
    </row>
    <row r="115" spans="1:137">
      <c r="A115" s="30">
        <v>192065</v>
      </c>
      <c r="B115" s="13" t="str">
        <f>VLOOKUP(Tabela2[[#This Row],[MATRIC]],Tabela1[],2,0)</f>
        <v>JOSE EUSTAQUIO DA SILVA</v>
      </c>
      <c r="C115" s="13" t="str">
        <f>VLOOKUP(Tabela2[[#This Row],[MATRIC]],Tabela1[],3,0)</f>
        <v>1AF079</v>
      </c>
      <c r="D115" s="31"/>
      <c r="E115" s="31"/>
      <c r="F115" s="31"/>
      <c r="G115" s="31"/>
      <c r="H115" s="31"/>
      <c r="I115" s="31"/>
      <c r="J115" s="31"/>
      <c r="K115" s="31"/>
      <c r="L115" s="31">
        <v>1</v>
      </c>
      <c r="M115" s="31">
        <v>1</v>
      </c>
      <c r="N115" s="31"/>
      <c r="O115" s="31"/>
      <c r="P115" s="31">
        <v>1</v>
      </c>
      <c r="Q115" s="31">
        <v>1</v>
      </c>
      <c r="R115" s="31"/>
      <c r="S115" s="31"/>
      <c r="T115" s="31"/>
      <c r="U115" s="31"/>
      <c r="V115" s="31"/>
      <c r="W115" s="31"/>
      <c r="X115" s="31">
        <v>1</v>
      </c>
      <c r="Y115" s="31">
        <v>1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>
        <v>1</v>
      </c>
      <c r="AS115" s="31">
        <v>1</v>
      </c>
      <c r="AT115" s="31"/>
      <c r="AU115" s="31"/>
      <c r="AV115" s="31">
        <v>1</v>
      </c>
      <c r="AW115" s="31">
        <v>1</v>
      </c>
      <c r="AX115" s="31"/>
      <c r="AY115" s="31"/>
      <c r="AZ115" s="31">
        <v>1</v>
      </c>
      <c r="BA115" s="31">
        <v>1</v>
      </c>
      <c r="BB115" s="31"/>
      <c r="BC115" s="31"/>
      <c r="BD115" s="31">
        <v>1</v>
      </c>
      <c r="BE115" s="31">
        <v>1</v>
      </c>
      <c r="BF115" s="31"/>
      <c r="BG115" s="31"/>
      <c r="BH115" s="31"/>
      <c r="BI115" s="31"/>
      <c r="BJ115" s="31">
        <v>8</v>
      </c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>
        <v>1</v>
      </c>
      <c r="CC115" s="31">
        <v>1</v>
      </c>
      <c r="CD115" s="31"/>
      <c r="CE115" s="31"/>
      <c r="CF115" s="31">
        <v>1</v>
      </c>
      <c r="CG115" s="31">
        <v>1</v>
      </c>
      <c r="CH115" s="31"/>
      <c r="CI115" s="31"/>
      <c r="CJ115" s="31">
        <v>1</v>
      </c>
      <c r="CK115" s="31">
        <v>1</v>
      </c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>
        <v>1</v>
      </c>
      <c r="DE115" s="31">
        <v>1</v>
      </c>
      <c r="DF115" s="31"/>
      <c r="DG115" s="31"/>
      <c r="DH115" s="31">
        <v>1</v>
      </c>
      <c r="DI115" s="31">
        <v>1</v>
      </c>
      <c r="DJ115" s="31"/>
      <c r="DK115" s="31"/>
      <c r="DL115" s="31">
        <v>1</v>
      </c>
      <c r="DM115" s="31">
        <v>1</v>
      </c>
      <c r="DN115" s="31"/>
      <c r="DO115" s="31"/>
      <c r="DP115" s="31">
        <v>1</v>
      </c>
      <c r="DQ115" s="31">
        <v>1</v>
      </c>
      <c r="DR115" s="31"/>
      <c r="DS115" s="31"/>
      <c r="DT115" s="31"/>
      <c r="DU115" s="31"/>
      <c r="DV115" s="31">
        <v>8</v>
      </c>
      <c r="DW115" s="31"/>
      <c r="DX115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14</v>
      </c>
      <c r="DY115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14</v>
      </c>
      <c r="DZ115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115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15" s="34">
        <f>(Tabela2[[#This Row],[DESJEJUN]]*4.37)</f>
        <v>61.18</v>
      </c>
      <c r="EC115" s="34">
        <f>(Tabela2[[#This Row],[ALMOÇO]]*14.66)</f>
        <v>205.24</v>
      </c>
      <c r="ED115" s="34">
        <f>(Tabela2[[#This Row],[LANCHE]]*3.8)</f>
        <v>60.8</v>
      </c>
      <c r="EE115" s="34">
        <f>(Tabela2[[#This Row],[JANTAR]]*14.66)</f>
        <v>0</v>
      </c>
      <c r="EF115" s="34">
        <f>SUM(Tabela2[[#This Row],[Valor Desjejum]]+Tabela2[[#This Row],[Valor Almoço]]+Tabela2[[#This Row],[Valor Lanche]]+Tabela2[[#This Row],[Valor Jantar]])</f>
        <v>327.22000000000003</v>
      </c>
      <c r="EG115" s="35">
        <f>(Tabela2[[#This Row],[Valor Desjejum]]+Tabela2[[#This Row],[Valor Almoço]]+Tabela2[[#This Row],[Valor Jantar]])*5%</f>
        <v>13.321000000000002</v>
      </c>
    </row>
    <row r="116" spans="1:137">
      <c r="A116" s="30">
        <v>210584</v>
      </c>
      <c r="B116" s="13" t="str">
        <f>VLOOKUP(Tabela2[[#This Row],[MATRIC]],Tabela1[],2,0)</f>
        <v>JOSE EVANIO GONCALVES DE MELO</v>
      </c>
      <c r="C116" s="13" t="str">
        <f>VLOOKUP(Tabela2[[#This Row],[MATRIC]],Tabela1[],3,0)</f>
        <v>1AF079</v>
      </c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>
        <v>1</v>
      </c>
      <c r="U116" s="31">
        <v>1</v>
      </c>
      <c r="V116" s="31"/>
      <c r="W116" s="31"/>
      <c r="X116" s="31">
        <v>1</v>
      </c>
      <c r="Y116" s="31">
        <v>1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>
        <v>1</v>
      </c>
      <c r="AS116" s="31">
        <v>1</v>
      </c>
      <c r="AT116" s="31"/>
      <c r="AU116" s="31"/>
      <c r="AV116" s="31">
        <v>1</v>
      </c>
      <c r="AW116" s="31">
        <v>1</v>
      </c>
      <c r="AX116" s="31"/>
      <c r="AY116" s="31"/>
      <c r="AZ116" s="31">
        <v>1</v>
      </c>
      <c r="BA116" s="31">
        <v>1</v>
      </c>
      <c r="BB116" s="31"/>
      <c r="BC116" s="31"/>
      <c r="BD116" s="31">
        <v>1</v>
      </c>
      <c r="BE116" s="31">
        <v>1</v>
      </c>
      <c r="BF116" s="31"/>
      <c r="BG116" s="31"/>
      <c r="BH116" s="31"/>
      <c r="BI116" s="31"/>
      <c r="BJ116" s="31">
        <v>8</v>
      </c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>
        <v>1</v>
      </c>
      <c r="BY116" s="31">
        <v>1</v>
      </c>
      <c r="BZ116" s="31"/>
      <c r="CA116" s="31"/>
      <c r="CB116" s="31">
        <v>1</v>
      </c>
      <c r="CC116" s="31">
        <v>1</v>
      </c>
      <c r="CD116" s="31"/>
      <c r="CE116" s="31"/>
      <c r="CF116" s="31">
        <v>1</v>
      </c>
      <c r="CG116" s="31">
        <v>1</v>
      </c>
      <c r="CH116" s="31"/>
      <c r="CI116" s="31"/>
      <c r="CJ116" s="31">
        <v>1</v>
      </c>
      <c r="CK116" s="31">
        <v>1</v>
      </c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>
        <v>1</v>
      </c>
      <c r="DE116" s="31">
        <v>1</v>
      </c>
      <c r="DF116" s="31"/>
      <c r="DG116" s="31"/>
      <c r="DH116" s="31">
        <v>1</v>
      </c>
      <c r="DI116" s="31">
        <v>1</v>
      </c>
      <c r="DJ116" s="31"/>
      <c r="DK116" s="31"/>
      <c r="DL116" s="31">
        <v>1</v>
      </c>
      <c r="DM116" s="31">
        <v>1</v>
      </c>
      <c r="DN116" s="31"/>
      <c r="DO116" s="31"/>
      <c r="DP116" s="31">
        <v>1</v>
      </c>
      <c r="DQ116" s="31">
        <v>1</v>
      </c>
      <c r="DR116" s="31"/>
      <c r="DS116" s="31"/>
      <c r="DT116" s="31"/>
      <c r="DU116" s="31"/>
      <c r="DV116" s="31">
        <v>8</v>
      </c>
      <c r="DW116" s="31"/>
      <c r="DX116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14</v>
      </c>
      <c r="DY116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14</v>
      </c>
      <c r="DZ116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116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16" s="34">
        <f>(Tabela2[[#This Row],[DESJEJUN]]*4.37)</f>
        <v>61.18</v>
      </c>
      <c r="EC116" s="34">
        <f>(Tabela2[[#This Row],[ALMOÇO]]*14.66)</f>
        <v>205.24</v>
      </c>
      <c r="ED116" s="34">
        <f>(Tabela2[[#This Row],[LANCHE]]*3.8)</f>
        <v>60.8</v>
      </c>
      <c r="EE116" s="34">
        <f>(Tabela2[[#This Row],[JANTAR]]*14.66)</f>
        <v>0</v>
      </c>
      <c r="EF116" s="34">
        <f>SUM(Tabela2[[#This Row],[Valor Desjejum]]+Tabela2[[#This Row],[Valor Almoço]]+Tabela2[[#This Row],[Valor Lanche]]+Tabela2[[#This Row],[Valor Jantar]])</f>
        <v>327.22000000000003</v>
      </c>
      <c r="EG116" s="35">
        <f>(Tabela2[[#This Row],[Valor Desjejum]]+Tabela2[[#This Row],[Valor Almoço]]+Tabela2[[#This Row],[Valor Jantar]])*5%</f>
        <v>13.321000000000002</v>
      </c>
    </row>
    <row r="117" spans="1:137">
      <c r="A117" s="30">
        <v>8490</v>
      </c>
      <c r="B117" s="13" t="str">
        <f>VLOOKUP(Tabela2[[#This Row],[MATRIC]],Tabela1[],2,0)</f>
        <v>JOSE FERREIRA DOS SANTOS</v>
      </c>
      <c r="C117" s="13" t="str">
        <f>VLOOKUP(Tabela2[[#This Row],[MATRIC]],Tabela1[],3,0)</f>
        <v>3AF018</v>
      </c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17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17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17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17" s="34">
        <f>(Tabela2[[#This Row],[DESJEJUN]]*4.37)</f>
        <v>0</v>
      </c>
      <c r="EC117" s="34">
        <f>(Tabela2[[#This Row],[ALMOÇO]]*14.66)</f>
        <v>0</v>
      </c>
      <c r="ED117" s="34">
        <f>(Tabela2[[#This Row],[LANCHE]]*3.8)</f>
        <v>0</v>
      </c>
      <c r="EE117" s="34">
        <f>(Tabela2[[#This Row],[JANTAR]]*14.66)</f>
        <v>0</v>
      </c>
      <c r="EF117" s="34">
        <f>SUM(Tabela2[[#This Row],[Valor Desjejum]]+Tabela2[[#This Row],[Valor Almoço]]+Tabela2[[#This Row],[Valor Lanche]]+Tabela2[[#This Row],[Valor Jantar]])</f>
        <v>0</v>
      </c>
      <c r="EG117" s="35">
        <f>(Tabela2[[#This Row],[Valor Desjejum]]+Tabela2[[#This Row],[Valor Almoço]]+Tabela2[[#This Row],[Valor Jantar]])*5%</f>
        <v>0</v>
      </c>
    </row>
    <row r="118" spans="1:137">
      <c r="A118" s="30">
        <v>201499</v>
      </c>
      <c r="B118" s="13" t="str">
        <f>VLOOKUP(Tabela2[[#This Row],[MATRIC]],Tabela1[],2,0)</f>
        <v>JOSE HOMERO MARQUES</v>
      </c>
      <c r="C118" s="13" t="str">
        <f>VLOOKUP(Tabela2[[#This Row],[MATRIC]],Tabela1[],3,0)</f>
        <v>1AF075</v>
      </c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>
        <v>1</v>
      </c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>
        <v>1</v>
      </c>
      <c r="AW118" s="31">
        <v>1</v>
      </c>
      <c r="AX118" s="31">
        <v>1</v>
      </c>
      <c r="AY118" s="31"/>
      <c r="AZ118" s="31">
        <v>1</v>
      </c>
      <c r="BA118" s="31">
        <v>1</v>
      </c>
      <c r="BB118" s="31">
        <v>1</v>
      </c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>
        <v>1</v>
      </c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4</v>
      </c>
      <c r="DY118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2</v>
      </c>
      <c r="DZ118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2</v>
      </c>
      <c r="EA118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18" s="34">
        <f>(Tabela2[[#This Row],[DESJEJUN]]*4.37)</f>
        <v>17.48</v>
      </c>
      <c r="EC118" s="34">
        <f>(Tabela2[[#This Row],[ALMOÇO]]*14.66)</f>
        <v>29.32</v>
      </c>
      <c r="ED118" s="34">
        <f>(Tabela2[[#This Row],[LANCHE]]*3.8)</f>
        <v>7.6</v>
      </c>
      <c r="EE118" s="34">
        <f>(Tabela2[[#This Row],[JANTAR]]*14.66)</f>
        <v>0</v>
      </c>
      <c r="EF118" s="34">
        <f>SUM(Tabela2[[#This Row],[Valor Desjejum]]+Tabela2[[#This Row],[Valor Almoço]]+Tabela2[[#This Row],[Valor Lanche]]+Tabela2[[#This Row],[Valor Jantar]])</f>
        <v>54.4</v>
      </c>
      <c r="EG118" s="35">
        <f>(Tabela2[[#This Row],[Valor Desjejum]]+Tabela2[[#This Row],[Valor Almoço]]+Tabela2[[#This Row],[Valor Jantar]])*5%</f>
        <v>2.34</v>
      </c>
    </row>
    <row r="119" spans="1:137">
      <c r="A119" s="30">
        <v>49658</v>
      </c>
      <c r="B119" s="13" t="str">
        <f>VLOOKUP(Tabela2[[#This Row],[MATRIC]],Tabela1[],2,0)</f>
        <v>JOSE MANOEL ANTONIO DOS REIS</v>
      </c>
      <c r="C119" s="13" t="str">
        <f>VLOOKUP(Tabela2[[#This Row],[MATRIC]],Tabela1[],3,0)</f>
        <v>6AF000</v>
      </c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>
        <v>1</v>
      </c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>
        <v>1</v>
      </c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>
        <v>1</v>
      </c>
      <c r="DB119" s="31"/>
      <c r="DC119" s="31"/>
      <c r="DD119" s="31"/>
      <c r="DE119" s="31"/>
      <c r="DF119" s="31"/>
      <c r="DG119" s="31"/>
      <c r="DH119" s="31"/>
      <c r="DI119" s="31">
        <v>1</v>
      </c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</v>
      </c>
      <c r="DY119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3</v>
      </c>
      <c r="DZ119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19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19" s="34">
        <f>(Tabela2[[#This Row],[DESJEJUN]]*4.37)</f>
        <v>4.37</v>
      </c>
      <c r="EC119" s="34">
        <f>(Tabela2[[#This Row],[ALMOÇO]]*14.66)</f>
        <v>43.980000000000004</v>
      </c>
      <c r="ED119" s="34">
        <f>(Tabela2[[#This Row],[LANCHE]]*3.8)</f>
        <v>0</v>
      </c>
      <c r="EE119" s="34">
        <f>(Tabela2[[#This Row],[JANTAR]]*14.66)</f>
        <v>0</v>
      </c>
      <c r="EF119" s="34">
        <f>SUM(Tabela2[[#This Row],[Valor Desjejum]]+Tabela2[[#This Row],[Valor Almoço]]+Tabela2[[#This Row],[Valor Lanche]]+Tabela2[[#This Row],[Valor Jantar]])</f>
        <v>48.35</v>
      </c>
      <c r="EG119" s="35">
        <f>(Tabela2[[#This Row],[Valor Desjejum]]+Tabela2[[#This Row],[Valor Almoço]]+Tabela2[[#This Row],[Valor Jantar]])*5%</f>
        <v>2.4175000000000004</v>
      </c>
    </row>
    <row r="120" spans="1:137">
      <c r="A120" s="30">
        <v>209772</v>
      </c>
      <c r="B120" s="13" t="str">
        <f>VLOOKUP(Tabela2[[#This Row],[MATRIC]],Tabela1[],2,0)</f>
        <v>JOSE MENDES DA SILVA</v>
      </c>
      <c r="C120" s="13" t="str">
        <f>VLOOKUP(Tabela2[[#This Row],[MATRIC]],Tabela1[],3,0)</f>
        <v>1AF079</v>
      </c>
      <c r="D120" s="31"/>
      <c r="E120" s="31"/>
      <c r="F120" s="31"/>
      <c r="G120" s="31"/>
      <c r="H120" s="31"/>
      <c r="I120" s="31"/>
      <c r="J120" s="31"/>
      <c r="K120" s="31"/>
      <c r="L120" s="31">
        <v>1</v>
      </c>
      <c r="M120" s="31">
        <v>1</v>
      </c>
      <c r="N120" s="31"/>
      <c r="O120" s="31"/>
      <c r="P120" s="31"/>
      <c r="Q120" s="31"/>
      <c r="R120" s="31"/>
      <c r="S120" s="31"/>
      <c r="T120" s="31">
        <v>1</v>
      </c>
      <c r="U120" s="31">
        <v>1</v>
      </c>
      <c r="V120" s="31"/>
      <c r="W120" s="31"/>
      <c r="X120" s="31">
        <v>1</v>
      </c>
      <c r="Y120" s="31">
        <v>1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>
        <v>8</v>
      </c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>
        <v>1</v>
      </c>
      <c r="BY120" s="31">
        <v>1</v>
      </c>
      <c r="BZ120" s="31"/>
      <c r="CA120" s="31"/>
      <c r="CB120" s="31">
        <v>1</v>
      </c>
      <c r="CC120" s="31">
        <v>1</v>
      </c>
      <c r="CD120" s="31"/>
      <c r="CE120" s="31"/>
      <c r="CF120" s="31">
        <v>1</v>
      </c>
      <c r="CG120" s="31">
        <v>1</v>
      </c>
      <c r="CH120" s="31"/>
      <c r="CI120" s="31"/>
      <c r="CJ120" s="31">
        <v>1</v>
      </c>
      <c r="CK120" s="31">
        <v>1</v>
      </c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>
        <v>1</v>
      </c>
      <c r="DE120" s="31">
        <v>1</v>
      </c>
      <c r="DF120" s="31"/>
      <c r="DG120" s="31"/>
      <c r="DH120" s="31">
        <v>1</v>
      </c>
      <c r="DI120" s="31">
        <v>1</v>
      </c>
      <c r="DJ120" s="31"/>
      <c r="DK120" s="31"/>
      <c r="DL120" s="31">
        <v>1</v>
      </c>
      <c r="DM120" s="31">
        <v>1</v>
      </c>
      <c r="DN120" s="31"/>
      <c r="DO120" s="31"/>
      <c r="DP120" s="31">
        <v>1</v>
      </c>
      <c r="DQ120" s="31">
        <v>1</v>
      </c>
      <c r="DR120" s="31"/>
      <c r="DS120" s="31"/>
      <c r="DT120" s="31"/>
      <c r="DU120" s="31"/>
      <c r="DV120" s="31">
        <v>8</v>
      </c>
      <c r="DW120" s="31"/>
      <c r="DX120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11</v>
      </c>
      <c r="DY120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11</v>
      </c>
      <c r="DZ120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120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20" s="34">
        <f>(Tabela2[[#This Row],[DESJEJUN]]*4.37)</f>
        <v>48.07</v>
      </c>
      <c r="EC120" s="34">
        <f>(Tabela2[[#This Row],[ALMOÇO]]*14.66)</f>
        <v>161.26</v>
      </c>
      <c r="ED120" s="34">
        <f>(Tabela2[[#This Row],[LANCHE]]*3.8)</f>
        <v>60.8</v>
      </c>
      <c r="EE120" s="34">
        <f>(Tabela2[[#This Row],[JANTAR]]*14.66)</f>
        <v>0</v>
      </c>
      <c r="EF120" s="34">
        <f>SUM(Tabela2[[#This Row],[Valor Desjejum]]+Tabela2[[#This Row],[Valor Almoço]]+Tabela2[[#This Row],[Valor Lanche]]+Tabela2[[#This Row],[Valor Jantar]])</f>
        <v>270.13</v>
      </c>
      <c r="EG120" s="35">
        <f>(Tabela2[[#This Row],[Valor Desjejum]]+Tabela2[[#This Row],[Valor Almoço]]+Tabela2[[#This Row],[Valor Jantar]])*5%</f>
        <v>10.4665</v>
      </c>
    </row>
    <row r="121" spans="1:137">
      <c r="A121" s="30">
        <v>197484</v>
      </c>
      <c r="B121" s="13" t="str">
        <f>VLOOKUP(Tabela2[[#This Row],[MATRIC]],Tabela1[],2,0)</f>
        <v>JOSE OLIMPIO PEREIRA MAIA</v>
      </c>
      <c r="C121" s="13" t="str">
        <f>VLOOKUP(Tabela2[[#This Row],[MATRIC]],Tabela1[],3,0)</f>
        <v>1AF079</v>
      </c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21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21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21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21" s="34">
        <f>(Tabela2[[#This Row],[DESJEJUN]]*4.37)</f>
        <v>0</v>
      </c>
      <c r="EC121" s="34">
        <f>(Tabela2[[#This Row],[ALMOÇO]]*14.66)</f>
        <v>0</v>
      </c>
      <c r="ED121" s="34">
        <f>(Tabela2[[#This Row],[LANCHE]]*3.8)</f>
        <v>0</v>
      </c>
      <c r="EE121" s="34">
        <f>(Tabela2[[#This Row],[JANTAR]]*14.66)</f>
        <v>0</v>
      </c>
      <c r="EF121" s="34">
        <f>SUM(Tabela2[[#This Row],[Valor Desjejum]]+Tabela2[[#This Row],[Valor Almoço]]+Tabela2[[#This Row],[Valor Lanche]]+Tabela2[[#This Row],[Valor Jantar]])</f>
        <v>0</v>
      </c>
      <c r="EG121" s="35">
        <f>(Tabela2[[#This Row],[Valor Desjejum]]+Tabela2[[#This Row],[Valor Almoço]]+Tabela2[[#This Row],[Valor Jantar]])*5%</f>
        <v>0</v>
      </c>
    </row>
    <row r="122" spans="1:137">
      <c r="A122" s="30">
        <v>193385</v>
      </c>
      <c r="B122" s="13" t="str">
        <f>VLOOKUP(Tabela2[[#This Row],[MATRIC]],Tabela1[],2,0)</f>
        <v>JOSE PAULO MENDES DE OLIVEIRA</v>
      </c>
      <c r="C122" s="13" t="str">
        <f>VLOOKUP(Tabela2[[#This Row],[MATRIC]],Tabela1[],3,0)</f>
        <v>1AF079</v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>
        <v>1</v>
      </c>
      <c r="R122" s="31"/>
      <c r="S122" s="31"/>
      <c r="T122" s="31"/>
      <c r="U122" s="31">
        <v>1</v>
      </c>
      <c r="V122" s="31"/>
      <c r="W122" s="31"/>
      <c r="X122" s="31">
        <v>1</v>
      </c>
      <c r="Y122" s="31">
        <v>1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>
        <v>1</v>
      </c>
      <c r="AT122" s="31"/>
      <c r="AU122" s="31"/>
      <c r="AV122" s="31">
        <v>1</v>
      </c>
      <c r="AW122" s="31">
        <v>1</v>
      </c>
      <c r="AX122" s="31"/>
      <c r="AY122" s="31"/>
      <c r="AZ122" s="31"/>
      <c r="BA122" s="31">
        <v>1</v>
      </c>
      <c r="BB122" s="31"/>
      <c r="BC122" s="31"/>
      <c r="BD122" s="31">
        <v>1</v>
      </c>
      <c r="BE122" s="31">
        <v>1</v>
      </c>
      <c r="BF122" s="31"/>
      <c r="BG122" s="31"/>
      <c r="BH122" s="31"/>
      <c r="BI122" s="31"/>
      <c r="BJ122" s="31">
        <v>8</v>
      </c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>
        <v>1</v>
      </c>
      <c r="CD122" s="31"/>
      <c r="CE122" s="31"/>
      <c r="CF122" s="31">
        <v>1</v>
      </c>
      <c r="CG122" s="31">
        <v>1</v>
      </c>
      <c r="CH122" s="31"/>
      <c r="CI122" s="31"/>
      <c r="CJ122" s="31">
        <v>1</v>
      </c>
      <c r="CK122" s="31">
        <v>1</v>
      </c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>
        <v>1</v>
      </c>
      <c r="DF122" s="31"/>
      <c r="DG122" s="31"/>
      <c r="DH122" s="31"/>
      <c r="DI122" s="31">
        <v>1</v>
      </c>
      <c r="DJ122" s="31"/>
      <c r="DK122" s="31"/>
      <c r="DL122" s="31">
        <v>1</v>
      </c>
      <c r="DM122" s="31">
        <v>1</v>
      </c>
      <c r="DN122" s="31"/>
      <c r="DO122" s="31"/>
      <c r="DP122" s="31"/>
      <c r="DQ122" s="31">
        <v>1</v>
      </c>
      <c r="DR122" s="31"/>
      <c r="DS122" s="31"/>
      <c r="DT122" s="31"/>
      <c r="DU122" s="31"/>
      <c r="DV122" s="31">
        <v>8</v>
      </c>
      <c r="DW122" s="31"/>
      <c r="DX122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6</v>
      </c>
      <c r="DY122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14</v>
      </c>
      <c r="DZ122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122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22" s="34">
        <f>(Tabela2[[#This Row],[DESJEJUN]]*4.37)</f>
        <v>26.22</v>
      </c>
      <c r="EC122" s="34">
        <f>(Tabela2[[#This Row],[ALMOÇO]]*14.66)</f>
        <v>205.24</v>
      </c>
      <c r="ED122" s="34">
        <f>(Tabela2[[#This Row],[LANCHE]]*3.8)</f>
        <v>60.8</v>
      </c>
      <c r="EE122" s="34">
        <f>(Tabela2[[#This Row],[JANTAR]]*14.66)</f>
        <v>0</v>
      </c>
      <c r="EF122" s="34">
        <f>SUM(Tabela2[[#This Row],[Valor Desjejum]]+Tabela2[[#This Row],[Valor Almoço]]+Tabela2[[#This Row],[Valor Lanche]]+Tabela2[[#This Row],[Valor Jantar]])</f>
        <v>292.26</v>
      </c>
      <c r="EG122" s="35">
        <f>(Tabela2[[#This Row],[Valor Desjejum]]+Tabela2[[#This Row],[Valor Almoço]]+Tabela2[[#This Row],[Valor Jantar]])*5%</f>
        <v>11.573</v>
      </c>
    </row>
    <row r="123" spans="1:137">
      <c r="A123" s="30">
        <v>2257</v>
      </c>
      <c r="B123" s="13" t="str">
        <f>VLOOKUP(Tabela2[[#This Row],[MATRIC]],Tabela1[],2,0)</f>
        <v>JOSE PEREIRA RODRIGUES</v>
      </c>
      <c r="C123" s="13" t="str">
        <f>VLOOKUP(Tabela2[[#This Row],[MATRIC]],Tabela1[],3,0)</f>
        <v>1AF072</v>
      </c>
      <c r="D123" s="142">
        <v>1</v>
      </c>
      <c r="E123" s="31"/>
      <c r="F123" s="31"/>
      <c r="G123" s="31"/>
      <c r="H123" s="31">
        <v>1</v>
      </c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>
        <v>1</v>
      </c>
      <c r="AG123" s="31">
        <v>1</v>
      </c>
      <c r="AH123" s="31"/>
      <c r="AI123" s="31"/>
      <c r="AJ123" s="31">
        <v>1</v>
      </c>
      <c r="AK123" s="31">
        <v>1</v>
      </c>
      <c r="AL123" s="31"/>
      <c r="AM123" s="31"/>
      <c r="AN123" s="31">
        <v>1</v>
      </c>
      <c r="AO123" s="31"/>
      <c r="AP123" s="31">
        <v>4</v>
      </c>
      <c r="AQ123" s="31">
        <v>4</v>
      </c>
      <c r="AR123" s="31">
        <v>1</v>
      </c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>
        <v>1</v>
      </c>
      <c r="BM123" s="31">
        <v>1</v>
      </c>
      <c r="BN123" s="31"/>
      <c r="BO123" s="31"/>
      <c r="BP123" s="31">
        <v>1</v>
      </c>
      <c r="BQ123" s="31">
        <v>1</v>
      </c>
      <c r="BR123" s="31"/>
      <c r="BS123" s="31"/>
      <c r="BT123" s="31">
        <v>1</v>
      </c>
      <c r="BU123" s="31">
        <v>1</v>
      </c>
      <c r="BV123" s="31">
        <v>4</v>
      </c>
      <c r="BW123" s="31">
        <v>4</v>
      </c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>
        <v>1</v>
      </c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>
        <v>4</v>
      </c>
      <c r="DC123" s="31">
        <v>4</v>
      </c>
      <c r="DD123" s="31"/>
      <c r="DE123" s="31">
        <v>1</v>
      </c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>
        <v>1</v>
      </c>
      <c r="DW123" s="31">
        <v>1</v>
      </c>
      <c r="DX123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10</v>
      </c>
      <c r="DY123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6</v>
      </c>
      <c r="DZ123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13</v>
      </c>
      <c r="EA123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13</v>
      </c>
      <c r="EB123" s="34">
        <f>(Tabela2[[#This Row],[DESJEJUN]]*4.37)</f>
        <v>43.7</v>
      </c>
      <c r="EC123" s="34">
        <f>(Tabela2[[#This Row],[ALMOÇO]]*14.66)</f>
        <v>87.960000000000008</v>
      </c>
      <c r="ED123" s="34">
        <f>(Tabela2[[#This Row],[LANCHE]]*3.8)</f>
        <v>49.4</v>
      </c>
      <c r="EE123" s="34">
        <f>(Tabela2[[#This Row],[JANTAR]]*14.66)</f>
        <v>190.58</v>
      </c>
      <c r="EF123" s="34">
        <f>SUM(Tabela2[[#This Row],[Valor Desjejum]]+Tabela2[[#This Row],[Valor Almoço]]+Tabela2[[#This Row],[Valor Lanche]]+Tabela2[[#This Row],[Valor Jantar]])</f>
        <v>371.64000000000004</v>
      </c>
      <c r="EG123" s="35">
        <f>(Tabela2[[#This Row],[Valor Desjejum]]+Tabela2[[#This Row],[Valor Almoço]]+Tabela2[[#This Row],[Valor Jantar]])*5%</f>
        <v>16.112000000000002</v>
      </c>
    </row>
    <row r="124" spans="1:137">
      <c r="A124" s="30">
        <v>120560</v>
      </c>
      <c r="B124" s="13" t="str">
        <f>VLOOKUP(Tabela2[[#This Row],[MATRIC]],Tabela1[],2,0)</f>
        <v>JOSE ROMERO RODRIGUES DA SILVA</v>
      </c>
      <c r="C124" s="13" t="str">
        <f>VLOOKUP(Tabela2[[#This Row],[MATRIC]],Tabela1[],3,0)</f>
        <v>1AF071</v>
      </c>
      <c r="D124" s="31"/>
      <c r="E124" s="31"/>
      <c r="F124" s="31"/>
      <c r="G124" s="31"/>
      <c r="H124" s="31"/>
      <c r="I124" s="31"/>
      <c r="J124" s="31"/>
      <c r="K124" s="31"/>
      <c r="L124" s="31">
        <v>1</v>
      </c>
      <c r="M124" s="31">
        <v>1</v>
      </c>
      <c r="N124" s="31"/>
      <c r="O124" s="31"/>
      <c r="P124" s="31">
        <v>1</v>
      </c>
      <c r="Q124" s="31"/>
      <c r="R124" s="31"/>
      <c r="S124" s="31"/>
      <c r="T124" s="31">
        <v>1</v>
      </c>
      <c r="U124" s="31"/>
      <c r="V124" s="31"/>
      <c r="W124" s="31"/>
      <c r="X124" s="31">
        <v>1</v>
      </c>
      <c r="Y124" s="31">
        <v>1</v>
      </c>
      <c r="Z124" s="31">
        <v>4</v>
      </c>
      <c r="AA124" s="31">
        <v>4</v>
      </c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>
        <v>1</v>
      </c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>
        <v>1</v>
      </c>
      <c r="BE124" s="31">
        <v>1</v>
      </c>
      <c r="BF124" s="31">
        <v>5</v>
      </c>
      <c r="BG124" s="31">
        <v>4</v>
      </c>
      <c r="BH124" s="31"/>
      <c r="BI124" s="31"/>
      <c r="BJ124" s="31"/>
      <c r="BK124" s="31"/>
      <c r="BL124" s="31">
        <v>1</v>
      </c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>
        <v>1</v>
      </c>
      <c r="BZ124" s="31"/>
      <c r="CA124" s="31"/>
      <c r="CB124" s="31"/>
      <c r="CC124" s="31"/>
      <c r="CD124" s="31"/>
      <c r="CE124" s="31"/>
      <c r="CF124" s="31">
        <v>1</v>
      </c>
      <c r="CG124" s="31"/>
      <c r="CH124" s="31"/>
      <c r="CI124" s="31"/>
      <c r="CJ124" s="31"/>
      <c r="CK124" s="31"/>
      <c r="CL124" s="31">
        <v>4</v>
      </c>
      <c r="CM124" s="31">
        <v>4</v>
      </c>
      <c r="CN124" s="31">
        <v>1</v>
      </c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>
        <v>1</v>
      </c>
      <c r="DA124" s="31"/>
      <c r="DB124" s="31"/>
      <c r="DC124" s="31"/>
      <c r="DD124" s="31"/>
      <c r="DE124" s="31"/>
      <c r="DF124" s="31"/>
      <c r="DG124" s="31"/>
      <c r="DH124" s="31">
        <v>1</v>
      </c>
      <c r="DI124" s="31"/>
      <c r="DJ124" s="31"/>
      <c r="DK124" s="31"/>
      <c r="DL124" s="31">
        <v>1</v>
      </c>
      <c r="DM124" s="31"/>
      <c r="DN124" s="31"/>
      <c r="DO124" s="31"/>
      <c r="DP124" s="31">
        <v>1</v>
      </c>
      <c r="DQ124" s="31"/>
      <c r="DR124" s="31">
        <v>4</v>
      </c>
      <c r="DS124" s="31">
        <v>4</v>
      </c>
      <c r="DT124" s="31"/>
      <c r="DU124" s="31"/>
      <c r="DV124" s="31"/>
      <c r="DW124" s="31"/>
      <c r="DX124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13</v>
      </c>
      <c r="DY124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4</v>
      </c>
      <c r="DZ124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17</v>
      </c>
      <c r="EA124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16</v>
      </c>
      <c r="EB124" s="34">
        <f>(Tabela2[[#This Row],[DESJEJUN]]*4.37)</f>
        <v>56.81</v>
      </c>
      <c r="EC124" s="34">
        <f>(Tabela2[[#This Row],[ALMOÇO]]*14.66)</f>
        <v>58.64</v>
      </c>
      <c r="ED124" s="34">
        <f>(Tabela2[[#This Row],[LANCHE]]*3.8)</f>
        <v>64.599999999999994</v>
      </c>
      <c r="EE124" s="34">
        <f>(Tabela2[[#This Row],[JANTAR]]*14.66)</f>
        <v>234.56</v>
      </c>
      <c r="EF124" s="34">
        <f>SUM(Tabela2[[#This Row],[Valor Desjejum]]+Tabela2[[#This Row],[Valor Almoço]]+Tabela2[[#This Row],[Valor Lanche]]+Tabela2[[#This Row],[Valor Jantar]])</f>
        <v>414.61</v>
      </c>
      <c r="EG124" s="35">
        <f>(Tabela2[[#This Row],[Valor Desjejum]]+Tabela2[[#This Row],[Valor Almoço]]+Tabela2[[#This Row],[Valor Jantar]])*5%</f>
        <v>17.500499999999999</v>
      </c>
    </row>
    <row r="125" spans="1:137">
      <c r="A125" s="30">
        <v>197549</v>
      </c>
      <c r="B125" s="13" t="str">
        <f>VLOOKUP(Tabela2[[#This Row],[MATRIC]],Tabela1[],2,0)</f>
        <v>JOSE ROMUALDO DOS SANTOS</v>
      </c>
      <c r="C125" s="13" t="str">
        <f>VLOOKUP(Tabela2[[#This Row],[MATRIC]],Tabela1[],3,0)</f>
        <v>1AF079</v>
      </c>
      <c r="D125" s="142">
        <v>1</v>
      </c>
      <c r="E125" s="31"/>
      <c r="F125" s="31"/>
      <c r="G125" s="31"/>
      <c r="H125" s="31">
        <v>1</v>
      </c>
      <c r="I125" s="31"/>
      <c r="J125" s="31"/>
      <c r="K125" s="31"/>
      <c r="L125" s="31">
        <v>1</v>
      </c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>
        <v>1</v>
      </c>
      <c r="AG125" s="31"/>
      <c r="AH125" s="31"/>
      <c r="AI125" s="31"/>
      <c r="AJ125" s="31">
        <v>1</v>
      </c>
      <c r="AK125" s="31"/>
      <c r="AL125" s="31"/>
      <c r="AM125" s="31"/>
      <c r="AN125" s="31">
        <v>1</v>
      </c>
      <c r="AO125" s="31"/>
      <c r="AP125" s="31"/>
      <c r="AQ125" s="31"/>
      <c r="AR125" s="31">
        <v>1</v>
      </c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>
        <v>7</v>
      </c>
      <c r="BK125" s="31">
        <v>7</v>
      </c>
      <c r="BL125" s="31"/>
      <c r="BM125" s="31"/>
      <c r="BN125" s="31"/>
      <c r="BO125" s="31"/>
      <c r="BP125" s="31">
        <v>1</v>
      </c>
      <c r="BQ125" s="31"/>
      <c r="BR125" s="31"/>
      <c r="BS125" s="31"/>
      <c r="BT125" s="31">
        <v>1</v>
      </c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>
        <v>1</v>
      </c>
      <c r="CS125" s="31"/>
      <c r="CT125" s="31"/>
      <c r="CU125" s="31"/>
      <c r="CV125" s="31">
        <v>1</v>
      </c>
      <c r="CW125" s="31"/>
      <c r="CX125" s="31"/>
      <c r="CY125" s="31"/>
      <c r="CZ125" s="31">
        <v>1</v>
      </c>
      <c r="DA125" s="31"/>
      <c r="DB125" s="31"/>
      <c r="DC125" s="31"/>
      <c r="DD125" s="31">
        <v>1</v>
      </c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>
        <v>8</v>
      </c>
      <c r="DW125" s="31">
        <v>8</v>
      </c>
      <c r="DX125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13</v>
      </c>
      <c r="DY125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25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125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15</v>
      </c>
      <c r="EB125" s="34">
        <f>(Tabela2[[#This Row],[DESJEJUN]]*4.37)</f>
        <v>56.81</v>
      </c>
      <c r="EC125" s="34">
        <f>(Tabela2[[#This Row],[ALMOÇO]]*14.66)</f>
        <v>0</v>
      </c>
      <c r="ED125" s="34">
        <f>(Tabela2[[#This Row],[LANCHE]]*3.8)</f>
        <v>57</v>
      </c>
      <c r="EE125" s="34">
        <f>(Tabela2[[#This Row],[JANTAR]]*14.66)</f>
        <v>219.9</v>
      </c>
      <c r="EF125" s="34">
        <f>SUM(Tabela2[[#This Row],[Valor Desjejum]]+Tabela2[[#This Row],[Valor Almoço]]+Tabela2[[#This Row],[Valor Lanche]]+Tabela2[[#This Row],[Valor Jantar]])</f>
        <v>333.71000000000004</v>
      </c>
      <c r="EG125" s="35">
        <f>(Tabela2[[#This Row],[Valor Desjejum]]+Tabela2[[#This Row],[Valor Almoço]]+Tabela2[[#This Row],[Valor Jantar]])*5%</f>
        <v>13.835500000000003</v>
      </c>
    </row>
    <row r="126" spans="1:137">
      <c r="A126" s="38">
        <v>104111</v>
      </c>
      <c r="B126" s="13" t="str">
        <f>VLOOKUP(Tabela2[[#This Row],[MATRIC]],Tabela1[],2,0)</f>
        <v>JOSE ROSA DA SILVA RAMOS</v>
      </c>
      <c r="C126" s="13" t="str">
        <f>VLOOKUP(Tabela2[[#This Row],[MATRIC]],Tabela1[],3,0)</f>
        <v>6SR001</v>
      </c>
      <c r="D126" s="31"/>
      <c r="E126" s="31"/>
      <c r="F126" s="31"/>
      <c r="G126" s="31"/>
      <c r="H126" s="31"/>
      <c r="I126" s="31"/>
      <c r="J126" s="31"/>
      <c r="K126" s="31"/>
      <c r="L126" s="31"/>
      <c r="M126" s="31">
        <v>1</v>
      </c>
      <c r="N126" s="31"/>
      <c r="O126" s="31"/>
      <c r="P126" s="31">
        <v>1</v>
      </c>
      <c r="Q126" s="31">
        <v>1</v>
      </c>
      <c r="R126" s="31"/>
      <c r="S126" s="31"/>
      <c r="T126" s="31">
        <v>1</v>
      </c>
      <c r="U126" s="31">
        <v>1</v>
      </c>
      <c r="V126" s="31"/>
      <c r="W126" s="31"/>
      <c r="X126" s="31">
        <v>1</v>
      </c>
      <c r="Y126" s="31">
        <v>1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>
        <v>1</v>
      </c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>
        <v>1</v>
      </c>
      <c r="BA126" s="31">
        <v>1</v>
      </c>
      <c r="BB126" s="31"/>
      <c r="BC126" s="31"/>
      <c r="BD126" s="31">
        <v>1</v>
      </c>
      <c r="BE126" s="31">
        <v>1</v>
      </c>
      <c r="BF126" s="31"/>
      <c r="BG126" s="31"/>
      <c r="BH126" s="31"/>
      <c r="BI126" s="31"/>
      <c r="BJ126" s="31"/>
      <c r="BK126" s="31"/>
      <c r="BL126" s="31">
        <v>1</v>
      </c>
      <c r="BM126" s="31">
        <v>1</v>
      </c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>
        <v>1</v>
      </c>
      <c r="CD126" s="31"/>
      <c r="CE126" s="31"/>
      <c r="CF126" s="31">
        <v>1</v>
      </c>
      <c r="CG126" s="31">
        <v>1</v>
      </c>
      <c r="CH126" s="31"/>
      <c r="CI126" s="31"/>
      <c r="CJ126" s="31">
        <v>1</v>
      </c>
      <c r="CK126" s="31"/>
      <c r="CL126" s="31"/>
      <c r="CM126" s="31"/>
      <c r="CN126" s="31"/>
      <c r="CO126" s="31"/>
      <c r="CP126" s="31"/>
      <c r="CQ126" s="31"/>
      <c r="CR126" s="31">
        <v>1</v>
      </c>
      <c r="CS126" s="31">
        <v>1</v>
      </c>
      <c r="CT126" s="31"/>
      <c r="CU126" s="31"/>
      <c r="CV126" s="31"/>
      <c r="CW126" s="31"/>
      <c r="CX126" s="31"/>
      <c r="CY126" s="31"/>
      <c r="CZ126" s="31"/>
      <c r="DA126" s="31">
        <v>1</v>
      </c>
      <c r="DB126" s="31"/>
      <c r="DC126" s="31"/>
      <c r="DD126" s="31"/>
      <c r="DE126" s="31">
        <v>1</v>
      </c>
      <c r="DF126" s="31"/>
      <c r="DG126" s="31"/>
      <c r="DH126" s="31"/>
      <c r="DI126" s="31">
        <v>1</v>
      </c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9</v>
      </c>
      <c r="DY126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14</v>
      </c>
      <c r="DZ126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26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26" s="34">
        <f>(Tabela2[[#This Row],[DESJEJUN]]*4.37)</f>
        <v>39.33</v>
      </c>
      <c r="EC126" s="34">
        <f>(Tabela2[[#This Row],[ALMOÇO]]*14.66)</f>
        <v>205.24</v>
      </c>
      <c r="ED126" s="34">
        <f>(Tabela2[[#This Row],[LANCHE]]*3.8)</f>
        <v>0</v>
      </c>
      <c r="EE126" s="34">
        <f>(Tabela2[[#This Row],[JANTAR]]*14.66)</f>
        <v>0</v>
      </c>
      <c r="EF126" s="34">
        <f>SUM(Tabela2[[#This Row],[Valor Desjejum]]+Tabela2[[#This Row],[Valor Almoço]]+Tabela2[[#This Row],[Valor Lanche]]+Tabela2[[#This Row],[Valor Jantar]])</f>
        <v>244.57</v>
      </c>
      <c r="EG126" s="35">
        <f>(Tabela2[[#This Row],[Valor Desjejum]]+Tabela2[[#This Row],[Valor Almoço]]+Tabela2[[#This Row],[Valor Jantar]])*5%</f>
        <v>12.2285</v>
      </c>
    </row>
    <row r="127" spans="1:137">
      <c r="A127" s="30">
        <v>12066</v>
      </c>
      <c r="B127" s="13" t="str">
        <f>VLOOKUP(Tabela2[[#This Row],[MATRIC]],Tabela1[],2,0)</f>
        <v>JOSE WILSON CORREA DE ANDRADE</v>
      </c>
      <c r="C127" s="13" t="str">
        <f>VLOOKUP(Tabela2[[#This Row],[MATRIC]],Tabela1[],3,0)</f>
        <v>6AF001</v>
      </c>
      <c r="D127" s="31"/>
      <c r="E127" s="31"/>
      <c r="F127" s="31"/>
      <c r="G127" s="31"/>
      <c r="H127" s="31"/>
      <c r="I127" s="31"/>
      <c r="J127" s="31"/>
      <c r="K127" s="31"/>
      <c r="L127" s="31"/>
      <c r="M127" s="31">
        <v>1</v>
      </c>
      <c r="N127" s="31"/>
      <c r="O127" s="31"/>
      <c r="P127" s="31">
        <v>1</v>
      </c>
      <c r="Q127" s="31">
        <v>1</v>
      </c>
      <c r="R127" s="31"/>
      <c r="S127" s="31"/>
      <c r="T127" s="31"/>
      <c r="U127" s="31">
        <v>1</v>
      </c>
      <c r="V127" s="31"/>
      <c r="W127" s="31"/>
      <c r="X127" s="31">
        <v>1</v>
      </c>
      <c r="Y127" s="31">
        <v>1</v>
      </c>
      <c r="Z127" s="31"/>
      <c r="AA127" s="31"/>
      <c r="AB127" s="31">
        <v>1</v>
      </c>
      <c r="AC127" s="31">
        <v>1</v>
      </c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>
        <v>1</v>
      </c>
      <c r="AO127" s="31">
        <v>1</v>
      </c>
      <c r="AP127" s="31"/>
      <c r="AQ127" s="31"/>
      <c r="AR127" s="31"/>
      <c r="AS127" s="31">
        <v>1</v>
      </c>
      <c r="AT127" s="31"/>
      <c r="AU127" s="31"/>
      <c r="AV127" s="31">
        <v>1</v>
      </c>
      <c r="AW127" s="31">
        <v>1</v>
      </c>
      <c r="AX127" s="31"/>
      <c r="AY127" s="31"/>
      <c r="AZ127" s="31">
        <v>1</v>
      </c>
      <c r="BA127" s="31">
        <v>1</v>
      </c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>
        <v>1</v>
      </c>
      <c r="BR127" s="31"/>
      <c r="BS127" s="31"/>
      <c r="BT127" s="31">
        <v>1</v>
      </c>
      <c r="BU127" s="31">
        <v>1</v>
      </c>
      <c r="BV127" s="31"/>
      <c r="BW127" s="31"/>
      <c r="BX127" s="31">
        <v>1</v>
      </c>
      <c r="BY127" s="31">
        <v>1</v>
      </c>
      <c r="BZ127" s="31"/>
      <c r="CA127" s="31"/>
      <c r="CB127" s="31">
        <v>1</v>
      </c>
      <c r="CC127" s="31">
        <v>1</v>
      </c>
      <c r="CD127" s="31"/>
      <c r="CE127" s="31"/>
      <c r="CF127" s="31">
        <v>1</v>
      </c>
      <c r="CG127" s="31">
        <v>1</v>
      </c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>
        <v>1</v>
      </c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10</v>
      </c>
      <c r="DY127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15</v>
      </c>
      <c r="DZ127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27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27" s="34">
        <f>(Tabela2[[#This Row],[DESJEJUN]]*4.37)</f>
        <v>43.7</v>
      </c>
      <c r="EC127" s="34">
        <f>(Tabela2[[#This Row],[ALMOÇO]]*14.66)</f>
        <v>219.9</v>
      </c>
      <c r="ED127" s="34">
        <f>(Tabela2[[#This Row],[LANCHE]]*3.8)</f>
        <v>0</v>
      </c>
      <c r="EE127" s="34">
        <f>(Tabela2[[#This Row],[JANTAR]]*14.66)</f>
        <v>0</v>
      </c>
      <c r="EF127" s="34">
        <f>SUM(Tabela2[[#This Row],[Valor Desjejum]]+Tabela2[[#This Row],[Valor Almoço]]+Tabela2[[#This Row],[Valor Lanche]]+Tabela2[[#This Row],[Valor Jantar]])</f>
        <v>263.60000000000002</v>
      </c>
      <c r="EG127" s="35">
        <f>(Tabela2[[#This Row],[Valor Desjejum]]+Tabela2[[#This Row],[Valor Almoço]]+Tabela2[[#This Row],[Valor Jantar]])*5%</f>
        <v>13.180000000000001</v>
      </c>
    </row>
    <row r="128" spans="1:137">
      <c r="A128" s="30">
        <v>225792</v>
      </c>
      <c r="B128" s="13" t="str">
        <f>VLOOKUP(Tabela2[[#This Row],[MATRIC]],Tabela1[],2,0)</f>
        <v>JULIANA ABBUD NEVES</v>
      </c>
      <c r="C128" s="13" t="str">
        <f>VLOOKUP(Tabela2[[#This Row],[MATRIC]],Tabela1[],3,0)</f>
        <v>6AF003</v>
      </c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28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28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28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28" s="34">
        <f>(Tabela2[[#This Row],[DESJEJUN]]*4.37)</f>
        <v>0</v>
      </c>
      <c r="EC128" s="34">
        <f>(Tabela2[[#This Row],[ALMOÇO]]*14.66)</f>
        <v>0</v>
      </c>
      <c r="ED128" s="34">
        <f>(Tabela2[[#This Row],[LANCHE]]*3.8)</f>
        <v>0</v>
      </c>
      <c r="EE128" s="34">
        <f>(Tabela2[[#This Row],[JANTAR]]*14.66)</f>
        <v>0</v>
      </c>
      <c r="EF128" s="34">
        <f>SUM(Tabela2[[#This Row],[Valor Desjejum]]+Tabela2[[#This Row],[Valor Almoço]]+Tabela2[[#This Row],[Valor Lanche]]+Tabela2[[#This Row],[Valor Jantar]])</f>
        <v>0</v>
      </c>
      <c r="EG128" s="35">
        <f>(Tabela2[[#This Row],[Valor Desjejum]]+Tabela2[[#This Row],[Valor Almoço]]+Tabela2[[#This Row],[Valor Jantar]])*5%</f>
        <v>0</v>
      </c>
    </row>
    <row r="129" spans="1:137">
      <c r="A129" s="30">
        <v>213812</v>
      </c>
      <c r="B129" s="13" t="str">
        <f>VLOOKUP(Tabela2[[#This Row],[MATRIC]],Tabela1[],2,0)</f>
        <v>JULIANA HELENA XAVIER</v>
      </c>
      <c r="C129" s="13" t="str">
        <f>VLOOKUP(Tabela2[[#This Row],[MATRIC]],Tabela1[],3,0)</f>
        <v>4AF008</v>
      </c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>
        <v>7</v>
      </c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>
        <v>8</v>
      </c>
      <c r="DW129" s="31"/>
      <c r="DX129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29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29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129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29" s="34">
        <f>(Tabela2[[#This Row],[DESJEJUN]]*4.37)</f>
        <v>0</v>
      </c>
      <c r="EC129" s="34">
        <f>(Tabela2[[#This Row],[ALMOÇO]]*14.66)</f>
        <v>0</v>
      </c>
      <c r="ED129" s="34">
        <f>(Tabela2[[#This Row],[LANCHE]]*3.8)</f>
        <v>57</v>
      </c>
      <c r="EE129" s="34">
        <f>(Tabela2[[#This Row],[JANTAR]]*14.66)</f>
        <v>0</v>
      </c>
      <c r="EF129" s="34">
        <f>SUM(Tabela2[[#This Row],[Valor Desjejum]]+Tabela2[[#This Row],[Valor Almoço]]+Tabela2[[#This Row],[Valor Lanche]]+Tabela2[[#This Row],[Valor Jantar]])</f>
        <v>57</v>
      </c>
      <c r="EG129" s="35">
        <f>(Tabela2[[#This Row],[Valor Desjejum]]+Tabela2[[#This Row],[Valor Almoço]]+Tabela2[[#This Row],[Valor Jantar]])*5%</f>
        <v>0</v>
      </c>
    </row>
    <row r="130" spans="1:137">
      <c r="A130" s="30">
        <v>173206</v>
      </c>
      <c r="B130" s="13" t="str">
        <f>VLOOKUP(Tabela2[[#This Row],[MATRIC]],Tabela1[],2,0)</f>
        <v>JULIANA PIRES DE OLIVEIRA SANTOS</v>
      </c>
      <c r="C130" s="13" t="str">
        <f>VLOOKUP(Tabela2[[#This Row],[MATRIC]],Tabela1[],3,0)</f>
        <v>1AF079</v>
      </c>
      <c r="D130" s="31"/>
      <c r="E130" s="31"/>
      <c r="F130" s="31"/>
      <c r="G130" s="31"/>
      <c r="H130" s="31"/>
      <c r="I130" s="31"/>
      <c r="J130" s="31"/>
      <c r="K130" s="31"/>
      <c r="L130" s="31">
        <v>1</v>
      </c>
      <c r="M130" s="31">
        <v>1</v>
      </c>
      <c r="N130" s="31"/>
      <c r="O130" s="31"/>
      <c r="P130" s="31"/>
      <c r="Q130" s="31"/>
      <c r="R130" s="31"/>
      <c r="S130" s="31"/>
      <c r="T130" s="31">
        <v>1</v>
      </c>
      <c r="U130" s="31">
        <v>1</v>
      </c>
      <c r="V130" s="31"/>
      <c r="W130" s="31"/>
      <c r="X130" s="31">
        <v>1</v>
      </c>
      <c r="Y130" s="31">
        <v>1</v>
      </c>
      <c r="Z130" s="31"/>
      <c r="AA130" s="31"/>
      <c r="AB130" s="31">
        <v>1</v>
      </c>
      <c r="AC130" s="31">
        <v>1</v>
      </c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>
        <v>1</v>
      </c>
      <c r="AO130" s="31">
        <v>1</v>
      </c>
      <c r="AP130" s="31"/>
      <c r="AQ130" s="31"/>
      <c r="AR130" s="31"/>
      <c r="AS130" s="31"/>
      <c r="AT130" s="31"/>
      <c r="AU130" s="31"/>
      <c r="AV130" s="31">
        <v>1</v>
      </c>
      <c r="AW130" s="31">
        <v>1</v>
      </c>
      <c r="AX130" s="31"/>
      <c r="AY130" s="31"/>
      <c r="AZ130" s="31">
        <v>1</v>
      </c>
      <c r="BA130" s="31">
        <v>1</v>
      </c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>
        <v>1</v>
      </c>
      <c r="DA130" s="31">
        <v>1</v>
      </c>
      <c r="DB130" s="31"/>
      <c r="DC130" s="31"/>
      <c r="DD130" s="31"/>
      <c r="DE130" s="31"/>
      <c r="DF130" s="31"/>
      <c r="DG130" s="31"/>
      <c r="DH130" s="31">
        <v>1</v>
      </c>
      <c r="DI130" s="31">
        <v>1</v>
      </c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9</v>
      </c>
      <c r="DY130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9</v>
      </c>
      <c r="DZ130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30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30" s="34">
        <f>(Tabela2[[#This Row],[DESJEJUN]]*4.37)</f>
        <v>39.33</v>
      </c>
      <c r="EC130" s="34">
        <f>(Tabela2[[#This Row],[ALMOÇO]]*14.66)</f>
        <v>131.94</v>
      </c>
      <c r="ED130" s="34">
        <f>(Tabela2[[#This Row],[LANCHE]]*3.8)</f>
        <v>0</v>
      </c>
      <c r="EE130" s="34">
        <f>(Tabela2[[#This Row],[JANTAR]]*14.66)</f>
        <v>0</v>
      </c>
      <c r="EF130" s="34">
        <f>SUM(Tabela2[[#This Row],[Valor Desjejum]]+Tabela2[[#This Row],[Valor Almoço]]+Tabela2[[#This Row],[Valor Lanche]]+Tabela2[[#This Row],[Valor Jantar]])</f>
        <v>171.26999999999998</v>
      </c>
      <c r="EG130" s="35">
        <f>(Tabela2[[#This Row],[Valor Desjejum]]+Tabela2[[#This Row],[Valor Almoço]]+Tabela2[[#This Row],[Valor Jantar]])*5%</f>
        <v>8.5634999999999994</v>
      </c>
    </row>
    <row r="131" spans="1:137">
      <c r="A131" s="30">
        <v>162215</v>
      </c>
      <c r="B131" s="13" t="str">
        <f>VLOOKUP(Tabela2[[#This Row],[MATRIC]],Tabela1[],2,0)</f>
        <v>JURACIR RIBEIRO MAIA</v>
      </c>
      <c r="C131" s="13" t="str">
        <f>VLOOKUP(Tabela2[[#This Row],[MATRIC]],Tabela1[],3,0)</f>
        <v>1AF076</v>
      </c>
      <c r="D131" s="31"/>
      <c r="E131" s="31"/>
      <c r="F131" s="31"/>
      <c r="G131" s="31"/>
      <c r="H131" s="31"/>
      <c r="I131" s="31"/>
      <c r="J131" s="31"/>
      <c r="K131" s="31"/>
      <c r="L131" s="31">
        <v>1</v>
      </c>
      <c r="M131" s="31">
        <v>1</v>
      </c>
      <c r="N131" s="31"/>
      <c r="O131" s="31"/>
      <c r="P131" s="31">
        <v>1</v>
      </c>
      <c r="Q131" s="31"/>
      <c r="R131" s="31"/>
      <c r="S131" s="31"/>
      <c r="T131" s="31"/>
      <c r="U131" s="31"/>
      <c r="V131" s="31"/>
      <c r="W131" s="31"/>
      <c r="X131" s="31">
        <v>1</v>
      </c>
      <c r="Y131" s="31"/>
      <c r="Z131" s="31">
        <v>4</v>
      </c>
      <c r="AA131" s="31">
        <v>4</v>
      </c>
      <c r="AB131" s="31">
        <v>1</v>
      </c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>
        <v>1</v>
      </c>
      <c r="AW131" s="31"/>
      <c r="AX131" s="31"/>
      <c r="AY131" s="31"/>
      <c r="AZ131" s="31">
        <v>1</v>
      </c>
      <c r="BA131" s="31"/>
      <c r="BB131" s="31"/>
      <c r="BC131" s="31"/>
      <c r="BD131" s="31">
        <v>1</v>
      </c>
      <c r="BE131" s="31"/>
      <c r="BF131" s="31">
        <v>4</v>
      </c>
      <c r="BG131" s="31">
        <v>4</v>
      </c>
      <c r="BH131" s="31">
        <v>1</v>
      </c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>
        <v>1</v>
      </c>
      <c r="BU131" s="31"/>
      <c r="BV131" s="31"/>
      <c r="BW131" s="31"/>
      <c r="BX131" s="31"/>
      <c r="BY131" s="31"/>
      <c r="BZ131" s="31"/>
      <c r="CA131" s="31"/>
      <c r="CB131" s="31">
        <v>1</v>
      </c>
      <c r="CC131" s="31"/>
      <c r="CD131" s="31"/>
      <c r="CE131" s="31"/>
      <c r="CF131" s="31">
        <v>1</v>
      </c>
      <c r="CG131" s="31"/>
      <c r="CH131" s="31"/>
      <c r="CI131" s="31"/>
      <c r="CJ131" s="31">
        <v>1</v>
      </c>
      <c r="CK131" s="31"/>
      <c r="CL131" s="31">
        <v>4</v>
      </c>
      <c r="CM131" s="31">
        <v>4</v>
      </c>
      <c r="CN131" s="31">
        <v>1</v>
      </c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>
        <v>1</v>
      </c>
      <c r="DI131" s="31"/>
      <c r="DJ131" s="31"/>
      <c r="DK131" s="31"/>
      <c r="DL131" s="31">
        <v>1</v>
      </c>
      <c r="DM131" s="31"/>
      <c r="DN131" s="31"/>
      <c r="DO131" s="31"/>
      <c r="DP131" s="31">
        <v>1</v>
      </c>
      <c r="DQ131" s="31"/>
      <c r="DR131" s="31">
        <v>4</v>
      </c>
      <c r="DS131" s="31">
        <v>4</v>
      </c>
      <c r="DT131" s="31">
        <v>1</v>
      </c>
      <c r="DU131" s="31"/>
      <c r="DV131" s="31"/>
      <c r="DW131" s="31"/>
      <c r="DX131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17</v>
      </c>
      <c r="DY131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</v>
      </c>
      <c r="DZ131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131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16</v>
      </c>
      <c r="EB131" s="34">
        <f>(Tabela2[[#This Row],[DESJEJUN]]*4.37)</f>
        <v>74.290000000000006</v>
      </c>
      <c r="EC131" s="34">
        <f>(Tabela2[[#This Row],[ALMOÇO]]*14.66)</f>
        <v>14.66</v>
      </c>
      <c r="ED131" s="34">
        <f>(Tabela2[[#This Row],[LANCHE]]*3.8)</f>
        <v>60.8</v>
      </c>
      <c r="EE131" s="34">
        <f>(Tabela2[[#This Row],[JANTAR]]*14.66)</f>
        <v>234.56</v>
      </c>
      <c r="EF131" s="34">
        <f>SUM(Tabela2[[#This Row],[Valor Desjejum]]+Tabela2[[#This Row],[Valor Almoço]]+Tabela2[[#This Row],[Valor Lanche]]+Tabela2[[#This Row],[Valor Jantar]])</f>
        <v>384.31</v>
      </c>
      <c r="EG131" s="35">
        <f>(Tabela2[[#This Row],[Valor Desjejum]]+Tabela2[[#This Row],[Valor Almoço]]+Tabela2[[#This Row],[Valor Jantar]])*5%</f>
        <v>16.1755</v>
      </c>
    </row>
    <row r="132" spans="1:137">
      <c r="A132" s="30">
        <v>2455</v>
      </c>
      <c r="B132" s="13" t="str">
        <f>VLOOKUP(Tabela2[[#This Row],[MATRIC]],Tabela1[],2,0)</f>
        <v>JUVERCI JOSE GOMES</v>
      </c>
      <c r="C132" s="13" t="str">
        <f>VLOOKUP(Tabela2[[#This Row],[MATRIC]],Tabela1[],3,0)</f>
        <v>6SC001</v>
      </c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32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32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32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32" s="34">
        <f>(Tabela2[[#This Row],[DESJEJUN]]*4.37)</f>
        <v>0</v>
      </c>
      <c r="EC132" s="34">
        <f>(Tabela2[[#This Row],[ALMOÇO]]*14.66)</f>
        <v>0</v>
      </c>
      <c r="ED132" s="34">
        <f>(Tabela2[[#This Row],[LANCHE]]*3.8)</f>
        <v>0</v>
      </c>
      <c r="EE132" s="34">
        <f>(Tabela2[[#This Row],[JANTAR]]*14.66)</f>
        <v>0</v>
      </c>
      <c r="EF132" s="34">
        <f>SUM(Tabela2[[#This Row],[Valor Desjejum]]+Tabela2[[#This Row],[Valor Almoço]]+Tabela2[[#This Row],[Valor Lanche]]+Tabela2[[#This Row],[Valor Jantar]])</f>
        <v>0</v>
      </c>
      <c r="EG132" s="35">
        <f>(Tabela2[[#This Row],[Valor Desjejum]]+Tabela2[[#This Row],[Valor Almoço]]+Tabela2[[#This Row],[Valor Jantar]])*5%</f>
        <v>0</v>
      </c>
    </row>
    <row r="133" spans="1:137">
      <c r="A133" s="30">
        <v>70488</v>
      </c>
      <c r="B133" s="13" t="str">
        <f>VLOOKUP(Tabela2[[#This Row],[MATRIC]],Tabela1[],2,0)</f>
        <v>LAZARO ALVES MACHADO</v>
      </c>
      <c r="C133" s="13" t="str">
        <f>VLOOKUP(Tabela2[[#This Row],[MATRIC]],Tabela1[],3,0)</f>
        <v>1AF072</v>
      </c>
      <c r="D133" s="31"/>
      <c r="E133" s="31"/>
      <c r="F133" s="31"/>
      <c r="G133" s="31"/>
      <c r="H133" s="31"/>
      <c r="I133" s="31"/>
      <c r="J133" s="31"/>
      <c r="K133" s="31"/>
      <c r="L133" s="31">
        <v>1</v>
      </c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4</v>
      </c>
      <c r="Z133" s="31">
        <v>4</v>
      </c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>
        <v>1</v>
      </c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>
        <v>4</v>
      </c>
      <c r="CL133" s="31">
        <v>4</v>
      </c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>
        <v>4</v>
      </c>
      <c r="DR133" s="31">
        <v>4</v>
      </c>
      <c r="DS133" s="31"/>
      <c r="DT133" s="31"/>
      <c r="DU133" s="31"/>
      <c r="DV133" s="31"/>
      <c r="DW133" s="31"/>
      <c r="DX133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2</v>
      </c>
      <c r="DY133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12</v>
      </c>
      <c r="DZ133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12</v>
      </c>
      <c r="EA133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33" s="34">
        <f>(Tabela2[[#This Row],[DESJEJUN]]*4.37)</f>
        <v>8.74</v>
      </c>
      <c r="EC133" s="34">
        <f>(Tabela2[[#This Row],[ALMOÇO]]*14.66)</f>
        <v>175.92000000000002</v>
      </c>
      <c r="ED133" s="34">
        <f>(Tabela2[[#This Row],[LANCHE]]*3.8)</f>
        <v>45.599999999999994</v>
      </c>
      <c r="EE133" s="34">
        <f>(Tabela2[[#This Row],[JANTAR]]*14.66)</f>
        <v>0</v>
      </c>
      <c r="EF133" s="34">
        <f>SUM(Tabela2[[#This Row],[Valor Desjejum]]+Tabela2[[#This Row],[Valor Almoço]]+Tabela2[[#This Row],[Valor Lanche]]+Tabela2[[#This Row],[Valor Jantar]])</f>
        <v>230.26000000000002</v>
      </c>
      <c r="EG133" s="35">
        <f>(Tabela2[[#This Row],[Valor Desjejum]]+Tabela2[[#This Row],[Valor Almoço]]+Tabela2[[#This Row],[Valor Jantar]])*5%</f>
        <v>9.2330000000000023</v>
      </c>
    </row>
    <row r="134" spans="1:137">
      <c r="A134" s="30">
        <v>191441</v>
      </c>
      <c r="B134" s="13" t="str">
        <f>VLOOKUP(Tabela2[[#This Row],[MATRIC]],Tabela1[],2,0)</f>
        <v>LAZARO MONTEIRO DA COSTA</v>
      </c>
      <c r="C134" s="13" t="str">
        <f>VLOOKUP(Tabela2[[#This Row],[MATRIC]],Tabela1[],3,0)</f>
        <v>1AF079</v>
      </c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>
        <v>1</v>
      </c>
      <c r="Q134" s="31"/>
      <c r="R134" s="31"/>
      <c r="S134" s="31"/>
      <c r="T134" s="31">
        <v>1</v>
      </c>
      <c r="U134" s="31"/>
      <c r="V134" s="31"/>
      <c r="W134" s="31"/>
      <c r="X134" s="31">
        <v>1</v>
      </c>
      <c r="Y134" s="31"/>
      <c r="Z134" s="31"/>
      <c r="AA134" s="31"/>
      <c r="AB134" s="31">
        <v>1</v>
      </c>
      <c r="AC134" s="31">
        <v>1</v>
      </c>
      <c r="AD134" s="31"/>
      <c r="AE134" s="31"/>
      <c r="AF134" s="31">
        <v>1</v>
      </c>
      <c r="AG134" s="31">
        <v>1</v>
      </c>
      <c r="AH134" s="31"/>
      <c r="AI134" s="31"/>
      <c r="AJ134" s="31">
        <v>1</v>
      </c>
      <c r="AK134" s="31">
        <v>1</v>
      </c>
      <c r="AL134" s="31"/>
      <c r="AM134" s="31"/>
      <c r="AN134" s="31">
        <v>1</v>
      </c>
      <c r="AO134" s="31">
        <v>1</v>
      </c>
      <c r="AP134" s="31"/>
      <c r="AQ134" s="31"/>
      <c r="AR134" s="31">
        <v>1</v>
      </c>
      <c r="AS134" s="31"/>
      <c r="AT134" s="31"/>
      <c r="AU134" s="31"/>
      <c r="AV134" s="31">
        <v>1</v>
      </c>
      <c r="AW134" s="31"/>
      <c r="AX134" s="31"/>
      <c r="AY134" s="31"/>
      <c r="AZ134" s="31">
        <v>1</v>
      </c>
      <c r="BA134" s="31"/>
      <c r="BB134" s="31"/>
      <c r="BC134" s="31"/>
      <c r="BD134" s="31">
        <v>1</v>
      </c>
      <c r="BE134" s="31"/>
      <c r="BF134" s="31"/>
      <c r="BG134" s="31"/>
      <c r="BH134" s="31">
        <v>1</v>
      </c>
      <c r="BI134" s="31">
        <v>1</v>
      </c>
      <c r="BJ134" s="31">
        <v>7</v>
      </c>
      <c r="BK134" s="31"/>
      <c r="BL134" s="31">
        <v>1</v>
      </c>
      <c r="BM134" s="31">
        <v>1</v>
      </c>
      <c r="BN134" s="31"/>
      <c r="BO134" s="31"/>
      <c r="BP134" s="31">
        <v>1</v>
      </c>
      <c r="BQ134" s="31">
        <v>1</v>
      </c>
      <c r="BR134" s="31"/>
      <c r="BS134" s="31"/>
      <c r="BT134" s="31">
        <v>1</v>
      </c>
      <c r="BU134" s="31">
        <v>1</v>
      </c>
      <c r="BV134" s="31"/>
      <c r="BW134" s="31"/>
      <c r="BX134" s="31"/>
      <c r="BY134" s="31"/>
      <c r="BZ134" s="31"/>
      <c r="CA134" s="31"/>
      <c r="CB134" s="31">
        <v>1</v>
      </c>
      <c r="CC134" s="31"/>
      <c r="CD134" s="31"/>
      <c r="CE134" s="31"/>
      <c r="CF134" s="31">
        <v>1</v>
      </c>
      <c r="CG134" s="31"/>
      <c r="CH134" s="31"/>
      <c r="CI134" s="31"/>
      <c r="CJ134" s="31">
        <v>1</v>
      </c>
      <c r="CK134" s="31"/>
      <c r="CL134" s="31"/>
      <c r="CM134" s="31"/>
      <c r="CN134" s="31">
        <v>1</v>
      </c>
      <c r="CO134" s="31">
        <v>1</v>
      </c>
      <c r="CP134" s="31"/>
      <c r="CQ134" s="31"/>
      <c r="CR134" s="31">
        <v>1</v>
      </c>
      <c r="CS134" s="31">
        <v>1</v>
      </c>
      <c r="CT134" s="31"/>
      <c r="CU134" s="31"/>
      <c r="CV134" s="31">
        <v>1</v>
      </c>
      <c r="CW134" s="31">
        <v>1</v>
      </c>
      <c r="CX134" s="31"/>
      <c r="CY134" s="31"/>
      <c r="CZ134" s="31">
        <v>1</v>
      </c>
      <c r="DA134" s="31">
        <v>1</v>
      </c>
      <c r="DB134" s="31"/>
      <c r="DC134" s="31"/>
      <c r="DD134" s="31">
        <v>1</v>
      </c>
      <c r="DE134" s="31"/>
      <c r="DF134" s="31"/>
      <c r="DG134" s="31"/>
      <c r="DH134" s="31">
        <v>1</v>
      </c>
      <c r="DI134" s="31"/>
      <c r="DJ134" s="31"/>
      <c r="DK134" s="31"/>
      <c r="DL134" s="31">
        <v>1</v>
      </c>
      <c r="DM134" s="31"/>
      <c r="DN134" s="31"/>
      <c r="DO134" s="31"/>
      <c r="DP134" s="31">
        <v>1</v>
      </c>
      <c r="DQ134" s="31"/>
      <c r="DR134" s="31"/>
      <c r="DS134" s="31"/>
      <c r="DT134" s="31">
        <v>1</v>
      </c>
      <c r="DU134" s="31">
        <v>1</v>
      </c>
      <c r="DV134" s="31">
        <v>8</v>
      </c>
      <c r="DW134" s="31"/>
      <c r="DX134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27</v>
      </c>
      <c r="DY134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13</v>
      </c>
      <c r="DZ134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134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34" s="34">
        <f>(Tabela2[[#This Row],[DESJEJUN]]*4.37)</f>
        <v>117.99000000000001</v>
      </c>
      <c r="EC134" s="34">
        <f>(Tabela2[[#This Row],[ALMOÇO]]*14.66)</f>
        <v>190.58</v>
      </c>
      <c r="ED134" s="34">
        <f>(Tabela2[[#This Row],[LANCHE]]*3.8)</f>
        <v>57</v>
      </c>
      <c r="EE134" s="34">
        <f>(Tabela2[[#This Row],[JANTAR]]*14.66)</f>
        <v>0</v>
      </c>
      <c r="EF134" s="34">
        <f>SUM(Tabela2[[#This Row],[Valor Desjejum]]+Tabela2[[#This Row],[Valor Almoço]]+Tabela2[[#This Row],[Valor Lanche]]+Tabela2[[#This Row],[Valor Jantar]])</f>
        <v>365.57000000000005</v>
      </c>
      <c r="EG134" s="35">
        <f>(Tabela2[[#This Row],[Valor Desjejum]]+Tabela2[[#This Row],[Valor Almoço]]+Tabela2[[#This Row],[Valor Jantar]])*5%</f>
        <v>15.428500000000003</v>
      </c>
    </row>
    <row r="135" spans="1:137">
      <c r="A135" s="30">
        <v>173214</v>
      </c>
      <c r="B135" s="13" t="str">
        <f>VLOOKUP(Tabela2[[#This Row],[MATRIC]],Tabela1[],2,0)</f>
        <v>LEANDRO GONCALVES CRUZEIRO</v>
      </c>
      <c r="C135" s="13" t="str">
        <f>VLOOKUP(Tabela2[[#This Row],[MATRIC]],Tabela1[],3,0)</f>
        <v>1AF079</v>
      </c>
      <c r="D135" s="31"/>
      <c r="E135" s="142">
        <v>1</v>
      </c>
      <c r="F135" s="31"/>
      <c r="G135" s="31"/>
      <c r="H135" s="31"/>
      <c r="I135" s="31">
        <v>1</v>
      </c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>
        <v>1</v>
      </c>
      <c r="AD135" s="31"/>
      <c r="AE135" s="31"/>
      <c r="AF135" s="31"/>
      <c r="AG135" s="31">
        <v>1</v>
      </c>
      <c r="AH135" s="31"/>
      <c r="AI135" s="31"/>
      <c r="AJ135" s="31"/>
      <c r="AK135" s="31">
        <v>1</v>
      </c>
      <c r="AL135" s="31"/>
      <c r="AM135" s="31"/>
      <c r="AN135" s="31"/>
      <c r="AO135" s="31">
        <v>1</v>
      </c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>
        <v>1</v>
      </c>
      <c r="BJ135" s="31">
        <v>7</v>
      </c>
      <c r="BK135" s="31"/>
      <c r="BL135" s="31"/>
      <c r="BM135" s="31">
        <v>1</v>
      </c>
      <c r="BN135" s="31"/>
      <c r="BO135" s="31"/>
      <c r="BP135" s="31">
        <v>1</v>
      </c>
      <c r="BQ135" s="31">
        <v>1</v>
      </c>
      <c r="BR135" s="31"/>
      <c r="BS135" s="31"/>
      <c r="BT135" s="31"/>
      <c r="BU135" s="31">
        <v>1</v>
      </c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>
        <v>1</v>
      </c>
      <c r="CP135" s="31"/>
      <c r="CQ135" s="31"/>
      <c r="CR135" s="31"/>
      <c r="CS135" s="31">
        <v>1</v>
      </c>
      <c r="CT135" s="31"/>
      <c r="CU135" s="31"/>
      <c r="CV135" s="31"/>
      <c r="CW135" s="31">
        <v>1</v>
      </c>
      <c r="CX135" s="31"/>
      <c r="CY135" s="31"/>
      <c r="CZ135" s="31"/>
      <c r="DA135" s="31">
        <v>1</v>
      </c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>
        <v>1</v>
      </c>
      <c r="DV135" s="31">
        <v>8</v>
      </c>
      <c r="DW135" s="31"/>
      <c r="DX135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</v>
      </c>
      <c r="DY135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15</v>
      </c>
      <c r="DZ135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135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35" s="34">
        <f>(Tabela2[[#This Row],[DESJEJUN]]*4.37)</f>
        <v>4.37</v>
      </c>
      <c r="EC135" s="34">
        <f>(Tabela2[[#This Row],[ALMOÇO]]*14.66)</f>
        <v>219.9</v>
      </c>
      <c r="ED135" s="34">
        <f>(Tabela2[[#This Row],[LANCHE]]*3.8)</f>
        <v>57</v>
      </c>
      <c r="EE135" s="34">
        <f>(Tabela2[[#This Row],[JANTAR]]*14.66)</f>
        <v>0</v>
      </c>
      <c r="EF135" s="34">
        <f>SUM(Tabela2[[#This Row],[Valor Desjejum]]+Tabela2[[#This Row],[Valor Almoço]]+Tabela2[[#This Row],[Valor Lanche]]+Tabela2[[#This Row],[Valor Jantar]])</f>
        <v>281.27</v>
      </c>
      <c r="EG135" s="35">
        <f>(Tabela2[[#This Row],[Valor Desjejum]]+Tabela2[[#This Row],[Valor Almoço]]+Tabela2[[#This Row],[Valor Jantar]])*5%</f>
        <v>11.213500000000002</v>
      </c>
    </row>
    <row r="136" spans="1:137">
      <c r="A136" s="30">
        <v>104915</v>
      </c>
      <c r="B136" s="13" t="str">
        <f>VLOOKUP(Tabela2[[#This Row],[MATRIC]],Tabela1[],2,0)</f>
        <v>LEANDRO PEREIRA DA SILVA</v>
      </c>
      <c r="C136" s="13" t="str">
        <f>VLOOKUP(Tabela2[[#This Row],[MATRIC]],Tabela1[],3,0)</f>
        <v>1AF079</v>
      </c>
      <c r="D136" s="142">
        <v>1</v>
      </c>
      <c r="E136" s="142">
        <v>1</v>
      </c>
      <c r="F136" s="31"/>
      <c r="G136" s="31"/>
      <c r="H136" s="31">
        <v>1</v>
      </c>
      <c r="I136" s="31">
        <v>1</v>
      </c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>
        <v>1</v>
      </c>
      <c r="AC136" s="31">
        <v>1</v>
      </c>
      <c r="AD136" s="31"/>
      <c r="AE136" s="31"/>
      <c r="AF136" s="31">
        <v>1</v>
      </c>
      <c r="AG136" s="31">
        <v>1</v>
      </c>
      <c r="AH136" s="31"/>
      <c r="AI136" s="31"/>
      <c r="AJ136" s="31">
        <v>1</v>
      </c>
      <c r="AK136" s="31">
        <v>1</v>
      </c>
      <c r="AL136" s="31"/>
      <c r="AM136" s="31"/>
      <c r="AN136" s="31">
        <v>1</v>
      </c>
      <c r="AO136" s="31">
        <v>1</v>
      </c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>
        <v>1</v>
      </c>
      <c r="BI136" s="31">
        <v>1</v>
      </c>
      <c r="BJ136" s="31">
        <v>7</v>
      </c>
      <c r="BK136" s="31"/>
      <c r="BL136" s="31">
        <v>1</v>
      </c>
      <c r="BM136" s="31">
        <v>1</v>
      </c>
      <c r="BN136" s="31"/>
      <c r="BO136" s="31"/>
      <c r="BP136" s="31">
        <v>1</v>
      </c>
      <c r="BQ136" s="31">
        <v>1</v>
      </c>
      <c r="BR136" s="31"/>
      <c r="BS136" s="31"/>
      <c r="BT136" s="31">
        <v>1</v>
      </c>
      <c r="BU136" s="31">
        <v>1</v>
      </c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>
        <v>1</v>
      </c>
      <c r="CO136" s="31">
        <v>1</v>
      </c>
      <c r="CP136" s="31"/>
      <c r="CQ136" s="31"/>
      <c r="CR136" s="31">
        <v>1</v>
      </c>
      <c r="CS136" s="31">
        <v>1</v>
      </c>
      <c r="CT136" s="31"/>
      <c r="CU136" s="31"/>
      <c r="CV136" s="31">
        <v>1</v>
      </c>
      <c r="CW136" s="31">
        <v>1</v>
      </c>
      <c r="CX136" s="31"/>
      <c r="CY136" s="31"/>
      <c r="CZ136" s="31">
        <v>1</v>
      </c>
      <c r="DA136" s="31">
        <v>1</v>
      </c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>
        <v>1</v>
      </c>
      <c r="DU136" s="31">
        <v>1</v>
      </c>
      <c r="DV136" s="31">
        <v>8</v>
      </c>
      <c r="DW136" s="31"/>
      <c r="DX136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15</v>
      </c>
      <c r="DY136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15</v>
      </c>
      <c r="DZ136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136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36" s="34">
        <f>(Tabela2[[#This Row],[DESJEJUN]]*4.37)</f>
        <v>65.55</v>
      </c>
      <c r="EC136" s="34">
        <f>(Tabela2[[#This Row],[ALMOÇO]]*14.66)</f>
        <v>219.9</v>
      </c>
      <c r="ED136" s="34">
        <f>(Tabela2[[#This Row],[LANCHE]]*3.8)</f>
        <v>57</v>
      </c>
      <c r="EE136" s="34">
        <f>(Tabela2[[#This Row],[JANTAR]]*14.66)</f>
        <v>0</v>
      </c>
      <c r="EF136" s="34">
        <f>SUM(Tabela2[[#This Row],[Valor Desjejum]]+Tabela2[[#This Row],[Valor Almoço]]+Tabela2[[#This Row],[Valor Lanche]]+Tabela2[[#This Row],[Valor Jantar]])</f>
        <v>342.45</v>
      </c>
      <c r="EG136" s="35">
        <f>(Tabela2[[#This Row],[Valor Desjejum]]+Tabela2[[#This Row],[Valor Almoço]]+Tabela2[[#This Row],[Valor Jantar]])*5%</f>
        <v>14.272500000000001</v>
      </c>
    </row>
    <row r="137" spans="1:137">
      <c r="A137" s="30">
        <v>238856</v>
      </c>
      <c r="B137" s="13" t="str">
        <f>VLOOKUP(Tabela2[[#This Row],[MATRIC]],Tabela1[],2,0)</f>
        <v>LEONARDO ALVES DA SILVA</v>
      </c>
      <c r="C137" s="13" t="str">
        <f>VLOOKUP(Tabela2[[#This Row],[MATRIC]],Tabela1[],3,0)</f>
        <v>1AF071</v>
      </c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37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37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37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37" s="34">
        <f>(Tabela2[[#This Row],[DESJEJUN]]*4.37)</f>
        <v>0</v>
      </c>
      <c r="EC137" s="34">
        <f>(Tabela2[[#This Row],[ALMOÇO]]*14.66)</f>
        <v>0</v>
      </c>
      <c r="ED137" s="34">
        <f>(Tabela2[[#This Row],[LANCHE]]*3.8)</f>
        <v>0</v>
      </c>
      <c r="EE137" s="34">
        <f>(Tabela2[[#This Row],[JANTAR]]*14.66)</f>
        <v>0</v>
      </c>
      <c r="EF137" s="34">
        <f>SUM(Tabela2[[#This Row],[Valor Desjejum]]+Tabela2[[#This Row],[Valor Almoço]]+Tabela2[[#This Row],[Valor Lanche]]+Tabela2[[#This Row],[Valor Jantar]])</f>
        <v>0</v>
      </c>
      <c r="EG137" s="35">
        <f>(Tabela2[[#This Row],[Valor Desjejum]]+Tabela2[[#This Row],[Valor Almoço]]+Tabela2[[#This Row],[Valor Jantar]])*5%</f>
        <v>0</v>
      </c>
    </row>
    <row r="138" spans="1:137">
      <c r="A138" s="30">
        <v>126597</v>
      </c>
      <c r="B138" s="13" t="str">
        <f>VLOOKUP(Tabela2[[#This Row],[MATRIC]],Tabela1[],2,0)</f>
        <v>LEONARDO JOSE DE SOUSA LIMA</v>
      </c>
      <c r="C138" s="13" t="str">
        <f>VLOOKUP(Tabela2[[#This Row],[MATRIC]],Tabela1[],3,0)</f>
        <v>6AF004</v>
      </c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38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38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38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38" s="34">
        <f>(Tabela2[[#This Row],[DESJEJUN]]*4.37)</f>
        <v>0</v>
      </c>
      <c r="EC138" s="34">
        <f>(Tabela2[[#This Row],[ALMOÇO]]*14.66)</f>
        <v>0</v>
      </c>
      <c r="ED138" s="34">
        <f>(Tabela2[[#This Row],[LANCHE]]*3.8)</f>
        <v>0</v>
      </c>
      <c r="EE138" s="34">
        <f>(Tabela2[[#This Row],[JANTAR]]*14.66)</f>
        <v>0</v>
      </c>
      <c r="EF138" s="34">
        <f>SUM(Tabela2[[#This Row],[Valor Desjejum]]+Tabela2[[#This Row],[Valor Almoço]]+Tabela2[[#This Row],[Valor Lanche]]+Tabela2[[#This Row],[Valor Jantar]])</f>
        <v>0</v>
      </c>
      <c r="EG138" s="35">
        <f>(Tabela2[[#This Row],[Valor Desjejum]]+Tabela2[[#This Row],[Valor Almoço]]+Tabela2[[#This Row],[Valor Jantar]])*5%</f>
        <v>0</v>
      </c>
    </row>
    <row r="139" spans="1:137">
      <c r="A139" s="30">
        <v>115279</v>
      </c>
      <c r="B139" s="13" t="str">
        <f>VLOOKUP(Tabela2[[#This Row],[MATRIC]],Tabela1[],2,0)</f>
        <v>LEONEL RIBEIRO MACHADO</v>
      </c>
      <c r="C139" s="13" t="str">
        <f>VLOOKUP(Tabela2[[#This Row],[MATRIC]],Tabela1[],3,0)</f>
        <v>3AF018</v>
      </c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>
        <v>1</v>
      </c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>
        <v>1</v>
      </c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>
        <v>1</v>
      </c>
      <c r="AT139" s="31"/>
      <c r="AU139" s="31"/>
      <c r="AV139" s="31"/>
      <c r="AW139" s="31"/>
      <c r="AX139" s="31"/>
      <c r="AY139" s="31"/>
      <c r="AZ139" s="31"/>
      <c r="BA139" s="31">
        <v>1</v>
      </c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>
        <v>1</v>
      </c>
      <c r="CD139" s="31"/>
      <c r="CE139" s="31"/>
      <c r="CF139" s="31"/>
      <c r="CG139" s="31">
        <v>1</v>
      </c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39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6</v>
      </c>
      <c r="DZ139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39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39" s="34">
        <f>(Tabela2[[#This Row],[DESJEJUN]]*4.37)</f>
        <v>0</v>
      </c>
      <c r="EC139" s="34">
        <f>(Tabela2[[#This Row],[ALMOÇO]]*14.66)</f>
        <v>87.960000000000008</v>
      </c>
      <c r="ED139" s="34">
        <f>(Tabela2[[#This Row],[LANCHE]]*3.8)</f>
        <v>0</v>
      </c>
      <c r="EE139" s="34">
        <f>(Tabela2[[#This Row],[JANTAR]]*14.66)</f>
        <v>0</v>
      </c>
      <c r="EF139" s="34">
        <f>SUM(Tabela2[[#This Row],[Valor Desjejum]]+Tabela2[[#This Row],[Valor Almoço]]+Tabela2[[#This Row],[Valor Lanche]]+Tabela2[[#This Row],[Valor Jantar]])</f>
        <v>87.960000000000008</v>
      </c>
      <c r="EG139" s="35">
        <f>(Tabela2[[#This Row],[Valor Desjejum]]+Tabela2[[#This Row],[Valor Almoço]]+Tabela2[[#This Row],[Valor Jantar]])*5%</f>
        <v>4.3980000000000006</v>
      </c>
    </row>
    <row r="140" spans="1:137">
      <c r="A140" s="30">
        <v>216032</v>
      </c>
      <c r="B140" s="13" t="str">
        <f>VLOOKUP(Tabela2[[#This Row],[MATRIC]],Tabela1[],2,0)</f>
        <v>LILIAN APARECIDA MOREIRA DE OLIVEIRA</v>
      </c>
      <c r="C140" s="13" t="str">
        <f>VLOOKUP(Tabela2[[#This Row],[MATRIC]],Tabela1[],3,0)</f>
        <v>4AF031</v>
      </c>
      <c r="D140" s="31"/>
      <c r="E140" s="31"/>
      <c r="F140" s="31"/>
      <c r="G140" s="31"/>
      <c r="H140" s="31"/>
      <c r="I140" s="31"/>
      <c r="J140" s="31"/>
      <c r="K140" s="31"/>
      <c r="L140" s="31">
        <v>1</v>
      </c>
      <c r="M140" s="31"/>
      <c r="N140" s="31"/>
      <c r="O140" s="31"/>
      <c r="P140" s="31"/>
      <c r="Q140" s="31"/>
      <c r="R140" s="31"/>
      <c r="S140" s="31"/>
      <c r="T140" s="31"/>
      <c r="U140" s="31">
        <v>1</v>
      </c>
      <c r="V140" s="31"/>
      <c r="W140" s="31"/>
      <c r="X140" s="31"/>
      <c r="Y140" s="31">
        <v>1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>
        <v>1</v>
      </c>
      <c r="AP140" s="31"/>
      <c r="AQ140" s="31"/>
      <c r="AR140" s="31">
        <v>1</v>
      </c>
      <c r="AS140" s="31">
        <v>1</v>
      </c>
      <c r="AT140" s="31"/>
      <c r="AU140" s="31"/>
      <c r="AV140" s="31"/>
      <c r="AW140" s="31"/>
      <c r="AX140" s="31"/>
      <c r="AY140" s="31"/>
      <c r="AZ140" s="31"/>
      <c r="BA140" s="31">
        <v>1</v>
      </c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>
        <v>1</v>
      </c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2</v>
      </c>
      <c r="DY140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6</v>
      </c>
      <c r="DZ140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40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40" s="34">
        <f>(Tabela2[[#This Row],[DESJEJUN]]*4.37)</f>
        <v>8.74</v>
      </c>
      <c r="EC140" s="34">
        <f>(Tabela2[[#This Row],[ALMOÇO]]*14.66)</f>
        <v>87.960000000000008</v>
      </c>
      <c r="ED140" s="34">
        <f>(Tabela2[[#This Row],[LANCHE]]*3.8)</f>
        <v>0</v>
      </c>
      <c r="EE140" s="34">
        <f>(Tabela2[[#This Row],[JANTAR]]*14.66)</f>
        <v>0</v>
      </c>
      <c r="EF140" s="34">
        <f>SUM(Tabela2[[#This Row],[Valor Desjejum]]+Tabela2[[#This Row],[Valor Almoço]]+Tabela2[[#This Row],[Valor Lanche]]+Tabela2[[#This Row],[Valor Jantar]])</f>
        <v>96.7</v>
      </c>
      <c r="EG140" s="35">
        <f>(Tabela2[[#This Row],[Valor Desjejum]]+Tabela2[[#This Row],[Valor Almoço]]+Tabela2[[#This Row],[Valor Jantar]])*5%</f>
        <v>4.8350000000000009</v>
      </c>
    </row>
    <row r="141" spans="1:137">
      <c r="A141" s="30">
        <v>209799</v>
      </c>
      <c r="B141" s="13" t="str">
        <f>VLOOKUP(Tabela2[[#This Row],[MATRIC]],Tabela1[],2,0)</f>
        <v>LINO SOARES DE ARAUJO</v>
      </c>
      <c r="C141" s="13" t="str">
        <f>VLOOKUP(Tabela2[[#This Row],[MATRIC]],Tabela1[],3,0)</f>
        <v>6AF004</v>
      </c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41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41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41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41" s="34">
        <f>(Tabela2[[#This Row],[DESJEJUN]]*4.37)</f>
        <v>0</v>
      </c>
      <c r="EC141" s="34">
        <f>(Tabela2[[#This Row],[ALMOÇO]]*14.66)</f>
        <v>0</v>
      </c>
      <c r="ED141" s="34">
        <f>(Tabela2[[#This Row],[LANCHE]]*3.8)</f>
        <v>0</v>
      </c>
      <c r="EE141" s="34">
        <f>(Tabela2[[#This Row],[JANTAR]]*14.66)</f>
        <v>0</v>
      </c>
      <c r="EF141" s="34">
        <f>SUM(Tabela2[[#This Row],[Valor Desjejum]]+Tabela2[[#This Row],[Valor Almoço]]+Tabela2[[#This Row],[Valor Lanche]]+Tabela2[[#This Row],[Valor Jantar]])</f>
        <v>0</v>
      </c>
      <c r="EG141" s="35">
        <f>(Tabela2[[#This Row],[Valor Desjejum]]+Tabela2[[#This Row],[Valor Almoço]]+Tabela2[[#This Row],[Valor Jantar]])*5%</f>
        <v>0</v>
      </c>
    </row>
    <row r="142" spans="1:137">
      <c r="A142" s="30">
        <v>240092</v>
      </c>
      <c r="B142" s="13" t="str">
        <f>VLOOKUP(Tabela2[[#This Row],[MATRIC]],Tabela1[],2,0)</f>
        <v>LUCAS PERES FIGUEIRA</v>
      </c>
      <c r="C142" s="13" t="str">
        <f>VLOOKUP(Tabela2[[#This Row],[MATRIC]],Tabela1[],3,0)</f>
        <v>1AF079</v>
      </c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>
        <v>1</v>
      </c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</v>
      </c>
      <c r="DY142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42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42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42" s="34">
        <f>(Tabela2[[#This Row],[DESJEJUN]]*4.37)</f>
        <v>4.37</v>
      </c>
      <c r="EC142" s="34">
        <f>(Tabela2[[#This Row],[ALMOÇO]]*14.66)</f>
        <v>0</v>
      </c>
      <c r="ED142" s="34">
        <f>(Tabela2[[#This Row],[LANCHE]]*3.8)</f>
        <v>0</v>
      </c>
      <c r="EE142" s="34">
        <f>(Tabela2[[#This Row],[JANTAR]]*14.66)</f>
        <v>0</v>
      </c>
      <c r="EF142" s="34">
        <f>SUM(Tabela2[[#This Row],[Valor Desjejum]]+Tabela2[[#This Row],[Valor Almoço]]+Tabela2[[#This Row],[Valor Lanche]]+Tabela2[[#This Row],[Valor Jantar]])</f>
        <v>4.37</v>
      </c>
      <c r="EG142" s="35">
        <f>(Tabela2[[#This Row],[Valor Desjejum]]+Tabela2[[#This Row],[Valor Almoço]]+Tabela2[[#This Row],[Valor Jantar]])*5%</f>
        <v>0.21850000000000003</v>
      </c>
    </row>
    <row r="143" spans="1:137">
      <c r="A143" s="30">
        <v>223713</v>
      </c>
      <c r="B143" s="13" t="str">
        <f>VLOOKUP(Tabela2[[#This Row],[MATRIC]],Tabela1[],2,0)</f>
        <v>LUDYMILA SANTANA EVANGELISTA BARBOSA</v>
      </c>
      <c r="C143" s="13" t="str">
        <f>VLOOKUP(Tabela2[[#This Row],[MATRIC]],Tabela1[],3,0)</f>
        <v>3AF004</v>
      </c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43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43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43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43" s="34">
        <f>(Tabela2[[#This Row],[DESJEJUN]]*4.37)</f>
        <v>0</v>
      </c>
      <c r="EC143" s="34">
        <f>(Tabela2[[#This Row],[ALMOÇO]]*14.66)</f>
        <v>0</v>
      </c>
      <c r="ED143" s="34">
        <f>(Tabela2[[#This Row],[LANCHE]]*3.8)</f>
        <v>0</v>
      </c>
      <c r="EE143" s="34">
        <f>(Tabela2[[#This Row],[JANTAR]]*14.66)</f>
        <v>0</v>
      </c>
      <c r="EF143" s="34">
        <f>SUM(Tabela2[[#This Row],[Valor Desjejum]]+Tabela2[[#This Row],[Valor Almoço]]+Tabela2[[#This Row],[Valor Lanche]]+Tabela2[[#This Row],[Valor Jantar]])</f>
        <v>0</v>
      </c>
      <c r="EG143" s="35">
        <f>(Tabela2[[#This Row],[Valor Desjejum]]+Tabela2[[#This Row],[Valor Almoço]]+Tabela2[[#This Row],[Valor Jantar]])*5%</f>
        <v>0</v>
      </c>
    </row>
    <row r="144" spans="1:137">
      <c r="A144" s="30">
        <v>217888</v>
      </c>
      <c r="B144" s="13" t="str">
        <f>VLOOKUP(Tabela2[[#This Row],[MATRIC]],Tabela1[],2,0)</f>
        <v>LUIZ CARLOS TERTULINO DA SILVA</v>
      </c>
      <c r="C144" s="13" t="str">
        <f>VLOOKUP(Tabela2[[#This Row],[MATRIC]],Tabela1[],3,0)</f>
        <v>1AF079</v>
      </c>
      <c r="D144" s="142">
        <v>1</v>
      </c>
      <c r="E144" s="142">
        <v>1</v>
      </c>
      <c r="F144" s="31"/>
      <c r="G144" s="31"/>
      <c r="H144" s="31">
        <v>1</v>
      </c>
      <c r="I144" s="31">
        <v>1</v>
      </c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>
        <v>1</v>
      </c>
      <c r="AC144" s="31">
        <v>1</v>
      </c>
      <c r="AD144" s="31"/>
      <c r="AE144" s="31"/>
      <c r="AF144" s="31">
        <v>1</v>
      </c>
      <c r="AG144" s="31">
        <v>1</v>
      </c>
      <c r="AH144" s="31"/>
      <c r="AI144" s="31">
        <v>1</v>
      </c>
      <c r="AJ144" s="31">
        <v>1</v>
      </c>
      <c r="AK144" s="31">
        <v>1</v>
      </c>
      <c r="AL144" s="31"/>
      <c r="AM144" s="31">
        <v>1</v>
      </c>
      <c r="AN144" s="31">
        <v>1</v>
      </c>
      <c r="AO144" s="31">
        <v>1</v>
      </c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>
        <v>1</v>
      </c>
      <c r="BI144" s="31">
        <v>1</v>
      </c>
      <c r="BJ144" s="31">
        <v>7</v>
      </c>
      <c r="BK144" s="31"/>
      <c r="BL144" s="31"/>
      <c r="BM144" s="31"/>
      <c r="BN144" s="31"/>
      <c r="BO144" s="31"/>
      <c r="BP144" s="31">
        <v>1</v>
      </c>
      <c r="BQ144" s="31">
        <v>1</v>
      </c>
      <c r="BR144" s="31"/>
      <c r="BS144" s="31">
        <v>1</v>
      </c>
      <c r="BT144" s="31">
        <v>1</v>
      </c>
      <c r="BU144" s="31">
        <v>1</v>
      </c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>
        <v>1</v>
      </c>
      <c r="CO144" s="31">
        <v>1</v>
      </c>
      <c r="CP144" s="31"/>
      <c r="CQ144" s="31"/>
      <c r="CR144" s="31">
        <v>1</v>
      </c>
      <c r="CS144" s="31">
        <v>1</v>
      </c>
      <c r="CT144" s="31"/>
      <c r="CU144" s="31"/>
      <c r="CV144" s="31">
        <v>1</v>
      </c>
      <c r="CW144" s="31">
        <v>1</v>
      </c>
      <c r="CX144" s="31"/>
      <c r="CY144" s="31"/>
      <c r="CZ144" s="31">
        <v>1</v>
      </c>
      <c r="DA144" s="31">
        <v>1</v>
      </c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>
        <v>1</v>
      </c>
      <c r="DU144" s="31">
        <v>1</v>
      </c>
      <c r="DV144" s="31">
        <v>8</v>
      </c>
      <c r="DW144" s="31"/>
      <c r="DX144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14</v>
      </c>
      <c r="DY144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14</v>
      </c>
      <c r="DZ144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144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3</v>
      </c>
      <c r="EB144" s="34">
        <f>(Tabela2[[#This Row],[DESJEJUN]]*4.37)</f>
        <v>61.18</v>
      </c>
      <c r="EC144" s="34">
        <f>(Tabela2[[#This Row],[ALMOÇO]]*14.66)</f>
        <v>205.24</v>
      </c>
      <c r="ED144" s="34">
        <f>(Tabela2[[#This Row],[LANCHE]]*3.8)</f>
        <v>57</v>
      </c>
      <c r="EE144" s="34">
        <f>(Tabela2[[#This Row],[JANTAR]]*14.66)</f>
        <v>43.980000000000004</v>
      </c>
      <c r="EF144" s="34">
        <f>SUM(Tabela2[[#This Row],[Valor Desjejum]]+Tabela2[[#This Row],[Valor Almoço]]+Tabela2[[#This Row],[Valor Lanche]]+Tabela2[[#This Row],[Valor Jantar]])</f>
        <v>367.40000000000003</v>
      </c>
      <c r="EG144" s="35">
        <f>(Tabela2[[#This Row],[Valor Desjejum]]+Tabela2[[#This Row],[Valor Almoço]]+Tabela2[[#This Row],[Valor Jantar]])*5%</f>
        <v>15.520000000000003</v>
      </c>
    </row>
    <row r="145" spans="1:137">
      <c r="A145" s="30">
        <v>209801</v>
      </c>
      <c r="B145" s="13" t="str">
        <f>VLOOKUP(Tabela2[[#This Row],[MATRIC]],Tabela1[],2,0)</f>
        <v>LUIZ FELIPE ALVES RAMOS</v>
      </c>
      <c r="C145" s="13" t="str">
        <f>VLOOKUP(Tabela2[[#This Row],[MATRIC]],Tabela1[],3,0)</f>
        <v>1AF079</v>
      </c>
      <c r="D145" s="142">
        <v>1</v>
      </c>
      <c r="E145" s="142">
        <v>1</v>
      </c>
      <c r="F145" s="31"/>
      <c r="G145" s="31"/>
      <c r="H145" s="31">
        <v>1</v>
      </c>
      <c r="I145" s="31">
        <v>1</v>
      </c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>
        <v>1</v>
      </c>
      <c r="AC145" s="31">
        <v>1</v>
      </c>
      <c r="AD145" s="31"/>
      <c r="AE145" s="31"/>
      <c r="AF145" s="31">
        <v>1</v>
      </c>
      <c r="AG145" s="31">
        <v>1</v>
      </c>
      <c r="AH145" s="31"/>
      <c r="AI145" s="31"/>
      <c r="AJ145" s="31">
        <v>1</v>
      </c>
      <c r="AK145" s="31">
        <v>1</v>
      </c>
      <c r="AL145" s="31"/>
      <c r="AM145" s="31"/>
      <c r="AN145" s="31">
        <v>1</v>
      </c>
      <c r="AO145" s="31">
        <v>1</v>
      </c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>
        <v>1</v>
      </c>
      <c r="BI145" s="31">
        <v>1</v>
      </c>
      <c r="BJ145" s="31">
        <v>7</v>
      </c>
      <c r="BK145" s="31"/>
      <c r="BL145" s="31">
        <v>1</v>
      </c>
      <c r="BM145" s="31">
        <v>1</v>
      </c>
      <c r="BN145" s="31"/>
      <c r="BO145" s="31"/>
      <c r="BP145" s="31">
        <v>1</v>
      </c>
      <c r="BQ145" s="31">
        <v>1</v>
      </c>
      <c r="BR145" s="31"/>
      <c r="BS145" s="31"/>
      <c r="BT145" s="31">
        <v>1</v>
      </c>
      <c r="BU145" s="31">
        <v>1</v>
      </c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>
        <v>1</v>
      </c>
      <c r="CO145" s="31">
        <v>1</v>
      </c>
      <c r="CP145" s="31"/>
      <c r="CQ145" s="31"/>
      <c r="CR145" s="31">
        <v>1</v>
      </c>
      <c r="CS145" s="31">
        <v>1</v>
      </c>
      <c r="CT145" s="31"/>
      <c r="CU145" s="31"/>
      <c r="CV145" s="31"/>
      <c r="CW145" s="31"/>
      <c r="CX145" s="31"/>
      <c r="CY145" s="31"/>
      <c r="CZ145" s="31">
        <v>1</v>
      </c>
      <c r="DA145" s="31">
        <v>1</v>
      </c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>
        <v>1</v>
      </c>
      <c r="DU145" s="31">
        <v>1</v>
      </c>
      <c r="DV145" s="31">
        <v>8</v>
      </c>
      <c r="DW145" s="31"/>
      <c r="DX145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14</v>
      </c>
      <c r="DY145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14</v>
      </c>
      <c r="DZ145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145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45" s="34">
        <f>(Tabela2[[#This Row],[DESJEJUN]]*4.37)</f>
        <v>61.18</v>
      </c>
      <c r="EC145" s="34">
        <f>(Tabela2[[#This Row],[ALMOÇO]]*14.66)</f>
        <v>205.24</v>
      </c>
      <c r="ED145" s="34">
        <f>(Tabela2[[#This Row],[LANCHE]]*3.8)</f>
        <v>57</v>
      </c>
      <c r="EE145" s="34">
        <f>(Tabela2[[#This Row],[JANTAR]]*14.66)</f>
        <v>0</v>
      </c>
      <c r="EF145" s="34">
        <f>SUM(Tabela2[[#This Row],[Valor Desjejum]]+Tabela2[[#This Row],[Valor Almoço]]+Tabela2[[#This Row],[Valor Lanche]]+Tabela2[[#This Row],[Valor Jantar]])</f>
        <v>323.42</v>
      </c>
      <c r="EG145" s="35">
        <f>(Tabela2[[#This Row],[Valor Desjejum]]+Tabela2[[#This Row],[Valor Almoço]]+Tabela2[[#This Row],[Valor Jantar]])*5%</f>
        <v>13.321000000000002</v>
      </c>
    </row>
    <row r="146" spans="1:137">
      <c r="A146" s="30">
        <v>208135</v>
      </c>
      <c r="B146" s="13" t="str">
        <f>VLOOKUP(Tabela2[[#This Row],[MATRIC]],Tabela1[],2,0)</f>
        <v>MANOEL ADAO ALVES SANTANA</v>
      </c>
      <c r="C146" s="13" t="str">
        <f>VLOOKUP(Tabela2[[#This Row],[MATRIC]],Tabela1[],3,0)</f>
        <v>2AF011</v>
      </c>
      <c r="D146" s="31"/>
      <c r="E146" s="31"/>
      <c r="F146" s="31"/>
      <c r="G146" s="31"/>
      <c r="H146" s="31"/>
      <c r="I146" s="31"/>
      <c r="J146" s="31"/>
      <c r="K146" s="31"/>
      <c r="L146" s="31"/>
      <c r="M146" s="31">
        <v>1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>
        <v>1</v>
      </c>
      <c r="AC146" s="31">
        <v>1</v>
      </c>
      <c r="AD146" s="31">
        <v>1</v>
      </c>
      <c r="AE146" s="31"/>
      <c r="AF146" s="31"/>
      <c r="AG146" s="31"/>
      <c r="AH146" s="31"/>
      <c r="AI146" s="31"/>
      <c r="AJ146" s="31"/>
      <c r="AK146" s="31"/>
      <c r="AL146" s="31"/>
      <c r="AM146" s="31"/>
      <c r="AN146" s="31">
        <v>1</v>
      </c>
      <c r="AO146" s="31"/>
      <c r="AP146" s="31">
        <v>1</v>
      </c>
      <c r="AQ146" s="31"/>
      <c r="AR146" s="31"/>
      <c r="AS146" s="31">
        <v>1</v>
      </c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>
        <v>1</v>
      </c>
      <c r="BI146" s="31"/>
      <c r="BJ146" s="31"/>
      <c r="BK146" s="31"/>
      <c r="BL146" s="31">
        <v>1</v>
      </c>
      <c r="BM146" s="31"/>
      <c r="BN146" s="31"/>
      <c r="BO146" s="31"/>
      <c r="BP146" s="31"/>
      <c r="BQ146" s="31">
        <v>1</v>
      </c>
      <c r="BR146" s="31">
        <v>1</v>
      </c>
      <c r="BS146" s="31"/>
      <c r="BT146" s="31">
        <v>1</v>
      </c>
      <c r="BU146" s="31"/>
      <c r="BV146" s="31">
        <v>1</v>
      </c>
      <c r="BW146" s="31">
        <v>1</v>
      </c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>
        <v>1</v>
      </c>
      <c r="CO146" s="31">
        <v>1</v>
      </c>
      <c r="CP146" s="31"/>
      <c r="CQ146" s="31"/>
      <c r="CR146" s="31">
        <v>1</v>
      </c>
      <c r="CS146" s="31">
        <v>1</v>
      </c>
      <c r="CT146" s="31">
        <v>1</v>
      </c>
      <c r="CU146" s="31"/>
      <c r="CV146" s="31">
        <v>1</v>
      </c>
      <c r="CW146" s="31">
        <v>1</v>
      </c>
      <c r="CX146" s="31"/>
      <c r="CY146" s="31"/>
      <c r="CZ146" s="31">
        <v>1</v>
      </c>
      <c r="DA146" s="31">
        <v>1</v>
      </c>
      <c r="DB146" s="31">
        <v>1</v>
      </c>
      <c r="DC146" s="31"/>
      <c r="DD146" s="31"/>
      <c r="DE146" s="31">
        <v>1</v>
      </c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>
        <v>1</v>
      </c>
      <c r="DU146" s="31">
        <v>1</v>
      </c>
      <c r="DV146" s="31"/>
      <c r="DW146" s="31"/>
      <c r="DX146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10</v>
      </c>
      <c r="DY146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10</v>
      </c>
      <c r="DZ146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6</v>
      </c>
      <c r="EA146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</v>
      </c>
      <c r="EB146" s="34">
        <f>(Tabela2[[#This Row],[DESJEJUN]]*4.37)</f>
        <v>43.7</v>
      </c>
      <c r="EC146" s="34">
        <f>(Tabela2[[#This Row],[ALMOÇO]]*14.66)</f>
        <v>146.6</v>
      </c>
      <c r="ED146" s="34">
        <f>(Tabela2[[#This Row],[LANCHE]]*3.8)</f>
        <v>22.799999999999997</v>
      </c>
      <c r="EE146" s="34">
        <f>(Tabela2[[#This Row],[JANTAR]]*14.66)</f>
        <v>14.66</v>
      </c>
      <c r="EF146" s="34">
        <f>SUM(Tabela2[[#This Row],[Valor Desjejum]]+Tabela2[[#This Row],[Valor Almoço]]+Tabela2[[#This Row],[Valor Lanche]]+Tabela2[[#This Row],[Valor Jantar]])</f>
        <v>227.76000000000002</v>
      </c>
      <c r="EG146" s="35">
        <f>(Tabela2[[#This Row],[Valor Desjejum]]+Tabela2[[#This Row],[Valor Almoço]]+Tabela2[[#This Row],[Valor Jantar]])*5%</f>
        <v>10.248000000000001</v>
      </c>
    </row>
    <row r="147" spans="1:137">
      <c r="A147" s="37">
        <v>234714</v>
      </c>
      <c r="B147" s="13" t="str">
        <f>VLOOKUP(Tabela2[[#This Row],[MATRIC]],Tabela1[],2,0)</f>
        <v>MARCELO FERREIRA DE ARAÚJO</v>
      </c>
      <c r="C147" s="13" t="str">
        <f>VLOOKUP(Tabela2[[#This Row],[MATRIC]],Tabela1[],3,0)</f>
        <v>2AF011</v>
      </c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47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47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47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47" s="34">
        <f>(Tabela2[[#This Row],[DESJEJUN]]*4.37)</f>
        <v>0</v>
      </c>
      <c r="EC147" s="34">
        <f>(Tabela2[[#This Row],[ALMOÇO]]*14.66)</f>
        <v>0</v>
      </c>
      <c r="ED147" s="34">
        <f>(Tabela2[[#This Row],[LANCHE]]*3.8)</f>
        <v>0</v>
      </c>
      <c r="EE147" s="34">
        <f>(Tabela2[[#This Row],[JANTAR]]*14.66)</f>
        <v>0</v>
      </c>
      <c r="EF147" s="34">
        <f>SUM(Tabela2[[#This Row],[Valor Desjejum]]+Tabela2[[#This Row],[Valor Almoço]]+Tabela2[[#This Row],[Valor Lanche]]+Tabela2[[#This Row],[Valor Jantar]])</f>
        <v>0</v>
      </c>
      <c r="EG147" s="35">
        <f>(Tabela2[[#This Row],[Valor Desjejum]]+Tabela2[[#This Row],[Valor Almoço]]+Tabela2[[#This Row],[Valor Jantar]])*5%</f>
        <v>0</v>
      </c>
    </row>
    <row r="148" spans="1:137">
      <c r="A148" s="30">
        <v>6251</v>
      </c>
      <c r="B148" s="13" t="str">
        <f>VLOOKUP(Tabela2[[#This Row],[MATRIC]],Tabela1[],2,0)</f>
        <v>MARCELO PEREIRA RODRIGUES</v>
      </c>
      <c r="C148" s="13" t="str">
        <f>VLOOKUP(Tabela2[[#This Row],[MATRIC]],Tabela1[],3,0)</f>
        <v>6AF001</v>
      </c>
      <c r="D148" s="31"/>
      <c r="E148" s="31"/>
      <c r="F148" s="31"/>
      <c r="G148" s="31"/>
      <c r="H148" s="31"/>
      <c r="I148" s="31"/>
      <c r="J148" s="31"/>
      <c r="K148" s="31"/>
      <c r="L148" s="31"/>
      <c r="M148" s="31">
        <v>1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>
        <v>1</v>
      </c>
      <c r="AP148" s="31"/>
      <c r="AQ148" s="31"/>
      <c r="AR148" s="31"/>
      <c r="AS148" s="31">
        <v>1</v>
      </c>
      <c r="AT148" s="31"/>
      <c r="AU148" s="31"/>
      <c r="AV148" s="31"/>
      <c r="AW148" s="31">
        <v>1</v>
      </c>
      <c r="AX148" s="31"/>
      <c r="AY148" s="31"/>
      <c r="AZ148" s="31"/>
      <c r="BA148" s="31">
        <v>1</v>
      </c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>
        <v>1</v>
      </c>
      <c r="BR148" s="31"/>
      <c r="BS148" s="31"/>
      <c r="BT148" s="31"/>
      <c r="BU148" s="31">
        <v>1</v>
      </c>
      <c r="BV148" s="31"/>
      <c r="BW148" s="31"/>
      <c r="BX148" s="31"/>
      <c r="BY148" s="31">
        <v>1</v>
      </c>
      <c r="BZ148" s="31"/>
      <c r="CA148" s="31"/>
      <c r="CB148" s="31"/>
      <c r="CC148" s="31">
        <v>1</v>
      </c>
      <c r="CD148" s="31"/>
      <c r="CE148" s="31"/>
      <c r="CF148" s="31"/>
      <c r="CG148" s="31">
        <v>1</v>
      </c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>
        <v>1</v>
      </c>
      <c r="DB148" s="31"/>
      <c r="DC148" s="31"/>
      <c r="DD148" s="31"/>
      <c r="DE148" s="31">
        <v>1</v>
      </c>
      <c r="DF148" s="31"/>
      <c r="DG148" s="31"/>
      <c r="DH148" s="31"/>
      <c r="DI148" s="31">
        <v>1</v>
      </c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48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14</v>
      </c>
      <c r="DZ148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48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48" s="34">
        <f>(Tabela2[[#This Row],[DESJEJUN]]*4.37)</f>
        <v>0</v>
      </c>
      <c r="EC148" s="34">
        <f>(Tabela2[[#This Row],[ALMOÇO]]*14.66)</f>
        <v>205.24</v>
      </c>
      <c r="ED148" s="34">
        <f>(Tabela2[[#This Row],[LANCHE]]*3.8)</f>
        <v>0</v>
      </c>
      <c r="EE148" s="34">
        <f>(Tabela2[[#This Row],[JANTAR]]*14.66)</f>
        <v>0</v>
      </c>
      <c r="EF148" s="34">
        <f>SUM(Tabela2[[#This Row],[Valor Desjejum]]+Tabela2[[#This Row],[Valor Almoço]]+Tabela2[[#This Row],[Valor Lanche]]+Tabela2[[#This Row],[Valor Jantar]])</f>
        <v>205.24</v>
      </c>
      <c r="EG148" s="35">
        <f>(Tabela2[[#This Row],[Valor Desjejum]]+Tabela2[[#This Row],[Valor Almoço]]+Tabela2[[#This Row],[Valor Jantar]])*5%</f>
        <v>10.262</v>
      </c>
    </row>
    <row r="149" spans="1:137">
      <c r="A149" s="30">
        <v>187629</v>
      </c>
      <c r="B149" s="13" t="str">
        <f>VLOOKUP(Tabela2[[#This Row],[MATRIC]],Tabela1[],2,0)</f>
        <v>MARCOS ANTONIO DOS SANTOS</v>
      </c>
      <c r="C149" s="13" t="str">
        <f>VLOOKUP(Tabela2[[#This Row],[MATRIC]],Tabela1[],3,0)</f>
        <v>1AF079</v>
      </c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>
        <v>1</v>
      </c>
      <c r="Q149" s="31"/>
      <c r="R149" s="31"/>
      <c r="S149" s="31"/>
      <c r="T149" s="31"/>
      <c r="U149" s="31"/>
      <c r="V149" s="31"/>
      <c r="W149" s="31"/>
      <c r="X149" s="31">
        <v>1</v>
      </c>
      <c r="Y149" s="31"/>
      <c r="Z149" s="31"/>
      <c r="AA149" s="31"/>
      <c r="AB149" s="31">
        <v>1</v>
      </c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>
        <v>1</v>
      </c>
      <c r="BA149" s="31"/>
      <c r="BB149" s="31"/>
      <c r="BC149" s="31"/>
      <c r="BD149" s="31">
        <v>1</v>
      </c>
      <c r="BE149" s="31"/>
      <c r="BF149" s="31"/>
      <c r="BG149" s="31"/>
      <c r="BH149" s="31"/>
      <c r="BI149" s="31"/>
      <c r="BJ149" s="31">
        <v>8</v>
      </c>
      <c r="BK149" s="31">
        <v>8</v>
      </c>
      <c r="BL149" s="31"/>
      <c r="BM149" s="31"/>
      <c r="BN149" s="31"/>
      <c r="BO149" s="31"/>
      <c r="BP149" s="31">
        <v>1</v>
      </c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>
        <v>1</v>
      </c>
      <c r="CC149" s="31"/>
      <c r="CD149" s="31"/>
      <c r="CE149" s="31"/>
      <c r="CF149" s="31">
        <v>1</v>
      </c>
      <c r="CG149" s="31"/>
      <c r="CH149" s="31"/>
      <c r="CI149" s="31"/>
      <c r="CJ149" s="31">
        <v>1</v>
      </c>
      <c r="CK149" s="31"/>
      <c r="CL149" s="31"/>
      <c r="CM149" s="31"/>
      <c r="CN149" s="31">
        <v>1</v>
      </c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>
        <v>1</v>
      </c>
      <c r="DI149" s="31"/>
      <c r="DJ149" s="31"/>
      <c r="DK149" s="31"/>
      <c r="DL149" s="31">
        <v>1</v>
      </c>
      <c r="DM149" s="31"/>
      <c r="DN149" s="31"/>
      <c r="DO149" s="31"/>
      <c r="DP149" s="31">
        <v>1</v>
      </c>
      <c r="DQ149" s="31"/>
      <c r="DR149" s="31"/>
      <c r="DS149" s="31"/>
      <c r="DT149" s="31"/>
      <c r="DU149" s="31"/>
      <c r="DV149" s="31">
        <v>8</v>
      </c>
      <c r="DW149" s="31">
        <v>8</v>
      </c>
      <c r="DX149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13</v>
      </c>
      <c r="DY149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49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149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16</v>
      </c>
      <c r="EB149" s="34">
        <f>(Tabela2[[#This Row],[DESJEJUN]]*4.37)</f>
        <v>56.81</v>
      </c>
      <c r="EC149" s="34">
        <f>(Tabela2[[#This Row],[ALMOÇO]]*14.66)</f>
        <v>0</v>
      </c>
      <c r="ED149" s="34">
        <f>(Tabela2[[#This Row],[LANCHE]]*3.8)</f>
        <v>60.8</v>
      </c>
      <c r="EE149" s="34">
        <f>(Tabela2[[#This Row],[JANTAR]]*14.66)</f>
        <v>234.56</v>
      </c>
      <c r="EF149" s="34">
        <f>SUM(Tabela2[[#This Row],[Valor Desjejum]]+Tabela2[[#This Row],[Valor Almoço]]+Tabela2[[#This Row],[Valor Lanche]]+Tabela2[[#This Row],[Valor Jantar]])</f>
        <v>352.17</v>
      </c>
      <c r="EG149" s="35">
        <f>(Tabela2[[#This Row],[Valor Desjejum]]+Tabela2[[#This Row],[Valor Almoço]]+Tabela2[[#This Row],[Valor Jantar]])*5%</f>
        <v>14.5685</v>
      </c>
    </row>
    <row r="150" spans="1:137">
      <c r="A150" s="30">
        <v>221120</v>
      </c>
      <c r="B150" s="13" t="str">
        <f>VLOOKUP(Tabela2[[#This Row],[MATRIC]],Tabela1[],2,0)</f>
        <v>MARCOS AURELIO TAVARES VIEIRA</v>
      </c>
      <c r="C150" s="13" t="str">
        <f>VLOOKUP(Tabela2[[#This Row],[MATRIC]],Tabela1[],3,0)</f>
        <v>1AF079</v>
      </c>
      <c r="D150" s="31"/>
      <c r="E150" s="31"/>
      <c r="F150" s="31"/>
      <c r="G150" s="31"/>
      <c r="H150" s="31"/>
      <c r="I150" s="31"/>
      <c r="J150" s="31"/>
      <c r="K150" s="31"/>
      <c r="L150" s="31">
        <v>1</v>
      </c>
      <c r="M150" s="31">
        <v>1</v>
      </c>
      <c r="N150" s="31"/>
      <c r="O150" s="31"/>
      <c r="P150" s="31">
        <v>1</v>
      </c>
      <c r="Q150" s="31">
        <v>1</v>
      </c>
      <c r="R150" s="31"/>
      <c r="S150" s="31"/>
      <c r="T150" s="31">
        <v>1</v>
      </c>
      <c r="U150" s="31">
        <v>1</v>
      </c>
      <c r="V150" s="31"/>
      <c r="W150" s="31"/>
      <c r="X150" s="31">
        <v>1</v>
      </c>
      <c r="Y150" s="31">
        <v>1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>
        <v>1</v>
      </c>
      <c r="AS150" s="31">
        <v>1</v>
      </c>
      <c r="AT150" s="31"/>
      <c r="AU150" s="31"/>
      <c r="AV150" s="31">
        <v>1</v>
      </c>
      <c r="AW150" s="31">
        <v>1</v>
      </c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>
        <v>8</v>
      </c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>
        <v>1</v>
      </c>
      <c r="BY150" s="31">
        <v>1</v>
      </c>
      <c r="BZ150" s="31"/>
      <c r="CA150" s="31"/>
      <c r="CB150" s="31">
        <v>1</v>
      </c>
      <c r="CC150" s="31"/>
      <c r="CD150" s="31"/>
      <c r="CE150" s="31"/>
      <c r="CF150" s="31">
        <v>1</v>
      </c>
      <c r="CG150" s="31">
        <v>1</v>
      </c>
      <c r="CH150" s="31"/>
      <c r="CI150" s="31"/>
      <c r="CJ150" s="31">
        <v>1</v>
      </c>
      <c r="CK150" s="31">
        <v>1</v>
      </c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>
        <v>1</v>
      </c>
      <c r="DE150" s="31">
        <v>1</v>
      </c>
      <c r="DF150" s="31"/>
      <c r="DG150" s="31"/>
      <c r="DH150" s="31">
        <v>1</v>
      </c>
      <c r="DI150" s="31">
        <v>1</v>
      </c>
      <c r="DJ150" s="31"/>
      <c r="DK150" s="31"/>
      <c r="DL150" s="31">
        <v>1</v>
      </c>
      <c r="DM150" s="31">
        <v>1</v>
      </c>
      <c r="DN150" s="31"/>
      <c r="DO150" s="31"/>
      <c r="DP150" s="31">
        <v>1</v>
      </c>
      <c r="DQ150" s="31">
        <v>1</v>
      </c>
      <c r="DR150" s="31"/>
      <c r="DS150" s="31"/>
      <c r="DT150" s="31"/>
      <c r="DU150" s="31"/>
      <c r="DV150" s="31">
        <v>8</v>
      </c>
      <c r="DW150" s="31"/>
      <c r="DX150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14</v>
      </c>
      <c r="DY150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13</v>
      </c>
      <c r="DZ150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150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50" s="34">
        <f>(Tabela2[[#This Row],[DESJEJUN]]*4.37)</f>
        <v>61.18</v>
      </c>
      <c r="EC150" s="34">
        <f>(Tabela2[[#This Row],[ALMOÇO]]*14.66)</f>
        <v>190.58</v>
      </c>
      <c r="ED150" s="34">
        <f>(Tabela2[[#This Row],[LANCHE]]*3.8)</f>
        <v>60.8</v>
      </c>
      <c r="EE150" s="34">
        <f>(Tabela2[[#This Row],[JANTAR]]*14.66)</f>
        <v>0</v>
      </c>
      <c r="EF150" s="34">
        <f>SUM(Tabela2[[#This Row],[Valor Desjejum]]+Tabela2[[#This Row],[Valor Almoço]]+Tabela2[[#This Row],[Valor Lanche]]+Tabela2[[#This Row],[Valor Jantar]])</f>
        <v>312.56</v>
      </c>
      <c r="EG150" s="35">
        <f>(Tabela2[[#This Row],[Valor Desjejum]]+Tabela2[[#This Row],[Valor Almoço]]+Tabela2[[#This Row],[Valor Jantar]])*5%</f>
        <v>12.588000000000001</v>
      </c>
    </row>
    <row r="151" spans="1:137">
      <c r="A151" s="30">
        <v>13155</v>
      </c>
      <c r="B151" s="13" t="str">
        <f>VLOOKUP(Tabela2[[#This Row],[MATRIC]],Tabela1[],2,0)</f>
        <v>MARCOS FERREIRA GAMA</v>
      </c>
      <c r="C151" s="13" t="str">
        <f>VLOOKUP(Tabela2[[#This Row],[MATRIC]],Tabela1[],3,0)</f>
        <v>1AF071</v>
      </c>
      <c r="D151" s="31"/>
      <c r="E151" s="31"/>
      <c r="F151" s="31"/>
      <c r="G151" s="31"/>
      <c r="H151" s="31"/>
      <c r="I151" s="31"/>
      <c r="J151" s="31"/>
      <c r="K151" s="31"/>
      <c r="L151" s="31"/>
      <c r="M151" s="31">
        <v>1</v>
      </c>
      <c r="N151" s="31"/>
      <c r="O151" s="31"/>
      <c r="P151" s="31">
        <v>1</v>
      </c>
      <c r="Q151" s="31"/>
      <c r="R151" s="31"/>
      <c r="S151" s="31"/>
      <c r="T151" s="31">
        <v>1</v>
      </c>
      <c r="U151" s="31"/>
      <c r="V151" s="31"/>
      <c r="W151" s="31"/>
      <c r="X151" s="31">
        <v>1</v>
      </c>
      <c r="Y151" s="31">
        <v>4</v>
      </c>
      <c r="Z151" s="31">
        <v>4</v>
      </c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>
        <v>1</v>
      </c>
      <c r="AS151" s="31"/>
      <c r="AT151" s="31"/>
      <c r="AU151" s="31"/>
      <c r="AV151" s="31"/>
      <c r="AW151" s="31"/>
      <c r="AX151" s="31"/>
      <c r="AY151" s="31"/>
      <c r="AZ151" s="31">
        <v>1</v>
      </c>
      <c r="BA151" s="31"/>
      <c r="BB151" s="31"/>
      <c r="BC151" s="31"/>
      <c r="BD151" s="31">
        <v>1</v>
      </c>
      <c r="BE151" s="31">
        <v>4</v>
      </c>
      <c r="BF151" s="31">
        <v>4</v>
      </c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>
        <v>1</v>
      </c>
      <c r="BY151" s="31"/>
      <c r="BZ151" s="31"/>
      <c r="CA151" s="31"/>
      <c r="CB151" s="31">
        <v>1</v>
      </c>
      <c r="CC151" s="31"/>
      <c r="CD151" s="31"/>
      <c r="CE151" s="31"/>
      <c r="CF151" s="31">
        <v>1</v>
      </c>
      <c r="CG151" s="31"/>
      <c r="CH151" s="31"/>
      <c r="CI151" s="31"/>
      <c r="CJ151" s="31"/>
      <c r="CK151" s="31">
        <v>4</v>
      </c>
      <c r="CL151" s="31">
        <v>4</v>
      </c>
      <c r="CM151" s="31">
        <v>1</v>
      </c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>
        <v>1</v>
      </c>
      <c r="DA151" s="31">
        <v>1</v>
      </c>
      <c r="DB151" s="31"/>
      <c r="DC151" s="31"/>
      <c r="DD151" s="31">
        <v>1</v>
      </c>
      <c r="DE151" s="31"/>
      <c r="DF151" s="31"/>
      <c r="DG151" s="31"/>
      <c r="DH151" s="31">
        <v>1</v>
      </c>
      <c r="DI151" s="31"/>
      <c r="DJ151" s="31"/>
      <c r="DK151" s="31"/>
      <c r="DL151" s="31">
        <v>1</v>
      </c>
      <c r="DM151" s="31"/>
      <c r="DN151" s="31"/>
      <c r="DO151" s="31"/>
      <c r="DP151" s="31">
        <v>1</v>
      </c>
      <c r="DQ151" s="31">
        <v>4</v>
      </c>
      <c r="DR151" s="31">
        <v>4</v>
      </c>
      <c r="DS151" s="31"/>
      <c r="DT151" s="31"/>
      <c r="DU151" s="31"/>
      <c r="DV151" s="31"/>
      <c r="DW151" s="31"/>
      <c r="DX151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14</v>
      </c>
      <c r="DY151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18</v>
      </c>
      <c r="DZ151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151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</v>
      </c>
      <c r="EB151" s="34">
        <f>(Tabela2[[#This Row],[DESJEJUN]]*4.37)</f>
        <v>61.18</v>
      </c>
      <c r="EC151" s="34">
        <f>(Tabela2[[#This Row],[ALMOÇO]]*14.66)</f>
        <v>263.88</v>
      </c>
      <c r="ED151" s="34">
        <f>(Tabela2[[#This Row],[LANCHE]]*3.8)</f>
        <v>60.8</v>
      </c>
      <c r="EE151" s="34">
        <f>(Tabela2[[#This Row],[JANTAR]]*14.66)</f>
        <v>14.66</v>
      </c>
      <c r="EF151" s="34">
        <f>SUM(Tabela2[[#This Row],[Valor Desjejum]]+Tabela2[[#This Row],[Valor Almoço]]+Tabela2[[#This Row],[Valor Lanche]]+Tabela2[[#This Row],[Valor Jantar]])</f>
        <v>400.52000000000004</v>
      </c>
      <c r="EG151" s="35">
        <f>(Tabela2[[#This Row],[Valor Desjejum]]+Tabela2[[#This Row],[Valor Almoço]]+Tabela2[[#This Row],[Valor Jantar]])*5%</f>
        <v>16.986000000000001</v>
      </c>
    </row>
    <row r="152" spans="1:137">
      <c r="A152" s="39">
        <v>241005</v>
      </c>
      <c r="B152" s="13" t="str">
        <f>VLOOKUP(Tabela2[[#This Row],[MATRIC]],Tabela1[],2,0)</f>
        <v>ELIANA APARECIDA ROSA DORNELAS</v>
      </c>
      <c r="C152" s="13" t="str">
        <f>VLOOKUP(Tabela2[[#This Row],[MATRIC]],Tabela1[],3,0)</f>
        <v>6SC001</v>
      </c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52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52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52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52" s="34">
        <f>(Tabela2[[#This Row],[DESJEJUN]]*4.37)</f>
        <v>0</v>
      </c>
      <c r="EC152" s="34">
        <f>(Tabela2[[#This Row],[ALMOÇO]]*14.66)</f>
        <v>0</v>
      </c>
      <c r="ED152" s="34">
        <f>(Tabela2[[#This Row],[LANCHE]]*3.8)</f>
        <v>0</v>
      </c>
      <c r="EE152" s="34">
        <f>(Tabela2[[#This Row],[JANTAR]]*14.66)</f>
        <v>0</v>
      </c>
      <c r="EF152" s="34">
        <f>SUM(Tabela2[[#This Row],[Valor Desjejum]]+Tabela2[[#This Row],[Valor Almoço]]+Tabela2[[#This Row],[Valor Lanche]]+Tabela2[[#This Row],[Valor Jantar]])</f>
        <v>0</v>
      </c>
      <c r="EG152" s="35">
        <f>(Tabela2[[#This Row],[Valor Desjejum]]+Tabela2[[#This Row],[Valor Almoço]]+Tabela2[[#This Row],[Valor Jantar]])*5%</f>
        <v>0</v>
      </c>
    </row>
    <row r="153" spans="1:137">
      <c r="A153" s="30">
        <v>13730</v>
      </c>
      <c r="B153" s="13" t="str">
        <f>VLOOKUP(Tabela2[[#This Row],[MATRIC]],Tabela1[],2,0)</f>
        <v>MARCOS MARQUES PRIMO</v>
      </c>
      <c r="C153" s="13" t="str">
        <f>VLOOKUP(Tabela2[[#This Row],[MATRIC]],Tabela1[],3,0)</f>
        <v>1AF079</v>
      </c>
      <c r="D153" s="31"/>
      <c r="E153" s="31"/>
      <c r="F153" s="31"/>
      <c r="G153" s="31"/>
      <c r="H153" s="31"/>
      <c r="I153" s="31"/>
      <c r="J153" s="31"/>
      <c r="K153" s="31"/>
      <c r="L153" s="31">
        <v>1</v>
      </c>
      <c r="M153" s="31">
        <v>1</v>
      </c>
      <c r="N153" s="31"/>
      <c r="O153" s="31"/>
      <c r="P153" s="31">
        <v>1</v>
      </c>
      <c r="Q153" s="31">
        <v>1</v>
      </c>
      <c r="R153" s="31"/>
      <c r="S153" s="31"/>
      <c r="T153" s="31">
        <v>1</v>
      </c>
      <c r="U153" s="31">
        <v>1</v>
      </c>
      <c r="V153" s="31"/>
      <c r="W153" s="31"/>
      <c r="X153" s="31">
        <v>1</v>
      </c>
      <c r="Y153" s="31">
        <v>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>
        <v>1</v>
      </c>
      <c r="AS153" s="31">
        <v>1</v>
      </c>
      <c r="AT153" s="31"/>
      <c r="AU153" s="31"/>
      <c r="AV153" s="31">
        <v>1</v>
      </c>
      <c r="AW153" s="31">
        <v>1</v>
      </c>
      <c r="AX153" s="31"/>
      <c r="AY153" s="31"/>
      <c r="AZ153" s="31">
        <v>1</v>
      </c>
      <c r="BA153" s="31">
        <v>1</v>
      </c>
      <c r="BB153" s="31"/>
      <c r="BC153" s="31"/>
      <c r="BD153" s="31">
        <v>1</v>
      </c>
      <c r="BE153" s="31">
        <v>1</v>
      </c>
      <c r="BF153" s="31"/>
      <c r="BG153" s="31"/>
      <c r="BH153" s="31"/>
      <c r="BI153" s="31"/>
      <c r="BJ153" s="31">
        <v>8</v>
      </c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>
        <v>1</v>
      </c>
      <c r="BY153" s="31">
        <v>1</v>
      </c>
      <c r="BZ153" s="31"/>
      <c r="CA153" s="31"/>
      <c r="CB153" s="31">
        <v>1</v>
      </c>
      <c r="CC153" s="31">
        <v>1</v>
      </c>
      <c r="CD153" s="31"/>
      <c r="CE153" s="31"/>
      <c r="CF153" s="31">
        <v>1</v>
      </c>
      <c r="CG153" s="31">
        <v>1</v>
      </c>
      <c r="CH153" s="31"/>
      <c r="CI153" s="31"/>
      <c r="CJ153" s="31">
        <v>1</v>
      </c>
      <c r="CK153" s="31">
        <v>1</v>
      </c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>
        <v>1</v>
      </c>
      <c r="DE153" s="31">
        <v>1</v>
      </c>
      <c r="DF153" s="31"/>
      <c r="DG153" s="31"/>
      <c r="DH153" s="31">
        <v>1</v>
      </c>
      <c r="DI153" s="31">
        <v>1</v>
      </c>
      <c r="DJ153" s="31"/>
      <c r="DK153" s="31"/>
      <c r="DL153" s="31">
        <v>1</v>
      </c>
      <c r="DM153" s="31">
        <v>1</v>
      </c>
      <c r="DN153" s="31"/>
      <c r="DO153" s="31"/>
      <c r="DP153" s="31">
        <v>1</v>
      </c>
      <c r="DQ153" s="31">
        <v>1</v>
      </c>
      <c r="DR153" s="31"/>
      <c r="DS153" s="31"/>
      <c r="DT153" s="31"/>
      <c r="DU153" s="31"/>
      <c r="DV153" s="31">
        <v>8</v>
      </c>
      <c r="DW153" s="31"/>
      <c r="DX153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16</v>
      </c>
      <c r="DY153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16</v>
      </c>
      <c r="DZ153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153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53" s="34">
        <f>(Tabela2[[#This Row],[DESJEJUN]]*4.37)</f>
        <v>69.92</v>
      </c>
      <c r="EC153" s="34">
        <f>(Tabela2[[#This Row],[ALMOÇO]]*14.66)</f>
        <v>234.56</v>
      </c>
      <c r="ED153" s="34">
        <f>(Tabela2[[#This Row],[LANCHE]]*3.8)</f>
        <v>60.8</v>
      </c>
      <c r="EE153" s="34">
        <f>(Tabela2[[#This Row],[JANTAR]]*14.66)</f>
        <v>0</v>
      </c>
      <c r="EF153" s="34">
        <f>SUM(Tabela2[[#This Row],[Valor Desjejum]]+Tabela2[[#This Row],[Valor Almoço]]+Tabela2[[#This Row],[Valor Lanche]]+Tabela2[[#This Row],[Valor Jantar]])</f>
        <v>365.28000000000003</v>
      </c>
      <c r="EG153" s="35">
        <f>(Tabela2[[#This Row],[Valor Desjejum]]+Tabela2[[#This Row],[Valor Almoço]]+Tabela2[[#This Row],[Valor Jantar]])*5%</f>
        <v>15.224000000000002</v>
      </c>
    </row>
    <row r="154" spans="1:137">
      <c r="A154" s="30">
        <v>228693</v>
      </c>
      <c r="B154" s="13" t="str">
        <f>VLOOKUP(Tabela2[[#This Row],[MATRIC]],Tabela1[],2,0)</f>
        <v>MARCOS PEREIRA DA SILVA</v>
      </c>
      <c r="C154" s="13" t="str">
        <f>VLOOKUP(Tabela2[[#This Row],[MATRIC]],Tabela1[],3,0)</f>
        <v>1AF079</v>
      </c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>
        <v>1</v>
      </c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54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</v>
      </c>
      <c r="DZ154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54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54" s="34">
        <f>(Tabela2[[#This Row],[DESJEJUN]]*4.37)</f>
        <v>0</v>
      </c>
      <c r="EC154" s="34">
        <f>(Tabela2[[#This Row],[ALMOÇO]]*14.66)</f>
        <v>14.66</v>
      </c>
      <c r="ED154" s="34">
        <f>(Tabela2[[#This Row],[LANCHE]]*3.8)</f>
        <v>0</v>
      </c>
      <c r="EE154" s="34">
        <f>(Tabela2[[#This Row],[JANTAR]]*14.66)</f>
        <v>0</v>
      </c>
      <c r="EF154" s="34">
        <f>SUM(Tabela2[[#This Row],[Valor Desjejum]]+Tabela2[[#This Row],[Valor Almoço]]+Tabela2[[#This Row],[Valor Lanche]]+Tabela2[[#This Row],[Valor Jantar]])</f>
        <v>14.66</v>
      </c>
      <c r="EG154" s="35">
        <f>(Tabela2[[#This Row],[Valor Desjejum]]+Tabela2[[#This Row],[Valor Almoço]]+Tabela2[[#This Row],[Valor Jantar]])*5%</f>
        <v>0.7330000000000001</v>
      </c>
    </row>
    <row r="155" spans="1:137">
      <c r="A155" s="30">
        <v>203372</v>
      </c>
      <c r="B155" s="13" t="str">
        <f>VLOOKUP(Tabela2[[#This Row],[MATRIC]],Tabela1[],2,0)</f>
        <v>MARDEN RODRIGO ALVES</v>
      </c>
      <c r="C155" s="13" t="str">
        <f>VLOOKUP(Tabela2[[#This Row],[MATRIC]],Tabela1[],3,0)</f>
        <v>6AF003</v>
      </c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55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55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55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55" s="34">
        <f>(Tabela2[[#This Row],[DESJEJUN]]*4.37)</f>
        <v>0</v>
      </c>
      <c r="EC155" s="34">
        <f>(Tabela2[[#This Row],[ALMOÇO]]*14.66)</f>
        <v>0</v>
      </c>
      <c r="ED155" s="34">
        <f>(Tabela2[[#This Row],[LANCHE]]*3.8)</f>
        <v>0</v>
      </c>
      <c r="EE155" s="34">
        <f>(Tabela2[[#This Row],[JANTAR]]*14.66)</f>
        <v>0</v>
      </c>
      <c r="EF155" s="34">
        <f>SUM(Tabela2[[#This Row],[Valor Desjejum]]+Tabela2[[#This Row],[Valor Almoço]]+Tabela2[[#This Row],[Valor Lanche]]+Tabela2[[#This Row],[Valor Jantar]])</f>
        <v>0</v>
      </c>
      <c r="EG155" s="35">
        <f>(Tabela2[[#This Row],[Valor Desjejum]]+Tabela2[[#This Row],[Valor Almoço]]+Tabela2[[#This Row],[Valor Jantar]])*5%</f>
        <v>0</v>
      </c>
    </row>
    <row r="156" spans="1:137">
      <c r="A156" s="36">
        <v>229731</v>
      </c>
      <c r="B156" s="13" t="str">
        <f>VLOOKUP(Tabela2[[#This Row],[MATRIC]],Tabela1[],2,0)</f>
        <v>MARIA APARECIDA SALES DE ASSIS</v>
      </c>
      <c r="C156" s="13" t="str">
        <f>VLOOKUP(Tabela2[[#This Row],[MATRIC]],Tabela1[],3,0)</f>
        <v>6SR001</v>
      </c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56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56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56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56" s="34">
        <f>(Tabela2[[#This Row],[DESJEJUN]]*4.37)</f>
        <v>0</v>
      </c>
      <c r="EC156" s="34">
        <f>(Tabela2[[#This Row],[ALMOÇO]]*14.66)</f>
        <v>0</v>
      </c>
      <c r="ED156" s="34">
        <f>(Tabela2[[#This Row],[LANCHE]]*3.8)</f>
        <v>0</v>
      </c>
      <c r="EE156" s="34">
        <f>(Tabela2[[#This Row],[JANTAR]]*14.66)</f>
        <v>0</v>
      </c>
      <c r="EF156" s="34">
        <f>SUM(Tabela2[[#This Row],[Valor Desjejum]]+Tabela2[[#This Row],[Valor Almoço]]+Tabela2[[#This Row],[Valor Lanche]]+Tabela2[[#This Row],[Valor Jantar]])</f>
        <v>0</v>
      </c>
      <c r="EG156" s="35">
        <f>(Tabela2[[#This Row],[Valor Desjejum]]+Tabela2[[#This Row],[Valor Almoço]]+Tabela2[[#This Row],[Valor Jantar]])*5%</f>
        <v>0</v>
      </c>
    </row>
    <row r="157" spans="1:137">
      <c r="A157" s="30">
        <v>17058</v>
      </c>
      <c r="B157" s="13" t="str">
        <f>VLOOKUP(Tabela2[[#This Row],[MATRIC]],Tabela1[],2,0)</f>
        <v>MARINA DE SOUSA E SILVA</v>
      </c>
      <c r="C157" s="13" t="str">
        <f>VLOOKUP(Tabela2[[#This Row],[MATRIC]],Tabela1[],3,0)</f>
        <v>3AF018</v>
      </c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57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57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57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57" s="34">
        <f>(Tabela2[[#This Row],[DESJEJUN]]*4.37)</f>
        <v>0</v>
      </c>
      <c r="EC157" s="34">
        <f>(Tabela2[[#This Row],[ALMOÇO]]*14.66)</f>
        <v>0</v>
      </c>
      <c r="ED157" s="34">
        <f>(Tabela2[[#This Row],[LANCHE]]*3.8)</f>
        <v>0</v>
      </c>
      <c r="EE157" s="34">
        <f>(Tabela2[[#This Row],[JANTAR]]*14.66)</f>
        <v>0</v>
      </c>
      <c r="EF157" s="34">
        <f>SUM(Tabela2[[#This Row],[Valor Desjejum]]+Tabela2[[#This Row],[Valor Almoço]]+Tabela2[[#This Row],[Valor Lanche]]+Tabela2[[#This Row],[Valor Jantar]])</f>
        <v>0</v>
      </c>
      <c r="EG157" s="35">
        <f>(Tabela2[[#This Row],[Valor Desjejum]]+Tabela2[[#This Row],[Valor Almoço]]+Tabela2[[#This Row],[Valor Jantar]])*5%</f>
        <v>0</v>
      </c>
    </row>
    <row r="158" spans="1:137">
      <c r="A158" s="30">
        <v>191451</v>
      </c>
      <c r="B158" s="13" t="str">
        <f>VLOOKUP(Tabela2[[#This Row],[MATRIC]],Tabela1[],2,0)</f>
        <v>MASSILON GONCALVES CABECEIRA</v>
      </c>
      <c r="C158" s="13" t="str">
        <f>VLOOKUP(Tabela2[[#This Row],[MATRIC]],Tabela1[],3,0)</f>
        <v>1AF079</v>
      </c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  <c r="DW158" s="31"/>
      <c r="DX158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58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58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58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58" s="34">
        <f>(Tabela2[[#This Row],[DESJEJUN]]*4.37)</f>
        <v>0</v>
      </c>
      <c r="EC158" s="34">
        <f>(Tabela2[[#This Row],[ALMOÇO]]*14.66)</f>
        <v>0</v>
      </c>
      <c r="ED158" s="34">
        <f>(Tabela2[[#This Row],[LANCHE]]*3.8)</f>
        <v>0</v>
      </c>
      <c r="EE158" s="34">
        <f>(Tabela2[[#This Row],[JANTAR]]*14.66)</f>
        <v>0</v>
      </c>
      <c r="EF158" s="34">
        <f>SUM(Tabela2[[#This Row],[Valor Desjejum]]+Tabela2[[#This Row],[Valor Almoço]]+Tabela2[[#This Row],[Valor Lanche]]+Tabela2[[#This Row],[Valor Jantar]])</f>
        <v>0</v>
      </c>
      <c r="EG158" s="35">
        <f>(Tabela2[[#This Row],[Valor Desjejum]]+Tabela2[[#This Row],[Valor Almoço]]+Tabela2[[#This Row],[Valor Jantar]])*5%</f>
        <v>0</v>
      </c>
    </row>
    <row r="159" spans="1:137">
      <c r="A159" s="30">
        <v>139615</v>
      </c>
      <c r="B159" s="13" t="str">
        <f>VLOOKUP(Tabela2[[#This Row],[MATRIC]],Tabela1[],2,0)</f>
        <v>MAURICIO GONCALVES CABECEIRA</v>
      </c>
      <c r="C159" s="13" t="str">
        <f>VLOOKUP(Tabela2[[#This Row],[MATRIC]],Tabela1[],3,0)</f>
        <v>1AF071</v>
      </c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>
        <v>4</v>
      </c>
      <c r="AA159" s="31">
        <v>4</v>
      </c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>
        <v>4</v>
      </c>
      <c r="BG159" s="31">
        <v>4</v>
      </c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>
        <v>4</v>
      </c>
      <c r="CM159" s="31">
        <v>4</v>
      </c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>
        <v>4</v>
      </c>
      <c r="DS159" s="31">
        <v>4</v>
      </c>
      <c r="DT159" s="31"/>
      <c r="DU159" s="31"/>
      <c r="DV159" s="31"/>
      <c r="DW159" s="31"/>
      <c r="DX159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59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59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159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16</v>
      </c>
      <c r="EB159" s="34">
        <f>(Tabela2[[#This Row],[DESJEJUN]]*4.37)</f>
        <v>0</v>
      </c>
      <c r="EC159" s="34">
        <f>(Tabela2[[#This Row],[ALMOÇO]]*14.66)</f>
        <v>0</v>
      </c>
      <c r="ED159" s="34">
        <f>(Tabela2[[#This Row],[LANCHE]]*3.8)</f>
        <v>60.8</v>
      </c>
      <c r="EE159" s="34">
        <f>(Tabela2[[#This Row],[JANTAR]]*14.66)</f>
        <v>234.56</v>
      </c>
      <c r="EF159" s="34">
        <f>SUM(Tabela2[[#This Row],[Valor Desjejum]]+Tabela2[[#This Row],[Valor Almoço]]+Tabela2[[#This Row],[Valor Lanche]]+Tabela2[[#This Row],[Valor Jantar]])</f>
        <v>295.36</v>
      </c>
      <c r="EG159" s="35">
        <f>(Tabela2[[#This Row],[Valor Desjejum]]+Tabela2[[#This Row],[Valor Almoço]]+Tabela2[[#This Row],[Valor Jantar]])*5%</f>
        <v>11.728000000000002</v>
      </c>
    </row>
    <row r="160" spans="1:137">
      <c r="A160" s="37">
        <v>238857</v>
      </c>
      <c r="B160" s="13" t="s">
        <v>468</v>
      </c>
      <c r="C160" s="13" t="e">
        <f>VLOOKUP(Tabela2[[#This Row],[MATRIC]],Tabela1[],3,0)</f>
        <v>#N/A</v>
      </c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  <c r="DW160" s="31"/>
      <c r="DX160" s="40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60" s="41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60" s="40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60" s="41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60" s="42">
        <f>(Tabela2[[#This Row],[DESJEJUN]]*4.37)</f>
        <v>0</v>
      </c>
      <c r="EC160" s="42">
        <f>(Tabela2[[#This Row],[ALMOÇO]]*14.66)</f>
        <v>0</v>
      </c>
      <c r="ED160" s="42">
        <f>(Tabela2[[#This Row],[LANCHE]]*3.8)</f>
        <v>0</v>
      </c>
      <c r="EE160" s="42">
        <f>(Tabela2[[#This Row],[JANTAR]]*14.66)</f>
        <v>0</v>
      </c>
      <c r="EF160" s="42">
        <f>SUM(Tabela2[[#This Row],[Valor Desjejum]]+Tabela2[[#This Row],[Valor Almoço]]+Tabela2[[#This Row],[Valor Lanche]]+Tabela2[[#This Row],[Valor Jantar]])</f>
        <v>0</v>
      </c>
      <c r="EG160" s="35">
        <f>(Tabela2[[#This Row],[Valor Desjejum]]+Tabela2[[#This Row],[Valor Almoço]]+Tabela2[[#This Row],[Valor Jantar]])*5%</f>
        <v>0</v>
      </c>
    </row>
    <row r="161" spans="1:137">
      <c r="A161" s="30">
        <v>237168</v>
      </c>
      <c r="B161" s="13" t="str">
        <f>VLOOKUP(Tabela2[[#This Row],[MATRIC]],Tabela1[],2,0)</f>
        <v>NATALIA BIANCA XAVIER</v>
      </c>
      <c r="C161" s="13" t="str">
        <f>VLOOKUP(Tabela2[[#This Row],[MATRIC]],Tabela1[],3,0)</f>
        <v>4AF008</v>
      </c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  <c r="DE161" s="31"/>
      <c r="DF161" s="31"/>
      <c r="DG161" s="31"/>
      <c r="DH161" s="31"/>
      <c r="DI161" s="31"/>
      <c r="DJ161" s="31"/>
      <c r="DK161" s="31"/>
      <c r="DL161" s="31"/>
      <c r="DM161" s="31"/>
      <c r="DN161" s="31"/>
      <c r="DO161" s="31"/>
      <c r="DP161" s="31"/>
      <c r="DQ161" s="31"/>
      <c r="DR161" s="31"/>
      <c r="DS161" s="31"/>
      <c r="DT161" s="31"/>
      <c r="DU161" s="31"/>
      <c r="DV161" s="31"/>
      <c r="DW161" s="31"/>
      <c r="DX161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61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61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61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61" s="34">
        <f>(Tabela2[[#This Row],[DESJEJUN]]*4.37)</f>
        <v>0</v>
      </c>
      <c r="EC161" s="34">
        <f>(Tabela2[[#This Row],[ALMOÇO]]*14.66)</f>
        <v>0</v>
      </c>
      <c r="ED161" s="34">
        <f>(Tabela2[[#This Row],[LANCHE]]*3.8)</f>
        <v>0</v>
      </c>
      <c r="EE161" s="34">
        <f>(Tabela2[[#This Row],[JANTAR]]*14.66)</f>
        <v>0</v>
      </c>
      <c r="EF161" s="34">
        <f>SUM(Tabela2[[#This Row],[Valor Desjejum]]+Tabela2[[#This Row],[Valor Almoço]]+Tabela2[[#This Row],[Valor Lanche]]+Tabela2[[#This Row],[Valor Jantar]])</f>
        <v>0</v>
      </c>
      <c r="EG161" s="35">
        <f>(Tabela2[[#This Row],[Valor Desjejum]]+Tabela2[[#This Row],[Valor Almoço]]+Tabela2[[#This Row],[Valor Jantar]])*5%</f>
        <v>0</v>
      </c>
    </row>
    <row r="162" spans="1:137">
      <c r="A162" s="30">
        <v>208136</v>
      </c>
      <c r="B162" s="13" t="str">
        <f>VLOOKUP(Tabela2[[#This Row],[MATRIC]],Tabela1[],2,0)</f>
        <v>NAYLA TEREZA PEREIRA DE ANDRADE</v>
      </c>
      <c r="C162" s="13" t="str">
        <f>VLOOKUP(Tabela2[[#This Row],[MATRIC]],Tabela1[],3,0)</f>
        <v>4AF008</v>
      </c>
      <c r="D162" s="31"/>
      <c r="E162" s="31"/>
      <c r="F162" s="31"/>
      <c r="G162" s="31"/>
      <c r="H162" s="31"/>
      <c r="I162" s="31"/>
      <c r="J162" s="31"/>
      <c r="K162" s="31"/>
      <c r="L162" s="31">
        <v>1</v>
      </c>
      <c r="M162" s="31">
        <v>1</v>
      </c>
      <c r="N162" s="31"/>
      <c r="O162" s="31"/>
      <c r="P162" s="31">
        <v>1</v>
      </c>
      <c r="Q162" s="31">
        <v>1</v>
      </c>
      <c r="R162" s="31"/>
      <c r="S162" s="31"/>
      <c r="T162" s="31">
        <v>1</v>
      </c>
      <c r="U162" s="31">
        <v>1</v>
      </c>
      <c r="V162" s="31"/>
      <c r="W162" s="31"/>
      <c r="X162" s="31">
        <v>1</v>
      </c>
      <c r="Y162" s="31">
        <v>1</v>
      </c>
      <c r="Z162" s="31"/>
      <c r="AA162" s="31"/>
      <c r="AB162" s="31">
        <v>1</v>
      </c>
      <c r="AC162" s="31">
        <v>1</v>
      </c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>
        <v>1</v>
      </c>
      <c r="AO162" s="31">
        <v>1</v>
      </c>
      <c r="AP162" s="31"/>
      <c r="AQ162" s="31"/>
      <c r="AR162" s="31">
        <v>1</v>
      </c>
      <c r="AS162" s="31">
        <v>1</v>
      </c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>
        <v>1</v>
      </c>
      <c r="DA162" s="31">
        <v>1</v>
      </c>
      <c r="DB162" s="31"/>
      <c r="DC162" s="31"/>
      <c r="DD162" s="31">
        <v>1</v>
      </c>
      <c r="DE162" s="31">
        <v>1</v>
      </c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31"/>
      <c r="DU162" s="31"/>
      <c r="DV162" s="31"/>
      <c r="DW162" s="31"/>
      <c r="DX162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9</v>
      </c>
      <c r="DY162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9</v>
      </c>
      <c r="DZ162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62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62" s="34">
        <f>(Tabela2[[#This Row],[DESJEJUN]]*4.37)</f>
        <v>39.33</v>
      </c>
      <c r="EC162" s="34">
        <f>(Tabela2[[#This Row],[ALMOÇO]]*14.66)</f>
        <v>131.94</v>
      </c>
      <c r="ED162" s="34">
        <f>(Tabela2[[#This Row],[LANCHE]]*3.8)</f>
        <v>0</v>
      </c>
      <c r="EE162" s="34">
        <f>(Tabela2[[#This Row],[JANTAR]]*14.66)</f>
        <v>0</v>
      </c>
      <c r="EF162" s="34">
        <f>SUM(Tabela2[[#This Row],[Valor Desjejum]]+Tabela2[[#This Row],[Valor Almoço]]+Tabela2[[#This Row],[Valor Lanche]]+Tabela2[[#This Row],[Valor Jantar]])</f>
        <v>171.26999999999998</v>
      </c>
      <c r="EG162" s="35">
        <f>(Tabela2[[#This Row],[Valor Desjejum]]+Tabela2[[#This Row],[Valor Almoço]]+Tabela2[[#This Row],[Valor Jantar]])*5%</f>
        <v>8.5634999999999994</v>
      </c>
    </row>
    <row r="163" spans="1:137">
      <c r="A163" s="30">
        <v>188924</v>
      </c>
      <c r="B163" s="13" t="str">
        <f>VLOOKUP(Tabela2[[#This Row],[MATRIC]],Tabela1[],2,0)</f>
        <v>NILBERTO JOSE PEREIRA</v>
      </c>
      <c r="C163" s="13" t="str">
        <f>VLOOKUP(Tabela2[[#This Row],[MATRIC]],Tabela1[],3,0)</f>
        <v>1AF071</v>
      </c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>
        <v>1</v>
      </c>
      <c r="Q163" s="31"/>
      <c r="R163" s="31"/>
      <c r="S163" s="31"/>
      <c r="T163" s="31">
        <v>1</v>
      </c>
      <c r="U163" s="31"/>
      <c r="V163" s="31"/>
      <c r="W163" s="31"/>
      <c r="X163" s="31">
        <v>1</v>
      </c>
      <c r="Y163" s="31"/>
      <c r="Z163" s="31">
        <v>4</v>
      </c>
      <c r="AA163" s="31">
        <v>4</v>
      </c>
      <c r="AB163" s="31">
        <v>1</v>
      </c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>
        <v>1</v>
      </c>
      <c r="AW163" s="31"/>
      <c r="AX163" s="31"/>
      <c r="AY163" s="31"/>
      <c r="AZ163" s="31">
        <v>1</v>
      </c>
      <c r="BA163" s="31"/>
      <c r="BB163" s="31"/>
      <c r="BC163" s="31"/>
      <c r="BD163" s="31">
        <v>1</v>
      </c>
      <c r="BE163" s="31"/>
      <c r="BF163" s="31">
        <v>4</v>
      </c>
      <c r="BG163" s="31">
        <v>4</v>
      </c>
      <c r="BH163" s="31">
        <v>1</v>
      </c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>
        <v>1</v>
      </c>
      <c r="CC163" s="31"/>
      <c r="CD163" s="31"/>
      <c r="CE163" s="31"/>
      <c r="CF163" s="31">
        <v>1</v>
      </c>
      <c r="CG163" s="31"/>
      <c r="CH163" s="31"/>
      <c r="CI163" s="31"/>
      <c r="CJ163" s="31">
        <v>1</v>
      </c>
      <c r="CK163" s="31"/>
      <c r="CL163" s="31">
        <v>4</v>
      </c>
      <c r="CM163" s="31">
        <v>4</v>
      </c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/>
      <c r="DA163" s="31"/>
      <c r="DB163" s="31"/>
      <c r="DC163" s="31"/>
      <c r="DD163" s="31">
        <v>1</v>
      </c>
      <c r="DE163" s="31"/>
      <c r="DF163" s="31"/>
      <c r="DG163" s="31"/>
      <c r="DH163" s="31">
        <v>1</v>
      </c>
      <c r="DI163" s="31"/>
      <c r="DJ163" s="31"/>
      <c r="DK163" s="31"/>
      <c r="DL163" s="31">
        <v>1</v>
      </c>
      <c r="DM163" s="31"/>
      <c r="DN163" s="31"/>
      <c r="DO163" s="31"/>
      <c r="DP163" s="31">
        <v>1</v>
      </c>
      <c r="DQ163" s="31"/>
      <c r="DR163" s="31">
        <v>4</v>
      </c>
      <c r="DS163" s="31">
        <v>4</v>
      </c>
      <c r="DT163" s="31">
        <v>1</v>
      </c>
      <c r="DU163" s="31"/>
      <c r="DV163" s="31"/>
      <c r="DW163" s="31"/>
      <c r="DX163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16</v>
      </c>
      <c r="DY163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63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163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16</v>
      </c>
      <c r="EB163" s="34">
        <f>(Tabela2[[#This Row],[DESJEJUN]]*4.37)</f>
        <v>69.92</v>
      </c>
      <c r="EC163" s="34">
        <f>(Tabela2[[#This Row],[ALMOÇO]]*14.66)</f>
        <v>0</v>
      </c>
      <c r="ED163" s="34">
        <f>(Tabela2[[#This Row],[LANCHE]]*3.8)</f>
        <v>60.8</v>
      </c>
      <c r="EE163" s="34">
        <f>(Tabela2[[#This Row],[JANTAR]]*14.66)</f>
        <v>234.56</v>
      </c>
      <c r="EF163" s="34">
        <f>SUM(Tabela2[[#This Row],[Valor Desjejum]]+Tabela2[[#This Row],[Valor Almoço]]+Tabela2[[#This Row],[Valor Lanche]]+Tabela2[[#This Row],[Valor Jantar]])</f>
        <v>365.28</v>
      </c>
      <c r="EG163" s="35">
        <f>(Tabela2[[#This Row],[Valor Desjejum]]+Tabela2[[#This Row],[Valor Almoço]]+Tabela2[[#This Row],[Valor Jantar]])*5%</f>
        <v>15.224000000000002</v>
      </c>
    </row>
    <row r="164" spans="1:137">
      <c r="A164" s="30">
        <v>172024</v>
      </c>
      <c r="B164" s="13" t="str">
        <f>VLOOKUP(Tabela2[[#This Row],[MATRIC]],Tabela1[],2,0)</f>
        <v>NILZA MARIA DE BRITO MARQUES</v>
      </c>
      <c r="C164" s="13" t="str">
        <f>VLOOKUP(Tabela2[[#This Row],[MATRIC]],Tabela1[],3,0)</f>
        <v>6AF011</v>
      </c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>
        <v>1</v>
      </c>
      <c r="DJ164" s="31"/>
      <c r="DK164" s="31"/>
      <c r="DL164" s="31"/>
      <c r="DM164" s="31"/>
      <c r="DN164" s="31"/>
      <c r="DO164" s="31"/>
      <c r="DP164" s="31"/>
      <c r="DQ164" s="31"/>
      <c r="DR164" s="31"/>
      <c r="DS164" s="31"/>
      <c r="DT164" s="31"/>
      <c r="DU164" s="31"/>
      <c r="DV164" s="31"/>
      <c r="DW164" s="31"/>
      <c r="DX164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64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</v>
      </c>
      <c r="DZ164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64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64" s="34">
        <f>(Tabela2[[#This Row],[DESJEJUN]]*4.37)</f>
        <v>0</v>
      </c>
      <c r="EC164" s="34">
        <f>(Tabela2[[#This Row],[ALMOÇO]]*14.66)</f>
        <v>14.66</v>
      </c>
      <c r="ED164" s="34">
        <f>(Tabela2[[#This Row],[LANCHE]]*3.8)</f>
        <v>0</v>
      </c>
      <c r="EE164" s="34">
        <f>(Tabela2[[#This Row],[JANTAR]]*14.66)</f>
        <v>0</v>
      </c>
      <c r="EF164" s="34">
        <f>SUM(Tabela2[[#This Row],[Valor Desjejum]]+Tabela2[[#This Row],[Valor Almoço]]+Tabela2[[#This Row],[Valor Lanche]]+Tabela2[[#This Row],[Valor Jantar]])</f>
        <v>14.66</v>
      </c>
      <c r="EG164" s="35">
        <f>(Tabela2[[#This Row],[Valor Desjejum]]+Tabela2[[#This Row],[Valor Almoço]]+Tabela2[[#This Row],[Valor Jantar]])*5%</f>
        <v>0.7330000000000001</v>
      </c>
    </row>
    <row r="165" spans="1:137">
      <c r="A165" s="30">
        <v>208137</v>
      </c>
      <c r="B165" s="13" t="str">
        <f>VLOOKUP(Tabela2[[#This Row],[MATRIC]],Tabela1[],2,0)</f>
        <v>OMAR FIGUEIREDO PEREIRA</v>
      </c>
      <c r="C165" s="13" t="str">
        <f>VLOOKUP(Tabela2[[#This Row],[MATRIC]],Tabela1[],3,0)</f>
        <v>6AF004</v>
      </c>
      <c r="D165" s="31"/>
      <c r="E165" s="31"/>
      <c r="F165" s="31"/>
      <c r="G165" s="31"/>
      <c r="H165" s="31">
        <v>1</v>
      </c>
      <c r="I165" s="31">
        <v>1</v>
      </c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/>
      <c r="DA165" s="31"/>
      <c r="DB165" s="31"/>
      <c r="DC165" s="31"/>
      <c r="DD165" s="31"/>
      <c r="DE165" s="31">
        <v>1</v>
      </c>
      <c r="DF165" s="31"/>
      <c r="DG165" s="31"/>
      <c r="DH165" s="31"/>
      <c r="DI165" s="31"/>
      <c r="DJ165" s="31"/>
      <c r="DK165" s="31"/>
      <c r="DL165" s="31"/>
      <c r="DM165" s="31"/>
      <c r="DN165" s="31"/>
      <c r="DO165" s="31"/>
      <c r="DP165" s="31"/>
      <c r="DQ165" s="31"/>
      <c r="DR165" s="31"/>
      <c r="DS165" s="31"/>
      <c r="DT165" s="31"/>
      <c r="DU165" s="31"/>
      <c r="DV165" s="31"/>
      <c r="DW165" s="31"/>
      <c r="DX165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</v>
      </c>
      <c r="DY165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2</v>
      </c>
      <c r="DZ165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65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65" s="34">
        <f>(Tabela2[[#This Row],[DESJEJUN]]*4.37)</f>
        <v>4.37</v>
      </c>
      <c r="EC165" s="34">
        <f>(Tabela2[[#This Row],[ALMOÇO]]*14.66)</f>
        <v>29.32</v>
      </c>
      <c r="ED165" s="34">
        <f>(Tabela2[[#This Row],[LANCHE]]*3.8)</f>
        <v>0</v>
      </c>
      <c r="EE165" s="34">
        <f>(Tabela2[[#This Row],[JANTAR]]*14.66)</f>
        <v>0</v>
      </c>
      <c r="EF165" s="34">
        <f>SUM(Tabela2[[#This Row],[Valor Desjejum]]+Tabela2[[#This Row],[Valor Almoço]]+Tabela2[[#This Row],[Valor Lanche]]+Tabela2[[#This Row],[Valor Jantar]])</f>
        <v>33.69</v>
      </c>
      <c r="EG165" s="35">
        <f>(Tabela2[[#This Row],[Valor Desjejum]]+Tabela2[[#This Row],[Valor Almoço]]+Tabela2[[#This Row],[Valor Jantar]])*5%</f>
        <v>1.6844999999999999</v>
      </c>
    </row>
    <row r="166" spans="1:137">
      <c r="A166" s="30">
        <v>850</v>
      </c>
      <c r="B166" s="13" t="str">
        <f>VLOOKUP(Tabela2[[#This Row],[MATRIC]],Tabela1[],2,0)</f>
        <v>OSMAR DA SILVA COSTA</v>
      </c>
      <c r="C166" s="13" t="str">
        <f>VLOOKUP(Tabela2[[#This Row],[MATRIC]],Tabela1[],3,0)</f>
        <v>1AF079</v>
      </c>
      <c r="D166" s="142">
        <v>1</v>
      </c>
      <c r="E166" s="142">
        <v>1</v>
      </c>
      <c r="F166" s="31"/>
      <c r="G166" s="31"/>
      <c r="H166" s="31"/>
      <c r="I166" s="31"/>
      <c r="J166" s="31"/>
      <c r="K166" s="31"/>
      <c r="L166" s="31"/>
      <c r="M166" s="31">
        <v>1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>
        <v>1</v>
      </c>
      <c r="AC166" s="31">
        <v>1</v>
      </c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>
        <v>1</v>
      </c>
      <c r="AO166" s="31">
        <v>1</v>
      </c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>
        <v>7</v>
      </c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>
        <v>1</v>
      </c>
      <c r="CO166" s="31">
        <v>1</v>
      </c>
      <c r="CP166" s="31"/>
      <c r="CQ166" s="31"/>
      <c r="CR166" s="31">
        <v>1</v>
      </c>
      <c r="CS166" s="31">
        <v>1</v>
      </c>
      <c r="CT166" s="31"/>
      <c r="CU166" s="31"/>
      <c r="CV166" s="31">
        <v>1</v>
      </c>
      <c r="CW166" s="31">
        <v>1</v>
      </c>
      <c r="CX166" s="31"/>
      <c r="CY166" s="31"/>
      <c r="CZ166" s="31">
        <v>1</v>
      </c>
      <c r="DA166" s="31">
        <v>1</v>
      </c>
      <c r="DB166" s="31"/>
      <c r="DC166" s="31"/>
      <c r="DD166" s="31"/>
      <c r="DE166" s="31"/>
      <c r="DF166" s="31"/>
      <c r="DG166" s="31"/>
      <c r="DH166" s="31"/>
      <c r="DI166" s="31">
        <v>1</v>
      </c>
      <c r="DJ166" s="31"/>
      <c r="DK166" s="31"/>
      <c r="DL166" s="31"/>
      <c r="DM166" s="31"/>
      <c r="DN166" s="31"/>
      <c r="DO166" s="31"/>
      <c r="DP166" s="31"/>
      <c r="DQ166" s="31"/>
      <c r="DR166" s="31"/>
      <c r="DS166" s="31"/>
      <c r="DT166" s="31">
        <v>1</v>
      </c>
      <c r="DU166" s="31">
        <v>1</v>
      </c>
      <c r="DV166" s="31">
        <v>8</v>
      </c>
      <c r="DW166" s="31"/>
      <c r="DX166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8</v>
      </c>
      <c r="DY166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10</v>
      </c>
      <c r="DZ166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166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66" s="34">
        <f>(Tabela2[[#This Row],[DESJEJUN]]*4.37)</f>
        <v>34.96</v>
      </c>
      <c r="EC166" s="34">
        <f>(Tabela2[[#This Row],[ALMOÇO]]*14.66)</f>
        <v>146.6</v>
      </c>
      <c r="ED166" s="34">
        <f>(Tabela2[[#This Row],[LANCHE]]*3.8)</f>
        <v>57</v>
      </c>
      <c r="EE166" s="34">
        <f>(Tabela2[[#This Row],[JANTAR]]*14.66)</f>
        <v>0</v>
      </c>
      <c r="EF166" s="34">
        <f>SUM(Tabela2[[#This Row],[Valor Desjejum]]+Tabela2[[#This Row],[Valor Almoço]]+Tabela2[[#This Row],[Valor Lanche]]+Tabela2[[#This Row],[Valor Jantar]])</f>
        <v>238.56</v>
      </c>
      <c r="EG166" s="35">
        <f>(Tabela2[[#This Row],[Valor Desjejum]]+Tabela2[[#This Row],[Valor Almoço]]+Tabela2[[#This Row],[Valor Jantar]])*5%</f>
        <v>9.0780000000000012</v>
      </c>
    </row>
    <row r="167" spans="1:137">
      <c r="A167" s="30">
        <v>11174</v>
      </c>
      <c r="B167" s="13" t="str">
        <f>VLOOKUP(Tabela2[[#This Row],[MATRIC]],Tabela1[],2,0)</f>
        <v>OSMAR FERNANDES DE ARAUJO</v>
      </c>
      <c r="C167" s="13" t="str">
        <f>VLOOKUP(Tabela2[[#This Row],[MATRIC]],Tabela1[],3,0)</f>
        <v>3AF004</v>
      </c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>
        <v>1</v>
      </c>
      <c r="AG167" s="31">
        <v>1</v>
      </c>
      <c r="AH167" s="31"/>
      <c r="AI167" s="31"/>
      <c r="AJ167" s="31">
        <v>1</v>
      </c>
      <c r="AK167" s="31">
        <v>1</v>
      </c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>
        <v>1</v>
      </c>
      <c r="BI167" s="31">
        <v>1</v>
      </c>
      <c r="BJ167" s="31"/>
      <c r="BK167" s="31"/>
      <c r="BL167" s="31">
        <v>1</v>
      </c>
      <c r="BM167" s="31">
        <v>1</v>
      </c>
      <c r="BN167" s="31"/>
      <c r="BO167" s="31"/>
      <c r="BP167" s="31">
        <v>1</v>
      </c>
      <c r="BQ167" s="31">
        <v>1</v>
      </c>
      <c r="BR167" s="31"/>
      <c r="BS167" s="31"/>
      <c r="BT167" s="31">
        <v>1</v>
      </c>
      <c r="BU167" s="31">
        <v>1</v>
      </c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  <c r="DH167" s="31"/>
      <c r="DI167" s="31"/>
      <c r="DJ167" s="31"/>
      <c r="DK167" s="31"/>
      <c r="DL167" s="31"/>
      <c r="DM167" s="31"/>
      <c r="DN167" s="31"/>
      <c r="DO167" s="31"/>
      <c r="DP167" s="31"/>
      <c r="DQ167" s="31"/>
      <c r="DR167" s="31"/>
      <c r="DS167" s="31"/>
      <c r="DT167" s="31"/>
      <c r="DU167" s="31"/>
      <c r="DV167" s="31"/>
      <c r="DW167" s="31"/>
      <c r="DX167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6</v>
      </c>
      <c r="DY167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6</v>
      </c>
      <c r="DZ167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67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67" s="34">
        <f>(Tabela2[[#This Row],[DESJEJUN]]*4.37)</f>
        <v>26.22</v>
      </c>
      <c r="EC167" s="34">
        <f>(Tabela2[[#This Row],[ALMOÇO]]*14.66)</f>
        <v>87.960000000000008</v>
      </c>
      <c r="ED167" s="34">
        <f>(Tabela2[[#This Row],[LANCHE]]*3.8)</f>
        <v>0</v>
      </c>
      <c r="EE167" s="34">
        <f>(Tabela2[[#This Row],[JANTAR]]*14.66)</f>
        <v>0</v>
      </c>
      <c r="EF167" s="34">
        <f>SUM(Tabela2[[#This Row],[Valor Desjejum]]+Tabela2[[#This Row],[Valor Almoço]]+Tabela2[[#This Row],[Valor Lanche]]+Tabela2[[#This Row],[Valor Jantar]])</f>
        <v>114.18</v>
      </c>
      <c r="EG167" s="35">
        <f>(Tabela2[[#This Row],[Valor Desjejum]]+Tabela2[[#This Row],[Valor Almoço]]+Tabela2[[#This Row],[Valor Jantar]])*5%</f>
        <v>5.7090000000000005</v>
      </c>
    </row>
    <row r="168" spans="1:137">
      <c r="A168" s="30">
        <v>171662</v>
      </c>
      <c r="B168" s="13" t="str">
        <f>VLOOKUP(Tabela2[[#This Row],[MATRIC]],Tabela1[],2,0)</f>
        <v>PATRICIA LANE DA SILVA</v>
      </c>
      <c r="C168" s="13" t="str">
        <f>VLOOKUP(Tabela2[[#This Row],[MATRIC]],Tabela1[],3,0)</f>
        <v>6AF007</v>
      </c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/>
      <c r="DA168" s="31"/>
      <c r="DB168" s="31"/>
      <c r="DC168" s="31"/>
      <c r="DD168" s="31"/>
      <c r="DE168" s="31"/>
      <c r="DF168" s="31"/>
      <c r="DG168" s="31"/>
      <c r="DH168" s="31"/>
      <c r="DI168" s="31"/>
      <c r="DJ168" s="31"/>
      <c r="DK168" s="31"/>
      <c r="DL168" s="31"/>
      <c r="DM168" s="31"/>
      <c r="DN168" s="31"/>
      <c r="DO168" s="31"/>
      <c r="DP168" s="31"/>
      <c r="DQ168" s="31"/>
      <c r="DR168" s="31"/>
      <c r="DS168" s="31"/>
      <c r="DT168" s="31"/>
      <c r="DU168" s="31"/>
      <c r="DV168" s="31"/>
      <c r="DW168" s="31"/>
      <c r="DX168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68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68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68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68" s="34">
        <f>(Tabela2[[#This Row],[DESJEJUN]]*4.37)</f>
        <v>0</v>
      </c>
      <c r="EC168" s="34">
        <f>(Tabela2[[#This Row],[ALMOÇO]]*14.66)</f>
        <v>0</v>
      </c>
      <c r="ED168" s="34">
        <f>(Tabela2[[#This Row],[LANCHE]]*3.8)</f>
        <v>0</v>
      </c>
      <c r="EE168" s="34">
        <f>(Tabela2[[#This Row],[JANTAR]]*14.66)</f>
        <v>0</v>
      </c>
      <c r="EF168" s="34">
        <f>SUM(Tabela2[[#This Row],[Valor Desjejum]]+Tabela2[[#This Row],[Valor Almoço]]+Tabela2[[#This Row],[Valor Lanche]]+Tabela2[[#This Row],[Valor Jantar]])</f>
        <v>0</v>
      </c>
      <c r="EG168" s="35">
        <f>(Tabela2[[#This Row],[Valor Desjejum]]+Tabela2[[#This Row],[Valor Almoço]]+Tabela2[[#This Row],[Valor Jantar]])*5%</f>
        <v>0</v>
      </c>
    </row>
    <row r="169" spans="1:137">
      <c r="A169" s="30">
        <v>202345</v>
      </c>
      <c r="B169" s="13" t="str">
        <f>VLOOKUP(Tabela2[[#This Row],[MATRIC]],Tabela1[],2,0)</f>
        <v>PAULO DONIZETE DA COSTA</v>
      </c>
      <c r="C169" s="13" t="str">
        <f>VLOOKUP(Tabela2[[#This Row],[MATRIC]],Tabela1[],3,0)</f>
        <v>3AF019</v>
      </c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/>
      <c r="DA169" s="31"/>
      <c r="DB169" s="31"/>
      <c r="DC169" s="31"/>
      <c r="DD169" s="31"/>
      <c r="DE169" s="31"/>
      <c r="DF169" s="31"/>
      <c r="DG169" s="31"/>
      <c r="DH169" s="31"/>
      <c r="DI169" s="31"/>
      <c r="DJ169" s="31"/>
      <c r="DK169" s="31"/>
      <c r="DL169" s="31"/>
      <c r="DM169" s="31"/>
      <c r="DN169" s="31"/>
      <c r="DO169" s="31"/>
      <c r="DP169" s="31"/>
      <c r="DQ169" s="31"/>
      <c r="DR169" s="31"/>
      <c r="DS169" s="31"/>
      <c r="DT169" s="31"/>
      <c r="DU169" s="31"/>
      <c r="DV169" s="31"/>
      <c r="DW169" s="31"/>
      <c r="DX169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69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69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69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69" s="34">
        <f>(Tabela2[[#This Row],[DESJEJUN]]*4.37)</f>
        <v>0</v>
      </c>
      <c r="EC169" s="34">
        <f>(Tabela2[[#This Row],[ALMOÇO]]*14.66)</f>
        <v>0</v>
      </c>
      <c r="ED169" s="34">
        <f>(Tabela2[[#This Row],[LANCHE]]*3.8)</f>
        <v>0</v>
      </c>
      <c r="EE169" s="34">
        <f>(Tabela2[[#This Row],[JANTAR]]*14.66)</f>
        <v>0</v>
      </c>
      <c r="EF169" s="34">
        <f>SUM(Tabela2[[#This Row],[Valor Desjejum]]+Tabela2[[#This Row],[Valor Almoço]]+Tabela2[[#This Row],[Valor Lanche]]+Tabela2[[#This Row],[Valor Jantar]])</f>
        <v>0</v>
      </c>
      <c r="EG169" s="35">
        <f>(Tabela2[[#This Row],[Valor Desjejum]]+Tabela2[[#This Row],[Valor Almoço]]+Tabela2[[#This Row],[Valor Jantar]])*5%</f>
        <v>0</v>
      </c>
    </row>
    <row r="170" spans="1:137">
      <c r="A170" s="30">
        <v>193391</v>
      </c>
      <c r="B170" s="13" t="str">
        <f>VLOOKUP(Tabela2[[#This Row],[MATRIC]],Tabela1[],2,0)</f>
        <v>PAULO ROBERTO ALVES DOS SANTOS</v>
      </c>
      <c r="C170" s="13" t="str">
        <f>VLOOKUP(Tabela2[[#This Row],[MATRIC]],Tabela1[],3,0)</f>
        <v>1AF079</v>
      </c>
      <c r="D170" s="31"/>
      <c r="E170" s="31"/>
      <c r="F170" s="31"/>
      <c r="G170" s="31"/>
      <c r="H170" s="31"/>
      <c r="I170" s="31"/>
      <c r="J170" s="31"/>
      <c r="K170" s="31"/>
      <c r="L170" s="31">
        <v>1</v>
      </c>
      <c r="M170" s="31"/>
      <c r="N170" s="31"/>
      <c r="O170" s="31"/>
      <c r="P170" s="31">
        <v>1</v>
      </c>
      <c r="Q170" s="31">
        <v>1</v>
      </c>
      <c r="R170" s="31"/>
      <c r="S170" s="31"/>
      <c r="T170" s="31">
        <v>1</v>
      </c>
      <c r="U170" s="31">
        <v>1</v>
      </c>
      <c r="V170" s="31"/>
      <c r="W170" s="31"/>
      <c r="X170" s="31">
        <v>1</v>
      </c>
      <c r="Y170" s="31">
        <v>1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>
        <v>1</v>
      </c>
      <c r="AS170" s="31">
        <v>1</v>
      </c>
      <c r="AT170" s="31"/>
      <c r="AU170" s="31"/>
      <c r="AV170" s="31">
        <v>1</v>
      </c>
      <c r="AW170" s="31">
        <v>1</v>
      </c>
      <c r="AX170" s="31"/>
      <c r="AY170" s="31"/>
      <c r="AZ170" s="31">
        <v>1</v>
      </c>
      <c r="BA170" s="31">
        <v>1</v>
      </c>
      <c r="BB170" s="31"/>
      <c r="BC170" s="31"/>
      <c r="BD170" s="31">
        <v>1</v>
      </c>
      <c r="BE170" s="31">
        <v>1</v>
      </c>
      <c r="BF170" s="31"/>
      <c r="BG170" s="31"/>
      <c r="BH170" s="31"/>
      <c r="BI170" s="31"/>
      <c r="BJ170" s="31">
        <v>8</v>
      </c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>
        <v>1</v>
      </c>
      <c r="BY170" s="31">
        <v>1</v>
      </c>
      <c r="BZ170" s="31"/>
      <c r="CA170" s="31"/>
      <c r="CB170" s="31">
        <v>1</v>
      </c>
      <c r="CC170" s="31">
        <v>1</v>
      </c>
      <c r="CD170" s="31"/>
      <c r="CE170" s="31"/>
      <c r="CF170" s="31">
        <v>1</v>
      </c>
      <c r="CG170" s="31">
        <v>1</v>
      </c>
      <c r="CH170" s="31"/>
      <c r="CI170" s="31"/>
      <c r="CJ170" s="31">
        <v>1</v>
      </c>
      <c r="CK170" s="31">
        <v>1</v>
      </c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>
        <v>1</v>
      </c>
      <c r="DE170" s="31">
        <v>1</v>
      </c>
      <c r="DF170" s="31"/>
      <c r="DG170" s="31"/>
      <c r="DH170" s="31">
        <v>1</v>
      </c>
      <c r="DI170" s="31">
        <v>1</v>
      </c>
      <c r="DJ170" s="31"/>
      <c r="DK170" s="31"/>
      <c r="DL170" s="31">
        <v>1</v>
      </c>
      <c r="DM170" s="31">
        <v>1</v>
      </c>
      <c r="DN170" s="31"/>
      <c r="DO170" s="31"/>
      <c r="DP170" s="31">
        <v>1</v>
      </c>
      <c r="DQ170" s="31">
        <v>1</v>
      </c>
      <c r="DR170" s="31"/>
      <c r="DS170" s="31"/>
      <c r="DT170" s="31"/>
      <c r="DU170" s="31"/>
      <c r="DV170" s="31">
        <v>8</v>
      </c>
      <c r="DW170" s="31"/>
      <c r="DX170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16</v>
      </c>
      <c r="DY170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15</v>
      </c>
      <c r="DZ170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170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70" s="34">
        <f>(Tabela2[[#This Row],[DESJEJUN]]*4.37)</f>
        <v>69.92</v>
      </c>
      <c r="EC170" s="34">
        <f>(Tabela2[[#This Row],[ALMOÇO]]*14.66)</f>
        <v>219.9</v>
      </c>
      <c r="ED170" s="34">
        <f>(Tabela2[[#This Row],[LANCHE]]*3.8)</f>
        <v>60.8</v>
      </c>
      <c r="EE170" s="34">
        <f>(Tabela2[[#This Row],[JANTAR]]*14.66)</f>
        <v>0</v>
      </c>
      <c r="EF170" s="34">
        <f>SUM(Tabela2[[#This Row],[Valor Desjejum]]+Tabela2[[#This Row],[Valor Almoço]]+Tabela2[[#This Row],[Valor Lanche]]+Tabela2[[#This Row],[Valor Jantar]])</f>
        <v>350.62</v>
      </c>
      <c r="EG170" s="35">
        <f>(Tabela2[[#This Row],[Valor Desjejum]]+Tabela2[[#This Row],[Valor Almoço]]+Tabela2[[#This Row],[Valor Jantar]])*5%</f>
        <v>14.491</v>
      </c>
    </row>
    <row r="171" spans="1:137">
      <c r="A171" s="30">
        <v>2299</v>
      </c>
      <c r="B171" s="13" t="str">
        <f>VLOOKUP(Tabela2[[#This Row],[MATRIC]],Tabela1[],2,0)</f>
        <v>PEDRO JOAQUIM RODRIGUES</v>
      </c>
      <c r="C171" s="13" t="str">
        <f>VLOOKUP(Tabela2[[#This Row],[MATRIC]],Tabela1[],3,0)</f>
        <v>1AF076</v>
      </c>
      <c r="D171" s="31"/>
      <c r="E171" s="31"/>
      <c r="F171" s="31"/>
      <c r="G171" s="31"/>
      <c r="H171" s="31"/>
      <c r="I171" s="31"/>
      <c r="J171" s="31"/>
      <c r="K171" s="31"/>
      <c r="L171" s="31">
        <v>1</v>
      </c>
      <c r="M171" s="31"/>
      <c r="N171" s="31"/>
      <c r="O171" s="31"/>
      <c r="P171" s="31">
        <v>1</v>
      </c>
      <c r="Q171" s="31">
        <v>1</v>
      </c>
      <c r="R171" s="31"/>
      <c r="S171" s="31">
        <v>1</v>
      </c>
      <c r="T171" s="31">
        <v>1</v>
      </c>
      <c r="U171" s="31"/>
      <c r="V171" s="31"/>
      <c r="W171" s="31"/>
      <c r="X171" s="31">
        <v>1</v>
      </c>
      <c r="Y171" s="31">
        <v>4</v>
      </c>
      <c r="Z171" s="31">
        <v>4</v>
      </c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>
        <v>1</v>
      </c>
      <c r="AS171" s="31"/>
      <c r="AT171" s="31"/>
      <c r="AU171" s="31"/>
      <c r="AV171" s="31">
        <v>1</v>
      </c>
      <c r="AW171" s="31"/>
      <c r="AX171" s="31"/>
      <c r="AY171" s="31"/>
      <c r="AZ171" s="31">
        <v>1</v>
      </c>
      <c r="BA171" s="31"/>
      <c r="BB171" s="31"/>
      <c r="BC171" s="31"/>
      <c r="BD171" s="31">
        <v>1</v>
      </c>
      <c r="BE171" s="31">
        <v>1</v>
      </c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>
        <v>1</v>
      </c>
      <c r="BY171" s="31">
        <v>1</v>
      </c>
      <c r="BZ171" s="31"/>
      <c r="CA171" s="31"/>
      <c r="CB171" s="31">
        <v>1</v>
      </c>
      <c r="CC171" s="31"/>
      <c r="CD171" s="31"/>
      <c r="CE171" s="31"/>
      <c r="CF171" s="31">
        <v>1</v>
      </c>
      <c r="CG171" s="31">
        <v>1</v>
      </c>
      <c r="CH171" s="31"/>
      <c r="CI171" s="31"/>
      <c r="CJ171" s="31">
        <v>1</v>
      </c>
      <c r="CK171" s="31">
        <v>4</v>
      </c>
      <c r="CL171" s="31">
        <v>4</v>
      </c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>
        <v>1</v>
      </c>
      <c r="DE171" s="31"/>
      <c r="DF171" s="31"/>
      <c r="DG171" s="31"/>
      <c r="DH171" s="31">
        <v>1</v>
      </c>
      <c r="DI171" s="31"/>
      <c r="DJ171" s="31"/>
      <c r="DK171" s="31"/>
      <c r="DL171" s="31">
        <v>1</v>
      </c>
      <c r="DM171" s="31"/>
      <c r="DN171" s="31"/>
      <c r="DO171" s="31"/>
      <c r="DP171" s="31">
        <v>1</v>
      </c>
      <c r="DQ171" s="31">
        <v>4</v>
      </c>
      <c r="DR171" s="31">
        <v>4</v>
      </c>
      <c r="DS171" s="31"/>
      <c r="DT171" s="31"/>
      <c r="DU171" s="31"/>
      <c r="DV171" s="31"/>
      <c r="DW171" s="31"/>
      <c r="DX171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16</v>
      </c>
      <c r="DY171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16</v>
      </c>
      <c r="DZ171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12</v>
      </c>
      <c r="EA171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</v>
      </c>
      <c r="EB171" s="34">
        <f>(Tabela2[[#This Row],[DESJEJUN]]*4.37)</f>
        <v>69.92</v>
      </c>
      <c r="EC171" s="34">
        <f>(Tabela2[[#This Row],[ALMOÇO]]*14.66)</f>
        <v>234.56</v>
      </c>
      <c r="ED171" s="34">
        <f>(Tabela2[[#This Row],[LANCHE]]*3.8)</f>
        <v>45.599999999999994</v>
      </c>
      <c r="EE171" s="34">
        <f>(Tabela2[[#This Row],[JANTAR]]*14.66)</f>
        <v>14.66</v>
      </c>
      <c r="EF171" s="34">
        <f>SUM(Tabela2[[#This Row],[Valor Desjejum]]+Tabela2[[#This Row],[Valor Almoço]]+Tabela2[[#This Row],[Valor Lanche]]+Tabela2[[#This Row],[Valor Jantar]])</f>
        <v>364.74000000000007</v>
      </c>
      <c r="EG171" s="35">
        <f>(Tabela2[[#This Row],[Valor Desjejum]]+Tabela2[[#This Row],[Valor Almoço]]+Tabela2[[#This Row],[Valor Jantar]])*5%</f>
        <v>15.957000000000003</v>
      </c>
    </row>
    <row r="172" spans="1:137">
      <c r="A172" s="30">
        <v>107019</v>
      </c>
      <c r="B172" s="13" t="str">
        <f>VLOOKUP(Tabela2[[#This Row],[MATRIC]],Tabela1[],2,0)</f>
        <v>PEDRO TEIXEIRA DE ARAUJO</v>
      </c>
      <c r="C172" s="13" t="str">
        <f>VLOOKUP(Tabela2[[#This Row],[MATRIC]],Tabela1[],3,0)</f>
        <v>1AF079</v>
      </c>
      <c r="D172" s="142">
        <v>1</v>
      </c>
      <c r="E172" s="31"/>
      <c r="F172" s="31"/>
      <c r="G172" s="31"/>
      <c r="H172" s="31">
        <v>1</v>
      </c>
      <c r="I172" s="31"/>
      <c r="J172" s="31"/>
      <c r="K172" s="31"/>
      <c r="L172" s="31">
        <v>1</v>
      </c>
      <c r="M172" s="31"/>
      <c r="N172" s="31"/>
      <c r="O172" s="31"/>
      <c r="P172" s="31"/>
      <c r="Q172" s="31"/>
      <c r="R172" s="31"/>
      <c r="S172" s="31"/>
      <c r="T172" s="31">
        <v>1</v>
      </c>
      <c r="U172" s="31">
        <v>1</v>
      </c>
      <c r="V172" s="31"/>
      <c r="W172" s="31"/>
      <c r="X172" s="31">
        <v>1</v>
      </c>
      <c r="Y172" s="31">
        <v>1</v>
      </c>
      <c r="Z172" s="31">
        <v>1</v>
      </c>
      <c r="AA172" s="31"/>
      <c r="AB172" s="31"/>
      <c r="AC172" s="31"/>
      <c r="AD172" s="31"/>
      <c r="AE172" s="31"/>
      <c r="AF172" s="31">
        <v>1</v>
      </c>
      <c r="AG172" s="31"/>
      <c r="AH172" s="31"/>
      <c r="AI172" s="31"/>
      <c r="AJ172" s="31">
        <v>1</v>
      </c>
      <c r="AK172" s="31"/>
      <c r="AL172" s="31"/>
      <c r="AM172" s="31"/>
      <c r="AN172" s="31">
        <v>1</v>
      </c>
      <c r="AO172" s="31"/>
      <c r="AP172" s="31"/>
      <c r="AQ172" s="31"/>
      <c r="AR172" s="31">
        <v>1</v>
      </c>
      <c r="AS172" s="31"/>
      <c r="AT172" s="31"/>
      <c r="AU172" s="31"/>
      <c r="AV172" s="31">
        <v>1</v>
      </c>
      <c r="AW172" s="31">
        <v>1</v>
      </c>
      <c r="AX172" s="31"/>
      <c r="AY172" s="31"/>
      <c r="AZ172" s="31">
        <v>1</v>
      </c>
      <c r="BA172" s="31">
        <v>1</v>
      </c>
      <c r="BB172" s="31"/>
      <c r="BC172" s="31"/>
      <c r="BD172" s="31">
        <v>1</v>
      </c>
      <c r="BE172" s="31"/>
      <c r="BF172" s="31"/>
      <c r="BG172" s="31"/>
      <c r="BH172" s="31"/>
      <c r="BI172" s="31"/>
      <c r="BJ172" s="31">
        <v>7</v>
      </c>
      <c r="BK172" s="31">
        <v>7</v>
      </c>
      <c r="BL172" s="31">
        <v>1</v>
      </c>
      <c r="BM172" s="31"/>
      <c r="BN172" s="31"/>
      <c r="BO172" s="31"/>
      <c r="BP172" s="31">
        <v>1</v>
      </c>
      <c r="BQ172" s="31"/>
      <c r="BR172" s="31"/>
      <c r="BS172" s="31">
        <v>1</v>
      </c>
      <c r="BT172" s="31"/>
      <c r="BU172" s="31"/>
      <c r="BV172" s="31"/>
      <c r="BW172" s="31"/>
      <c r="BX172" s="31">
        <v>1</v>
      </c>
      <c r="BY172" s="31">
        <v>1</v>
      </c>
      <c r="BZ172" s="31"/>
      <c r="CA172" s="31"/>
      <c r="CB172" s="31">
        <v>1</v>
      </c>
      <c r="CC172" s="31">
        <v>1</v>
      </c>
      <c r="CD172" s="31"/>
      <c r="CE172" s="31"/>
      <c r="CF172" s="31"/>
      <c r="CG172" s="31"/>
      <c r="CH172" s="31"/>
      <c r="CI172" s="31"/>
      <c r="CJ172" s="31"/>
      <c r="CK172" s="31">
        <v>1</v>
      </c>
      <c r="CL172" s="31"/>
      <c r="CM172" s="31"/>
      <c r="CN172" s="31"/>
      <c r="CO172" s="31"/>
      <c r="CP172" s="31"/>
      <c r="CQ172" s="31"/>
      <c r="CR172" s="31">
        <v>1</v>
      </c>
      <c r="CS172" s="31"/>
      <c r="CT172" s="31"/>
      <c r="CU172" s="31"/>
      <c r="CV172" s="31">
        <v>1</v>
      </c>
      <c r="CW172" s="31"/>
      <c r="CX172" s="31"/>
      <c r="CY172" s="31"/>
      <c r="CZ172" s="31">
        <v>1</v>
      </c>
      <c r="DA172" s="31"/>
      <c r="DB172" s="31"/>
      <c r="DC172" s="31"/>
      <c r="DD172" s="31">
        <v>1</v>
      </c>
      <c r="DE172" s="31">
        <v>1</v>
      </c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>
        <v>1</v>
      </c>
      <c r="DR172" s="31"/>
      <c r="DS172" s="31"/>
      <c r="DT172" s="31"/>
      <c r="DU172" s="31"/>
      <c r="DV172" s="31">
        <v>8</v>
      </c>
      <c r="DW172" s="31">
        <v>8</v>
      </c>
      <c r="DX172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20</v>
      </c>
      <c r="DY172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9</v>
      </c>
      <c r="DZ172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172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16</v>
      </c>
      <c r="EB172" s="34">
        <f>(Tabela2[[#This Row],[DESJEJUN]]*4.37)</f>
        <v>87.4</v>
      </c>
      <c r="EC172" s="34">
        <f>(Tabela2[[#This Row],[ALMOÇO]]*14.66)</f>
        <v>131.94</v>
      </c>
      <c r="ED172" s="34">
        <f>(Tabela2[[#This Row],[LANCHE]]*3.8)</f>
        <v>60.8</v>
      </c>
      <c r="EE172" s="34">
        <f>(Tabela2[[#This Row],[JANTAR]]*14.66)</f>
        <v>234.56</v>
      </c>
      <c r="EF172" s="34">
        <f>SUM(Tabela2[[#This Row],[Valor Desjejum]]+Tabela2[[#This Row],[Valor Almoço]]+Tabela2[[#This Row],[Valor Lanche]]+Tabela2[[#This Row],[Valor Jantar]])</f>
        <v>514.70000000000005</v>
      </c>
      <c r="EG172" s="35">
        <f>(Tabela2[[#This Row],[Valor Desjejum]]+Tabela2[[#This Row],[Valor Almoço]]+Tabela2[[#This Row],[Valor Jantar]])*5%</f>
        <v>22.695</v>
      </c>
    </row>
    <row r="173" spans="1:137">
      <c r="A173" s="30">
        <v>196138</v>
      </c>
      <c r="B173" s="13" t="str">
        <f>VLOOKUP(Tabela2[[#This Row],[MATRIC]],Tabela1[],2,0)</f>
        <v>REGINALDO FERNANDES DE SOUZA</v>
      </c>
      <c r="C173" s="13" t="str">
        <f>VLOOKUP(Tabela2[[#This Row],[MATRIC]],Tabela1[],3,0)</f>
        <v>1AF076</v>
      </c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>
        <v>4</v>
      </c>
      <c r="AA173" s="31">
        <v>4</v>
      </c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>
        <v>4</v>
      </c>
      <c r="CM173" s="31">
        <v>4</v>
      </c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>
        <v>4</v>
      </c>
      <c r="DS173" s="31">
        <v>4</v>
      </c>
      <c r="DT173" s="31"/>
      <c r="DU173" s="31"/>
      <c r="DV173" s="31"/>
      <c r="DW173" s="31"/>
      <c r="DX173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73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73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12</v>
      </c>
      <c r="EA173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12</v>
      </c>
      <c r="EB173" s="34">
        <f>(Tabela2[[#This Row],[DESJEJUN]]*4.37)</f>
        <v>0</v>
      </c>
      <c r="EC173" s="34">
        <f>(Tabela2[[#This Row],[ALMOÇO]]*14.66)</f>
        <v>0</v>
      </c>
      <c r="ED173" s="34">
        <f>(Tabela2[[#This Row],[LANCHE]]*3.8)</f>
        <v>45.599999999999994</v>
      </c>
      <c r="EE173" s="34">
        <f>(Tabela2[[#This Row],[JANTAR]]*14.66)</f>
        <v>175.92000000000002</v>
      </c>
      <c r="EF173" s="34">
        <f>SUM(Tabela2[[#This Row],[Valor Desjejum]]+Tabela2[[#This Row],[Valor Almoço]]+Tabela2[[#This Row],[Valor Lanche]]+Tabela2[[#This Row],[Valor Jantar]])</f>
        <v>221.52</v>
      </c>
      <c r="EG173" s="35">
        <f>(Tabela2[[#This Row],[Valor Desjejum]]+Tabela2[[#This Row],[Valor Almoço]]+Tabela2[[#This Row],[Valor Jantar]])*5%</f>
        <v>8.7960000000000012</v>
      </c>
    </row>
    <row r="174" spans="1:137">
      <c r="A174" s="37">
        <v>234716</v>
      </c>
      <c r="B174" s="13" t="e">
        <f>VLOOKUP(Tabela2[[#This Row],[MATRIC]],Tabela1[],2,0)</f>
        <v>#N/A</v>
      </c>
      <c r="C174" s="13" t="e">
        <f>VLOOKUP(Tabela2[[#This Row],[MATRIC]],Tabela1[],3,0)</f>
        <v>#N/A</v>
      </c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/>
      <c r="DA174" s="31"/>
      <c r="DB174" s="31"/>
      <c r="DC174" s="31"/>
      <c r="DD174" s="31"/>
      <c r="DE174" s="31"/>
      <c r="DF174" s="31"/>
      <c r="DG174" s="31"/>
      <c r="DH174" s="31"/>
      <c r="DI174" s="31"/>
      <c r="DJ174" s="31"/>
      <c r="DK174" s="31"/>
      <c r="DL174" s="31"/>
      <c r="DM174" s="31"/>
      <c r="DN174" s="31"/>
      <c r="DO174" s="31"/>
      <c r="DP174" s="31"/>
      <c r="DQ174" s="31"/>
      <c r="DR174" s="31"/>
      <c r="DS174" s="31"/>
      <c r="DT174" s="31"/>
      <c r="DU174" s="31"/>
      <c r="DV174" s="31"/>
      <c r="DW174" s="31"/>
      <c r="DX174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74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74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74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74" s="34">
        <f>(Tabela2[[#This Row],[DESJEJUN]]*4.37)</f>
        <v>0</v>
      </c>
      <c r="EC174" s="34">
        <f>(Tabela2[[#This Row],[ALMOÇO]]*14.66)</f>
        <v>0</v>
      </c>
      <c r="ED174" s="34">
        <f>(Tabela2[[#This Row],[LANCHE]]*3.8)</f>
        <v>0</v>
      </c>
      <c r="EE174" s="34">
        <f>(Tabela2[[#This Row],[JANTAR]]*14.66)</f>
        <v>0</v>
      </c>
      <c r="EF174" s="34">
        <f>SUM(Tabela2[[#This Row],[Valor Desjejum]]+Tabela2[[#This Row],[Valor Almoço]]+Tabela2[[#This Row],[Valor Lanche]]+Tabela2[[#This Row],[Valor Jantar]])</f>
        <v>0</v>
      </c>
      <c r="EG174" s="35">
        <f>(Tabela2[[#This Row],[Valor Desjejum]]+Tabela2[[#This Row],[Valor Almoço]]+Tabela2[[#This Row],[Valor Jantar]])*5%</f>
        <v>0</v>
      </c>
    </row>
    <row r="175" spans="1:137">
      <c r="A175" s="30">
        <v>173263</v>
      </c>
      <c r="B175" s="13" t="str">
        <f>VLOOKUP(Tabela2[[#This Row],[MATRIC]],Tabela1[],2,0)</f>
        <v>RENILDA SILVA COSTA</v>
      </c>
      <c r="C175" s="13" t="str">
        <f>VLOOKUP(Tabela2[[#This Row],[MATRIC]],Tabela1[],3,0)</f>
        <v>6AF011</v>
      </c>
      <c r="D175" s="142">
        <v>1</v>
      </c>
      <c r="E175" s="142">
        <v>1</v>
      </c>
      <c r="F175" s="31"/>
      <c r="G175" s="31"/>
      <c r="H175" s="31">
        <v>1</v>
      </c>
      <c r="I175" s="31">
        <v>1</v>
      </c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>
        <v>1</v>
      </c>
      <c r="Y175" s="31">
        <v>1</v>
      </c>
      <c r="Z175" s="31"/>
      <c r="AA175" s="31"/>
      <c r="AB175" s="31">
        <v>1</v>
      </c>
      <c r="AC175" s="31">
        <v>1</v>
      </c>
      <c r="AD175" s="31"/>
      <c r="AE175" s="31"/>
      <c r="AF175" s="31"/>
      <c r="AG175" s="31"/>
      <c r="AH175" s="31"/>
      <c r="AI175" s="31"/>
      <c r="AJ175" s="31">
        <v>1</v>
      </c>
      <c r="AK175" s="31">
        <v>1</v>
      </c>
      <c r="AL175" s="31"/>
      <c r="AM175" s="31"/>
      <c r="AN175" s="31"/>
      <c r="AO175" s="31">
        <v>1</v>
      </c>
      <c r="AP175" s="31"/>
      <c r="AQ175" s="31"/>
      <c r="AR175" s="31">
        <v>1</v>
      </c>
      <c r="AS175" s="31">
        <v>1</v>
      </c>
      <c r="AT175" s="31"/>
      <c r="AU175" s="31"/>
      <c r="AV175" s="31">
        <v>1</v>
      </c>
      <c r="AW175" s="31">
        <v>1</v>
      </c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>
        <v>1</v>
      </c>
      <c r="BI175" s="31">
        <v>1</v>
      </c>
      <c r="BJ175" s="31"/>
      <c r="BK175" s="31"/>
      <c r="BL175" s="31">
        <v>1</v>
      </c>
      <c r="BM175" s="31">
        <v>1</v>
      </c>
      <c r="BN175" s="31"/>
      <c r="BO175" s="31"/>
      <c r="BP175" s="31">
        <v>1</v>
      </c>
      <c r="BQ175" s="31">
        <v>1</v>
      </c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>
        <v>1</v>
      </c>
      <c r="CK175" s="31">
        <v>1</v>
      </c>
      <c r="CL175" s="31"/>
      <c r="CM175" s="31"/>
      <c r="CN175" s="31">
        <v>1</v>
      </c>
      <c r="CO175" s="31">
        <v>1</v>
      </c>
      <c r="CP175" s="31"/>
      <c r="CQ175" s="31"/>
      <c r="CR175" s="31"/>
      <c r="CS175" s="31"/>
      <c r="CT175" s="31"/>
      <c r="CU175" s="31"/>
      <c r="CV175" s="31">
        <v>1</v>
      </c>
      <c r="CW175" s="31">
        <v>1</v>
      </c>
      <c r="CX175" s="31"/>
      <c r="CY175" s="31"/>
      <c r="CZ175" s="31">
        <v>1</v>
      </c>
      <c r="DA175" s="31">
        <v>1</v>
      </c>
      <c r="DB175" s="31"/>
      <c r="DC175" s="31"/>
      <c r="DD175" s="31"/>
      <c r="DE175" s="31"/>
      <c r="DF175" s="31"/>
      <c r="DG175" s="31"/>
      <c r="DH175" s="31"/>
      <c r="DI175" s="31"/>
      <c r="DJ175" s="31"/>
      <c r="DK175" s="31"/>
      <c r="DL175" s="31">
        <v>1</v>
      </c>
      <c r="DM175" s="31">
        <v>1</v>
      </c>
      <c r="DN175" s="31"/>
      <c r="DO175" s="31"/>
      <c r="DP175" s="31">
        <v>1</v>
      </c>
      <c r="DQ175" s="31">
        <v>1</v>
      </c>
      <c r="DR175" s="31"/>
      <c r="DS175" s="31"/>
      <c r="DT175" s="31">
        <v>1</v>
      </c>
      <c r="DU175" s="31">
        <v>1</v>
      </c>
      <c r="DV175" s="31"/>
      <c r="DW175" s="31"/>
      <c r="DX175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17</v>
      </c>
      <c r="DY175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18</v>
      </c>
      <c r="DZ175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75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75" s="34">
        <f>(Tabela2[[#This Row],[DESJEJUN]]*4.37)</f>
        <v>74.290000000000006</v>
      </c>
      <c r="EC175" s="34">
        <f>(Tabela2[[#This Row],[ALMOÇO]]*14.66)</f>
        <v>263.88</v>
      </c>
      <c r="ED175" s="34">
        <f>(Tabela2[[#This Row],[LANCHE]]*3.8)</f>
        <v>0</v>
      </c>
      <c r="EE175" s="34">
        <f>(Tabela2[[#This Row],[JANTAR]]*14.66)</f>
        <v>0</v>
      </c>
      <c r="EF175" s="34">
        <f>SUM(Tabela2[[#This Row],[Valor Desjejum]]+Tabela2[[#This Row],[Valor Almoço]]+Tabela2[[#This Row],[Valor Lanche]]+Tabela2[[#This Row],[Valor Jantar]])</f>
        <v>338.17</v>
      </c>
      <c r="EG175" s="35">
        <f>(Tabela2[[#This Row],[Valor Desjejum]]+Tabela2[[#This Row],[Valor Almoço]]+Tabela2[[#This Row],[Valor Jantar]])*5%</f>
        <v>16.9085</v>
      </c>
    </row>
    <row r="176" spans="1:137">
      <c r="A176" s="30">
        <v>197494</v>
      </c>
      <c r="B176" s="13" t="str">
        <f>VLOOKUP(Tabela2[[#This Row],[MATRIC]],Tabela1[],2,0)</f>
        <v>RIVAIL SILVESTRE DA SILVA</v>
      </c>
      <c r="C176" s="13" t="str">
        <f>VLOOKUP(Tabela2[[#This Row],[MATRIC]],Tabela1[],3,0)</f>
        <v>1AF079</v>
      </c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  <c r="DE176" s="31"/>
      <c r="DF176" s="31"/>
      <c r="DG176" s="31"/>
      <c r="DH176" s="31"/>
      <c r="DI176" s="31"/>
      <c r="DJ176" s="31"/>
      <c r="DK176" s="31"/>
      <c r="DL176" s="31"/>
      <c r="DM176" s="31"/>
      <c r="DN176" s="31"/>
      <c r="DO176" s="31"/>
      <c r="DP176" s="31"/>
      <c r="DQ176" s="31"/>
      <c r="DR176" s="31"/>
      <c r="DS176" s="31"/>
      <c r="DT176" s="31"/>
      <c r="DU176" s="31"/>
      <c r="DV176" s="31"/>
      <c r="DW176" s="31"/>
      <c r="DX176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76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76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76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76" s="34">
        <f>(Tabela2[[#This Row],[DESJEJUN]]*4.37)</f>
        <v>0</v>
      </c>
      <c r="EC176" s="34">
        <f>(Tabela2[[#This Row],[ALMOÇO]]*14.66)</f>
        <v>0</v>
      </c>
      <c r="ED176" s="34">
        <f>(Tabela2[[#This Row],[LANCHE]]*3.8)</f>
        <v>0</v>
      </c>
      <c r="EE176" s="34">
        <f>(Tabela2[[#This Row],[JANTAR]]*14.66)</f>
        <v>0</v>
      </c>
      <c r="EF176" s="34">
        <f>SUM(Tabela2[[#This Row],[Valor Desjejum]]+Tabela2[[#This Row],[Valor Almoço]]+Tabela2[[#This Row],[Valor Lanche]]+Tabela2[[#This Row],[Valor Jantar]])</f>
        <v>0</v>
      </c>
      <c r="EG176" s="35">
        <f>(Tabela2[[#This Row],[Valor Desjejum]]+Tabela2[[#This Row],[Valor Almoço]]+Tabela2[[#This Row],[Valor Jantar]])*5%</f>
        <v>0</v>
      </c>
    </row>
    <row r="177" spans="1:137">
      <c r="A177" s="37">
        <v>208141</v>
      </c>
      <c r="B177" s="13" t="str">
        <f>VLOOKUP(Tabela2[[#This Row],[MATRIC]],Tabela1[],2,0)</f>
        <v>ROBSON DELFINO DA SILVA</v>
      </c>
      <c r="C177" s="13" t="str">
        <f>VLOOKUP(Tabela2[[#This Row],[MATRIC]],Tabela1[],3,0)</f>
        <v>1AF079</v>
      </c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  <c r="DS177" s="31"/>
      <c r="DT177" s="31"/>
      <c r="DU177" s="31"/>
      <c r="DV177" s="31"/>
      <c r="DW177" s="31"/>
      <c r="DX177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77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77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77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77" s="34">
        <f>(Tabela2[[#This Row],[DESJEJUN]]*4.37)</f>
        <v>0</v>
      </c>
      <c r="EC177" s="34">
        <f>(Tabela2[[#This Row],[ALMOÇO]]*14.66)</f>
        <v>0</v>
      </c>
      <c r="ED177" s="34">
        <f>(Tabela2[[#This Row],[LANCHE]]*3.8)</f>
        <v>0</v>
      </c>
      <c r="EE177" s="34">
        <f>(Tabela2[[#This Row],[JANTAR]]*14.66)</f>
        <v>0</v>
      </c>
      <c r="EF177" s="34">
        <f>SUM(Tabela2[[#This Row],[Valor Desjejum]]+Tabela2[[#This Row],[Valor Almoço]]+Tabela2[[#This Row],[Valor Lanche]]+Tabela2[[#This Row],[Valor Jantar]])</f>
        <v>0</v>
      </c>
      <c r="EG177" s="35">
        <f>(Tabela2[[#This Row],[Valor Desjejum]]+Tabela2[[#This Row],[Valor Almoço]]+Tabela2[[#This Row],[Valor Jantar]])*5%</f>
        <v>0</v>
      </c>
    </row>
    <row r="178" spans="1:137">
      <c r="A178" s="30">
        <v>188926</v>
      </c>
      <c r="B178" s="13" t="str">
        <f>VLOOKUP(Tabela2[[#This Row],[MATRIC]],Tabela1[],2,0)</f>
        <v>RODRIGO GONCALVES FERNANDES</v>
      </c>
      <c r="C178" s="13" t="str">
        <f>VLOOKUP(Tabela2[[#This Row],[MATRIC]],Tabela1[],3,0)</f>
        <v>1AF072</v>
      </c>
      <c r="D178" s="31"/>
      <c r="E178" s="31"/>
      <c r="F178" s="31"/>
      <c r="G178" s="31"/>
      <c r="H178" s="31"/>
      <c r="I178" s="31">
        <v>2</v>
      </c>
      <c r="J178" s="31">
        <v>2</v>
      </c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>
        <v>1</v>
      </c>
      <c r="AC178" s="31"/>
      <c r="AD178" s="31"/>
      <c r="AE178" s="31"/>
      <c r="AF178" s="31"/>
      <c r="AG178" s="31"/>
      <c r="AH178" s="31"/>
      <c r="AI178" s="31"/>
      <c r="AJ178" s="31">
        <v>1</v>
      </c>
      <c r="AK178" s="31"/>
      <c r="AL178" s="31"/>
      <c r="AM178" s="31"/>
      <c r="AN178" s="31"/>
      <c r="AO178" s="31">
        <v>4</v>
      </c>
      <c r="AP178" s="31">
        <v>4</v>
      </c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>
        <v>1</v>
      </c>
      <c r="CO178" s="31"/>
      <c r="CP178" s="31"/>
      <c r="CQ178" s="31"/>
      <c r="CR178" s="31"/>
      <c r="CS178" s="31"/>
      <c r="CT178" s="31"/>
      <c r="CU178" s="31"/>
      <c r="CV178" s="31">
        <v>1</v>
      </c>
      <c r="CW178" s="31"/>
      <c r="CX178" s="31"/>
      <c r="CY178" s="31"/>
      <c r="CZ178" s="31"/>
      <c r="DA178" s="31">
        <v>4</v>
      </c>
      <c r="DB178" s="31">
        <v>4</v>
      </c>
      <c r="DC178" s="31"/>
      <c r="DD178" s="31"/>
      <c r="DE178" s="31"/>
      <c r="DF178" s="31"/>
      <c r="DG178" s="31"/>
      <c r="DH178" s="31"/>
      <c r="DI178" s="31"/>
      <c r="DJ178" s="31"/>
      <c r="DK178" s="31"/>
      <c r="DL178" s="31"/>
      <c r="DM178" s="31"/>
      <c r="DN178" s="31"/>
      <c r="DO178" s="31"/>
      <c r="DP178" s="31"/>
      <c r="DQ178" s="31"/>
      <c r="DR178" s="31"/>
      <c r="DS178" s="31"/>
      <c r="DT178" s="31">
        <v>1</v>
      </c>
      <c r="DU178" s="31">
        <v>1</v>
      </c>
      <c r="DV178" s="31">
        <v>1</v>
      </c>
      <c r="DW178" s="31"/>
      <c r="DX178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5</v>
      </c>
      <c r="DY178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11</v>
      </c>
      <c r="DZ178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11</v>
      </c>
      <c r="EA178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78" s="34">
        <f>(Tabela2[[#This Row],[DESJEJUN]]*4.37)</f>
        <v>21.85</v>
      </c>
      <c r="EC178" s="34">
        <f>(Tabela2[[#This Row],[ALMOÇO]]*14.66)</f>
        <v>161.26</v>
      </c>
      <c r="ED178" s="34">
        <f>(Tabela2[[#This Row],[LANCHE]]*3.8)</f>
        <v>41.8</v>
      </c>
      <c r="EE178" s="34">
        <f>(Tabela2[[#This Row],[JANTAR]]*14.66)</f>
        <v>0</v>
      </c>
      <c r="EF178" s="34">
        <f>SUM(Tabela2[[#This Row],[Valor Desjejum]]+Tabela2[[#This Row],[Valor Almoço]]+Tabela2[[#This Row],[Valor Lanche]]+Tabela2[[#This Row],[Valor Jantar]])</f>
        <v>224.90999999999997</v>
      </c>
      <c r="EG178" s="35">
        <f>(Tabela2[[#This Row],[Valor Desjejum]]+Tabela2[[#This Row],[Valor Almoço]]+Tabela2[[#This Row],[Valor Jantar]])*5%</f>
        <v>9.1555</v>
      </c>
    </row>
    <row r="179" spans="1:137">
      <c r="A179" s="30">
        <v>3132</v>
      </c>
      <c r="B179" s="13" t="str">
        <f>VLOOKUP(Tabela2[[#This Row],[MATRIC]],Tabela1[],2,0)</f>
        <v>ROMERO RAMON SILVA</v>
      </c>
      <c r="C179" s="13" t="str">
        <f>VLOOKUP(Tabela2[[#This Row],[MATRIC]],Tabela1[],3,0)</f>
        <v>2AF007</v>
      </c>
      <c r="D179" s="31"/>
      <c r="E179" s="31"/>
      <c r="F179" s="31"/>
      <c r="G179" s="31"/>
      <c r="H179" s="31"/>
      <c r="I179" s="31"/>
      <c r="J179" s="31"/>
      <c r="K179" s="31"/>
      <c r="L179" s="31">
        <v>1</v>
      </c>
      <c r="M179" s="31">
        <v>1</v>
      </c>
      <c r="N179" s="31"/>
      <c r="O179" s="31"/>
      <c r="P179" s="31">
        <v>1</v>
      </c>
      <c r="Q179" s="31">
        <v>1</v>
      </c>
      <c r="R179" s="31"/>
      <c r="S179" s="31"/>
      <c r="T179" s="31">
        <v>1</v>
      </c>
      <c r="U179" s="31">
        <v>1</v>
      </c>
      <c r="V179" s="31"/>
      <c r="W179" s="31"/>
      <c r="X179" s="31">
        <v>1</v>
      </c>
      <c r="Y179" s="31">
        <v>1</v>
      </c>
      <c r="Z179" s="31"/>
      <c r="AA179" s="31"/>
      <c r="AB179" s="31">
        <v>1</v>
      </c>
      <c r="AC179" s="31">
        <v>1</v>
      </c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>
        <v>1</v>
      </c>
      <c r="AO179" s="31">
        <v>1</v>
      </c>
      <c r="AP179" s="31"/>
      <c r="AQ179" s="31"/>
      <c r="AR179" s="31">
        <v>1</v>
      </c>
      <c r="AS179" s="31">
        <v>1</v>
      </c>
      <c r="AT179" s="31"/>
      <c r="AU179" s="31"/>
      <c r="AV179" s="31">
        <v>1</v>
      </c>
      <c r="AW179" s="31">
        <v>1</v>
      </c>
      <c r="AX179" s="31"/>
      <c r="AY179" s="31"/>
      <c r="AZ179" s="31">
        <v>1</v>
      </c>
      <c r="BA179" s="31">
        <v>1</v>
      </c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>
        <v>1</v>
      </c>
      <c r="BQ179" s="31">
        <v>1</v>
      </c>
      <c r="BR179" s="31"/>
      <c r="BS179" s="31"/>
      <c r="BT179" s="31">
        <v>1</v>
      </c>
      <c r="BU179" s="31">
        <v>1</v>
      </c>
      <c r="BV179" s="31"/>
      <c r="BW179" s="31"/>
      <c r="BX179" s="31"/>
      <c r="BY179" s="31">
        <v>1</v>
      </c>
      <c r="BZ179" s="31">
        <v>1</v>
      </c>
      <c r="CA179" s="31"/>
      <c r="CB179" s="31">
        <v>1</v>
      </c>
      <c r="CC179" s="31">
        <v>1</v>
      </c>
      <c r="CD179" s="31"/>
      <c r="CE179" s="31"/>
      <c r="CF179" s="31">
        <v>1</v>
      </c>
      <c r="CG179" s="31">
        <v>1</v>
      </c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>
        <v>1</v>
      </c>
      <c r="DA179" s="31">
        <v>1</v>
      </c>
      <c r="DB179" s="31"/>
      <c r="DC179" s="31"/>
      <c r="DD179" s="31">
        <v>1</v>
      </c>
      <c r="DE179" s="31">
        <v>1</v>
      </c>
      <c r="DF179" s="31"/>
      <c r="DG179" s="31"/>
      <c r="DH179" s="31">
        <v>1</v>
      </c>
      <c r="DI179" s="31">
        <v>1</v>
      </c>
      <c r="DJ179" s="31"/>
      <c r="DK179" s="31"/>
      <c r="DL179" s="31"/>
      <c r="DM179" s="31">
        <v>1</v>
      </c>
      <c r="DN179" s="31"/>
      <c r="DO179" s="31"/>
      <c r="DP179" s="31"/>
      <c r="DQ179" s="31"/>
      <c r="DR179" s="31"/>
      <c r="DS179" s="31"/>
      <c r="DT179" s="31"/>
      <c r="DU179" s="31"/>
      <c r="DV179" s="31"/>
      <c r="DW179" s="31"/>
      <c r="DX179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16</v>
      </c>
      <c r="DY179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18</v>
      </c>
      <c r="DZ179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</v>
      </c>
      <c r="EA179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79" s="34">
        <f>(Tabela2[[#This Row],[DESJEJUN]]*4.37)</f>
        <v>69.92</v>
      </c>
      <c r="EC179" s="34">
        <f>(Tabela2[[#This Row],[ALMOÇO]]*14.66)</f>
        <v>263.88</v>
      </c>
      <c r="ED179" s="34">
        <f>(Tabela2[[#This Row],[LANCHE]]*3.8)</f>
        <v>3.8</v>
      </c>
      <c r="EE179" s="34">
        <f>(Tabela2[[#This Row],[JANTAR]]*14.66)</f>
        <v>0</v>
      </c>
      <c r="EF179" s="34">
        <f>SUM(Tabela2[[#This Row],[Valor Desjejum]]+Tabela2[[#This Row],[Valor Almoço]]+Tabela2[[#This Row],[Valor Lanche]]+Tabela2[[#This Row],[Valor Jantar]])</f>
        <v>337.6</v>
      </c>
      <c r="EG179" s="35">
        <f>(Tabela2[[#This Row],[Valor Desjejum]]+Tabela2[[#This Row],[Valor Almoço]]+Tabela2[[#This Row],[Valor Jantar]])*5%</f>
        <v>16.690000000000001</v>
      </c>
    </row>
    <row r="180" spans="1:137">
      <c r="A180" s="37">
        <v>235870</v>
      </c>
      <c r="B180" s="13" t="str">
        <f>VLOOKUP(Tabela2[[#This Row],[MATRIC]],Tabela1[],2,0)</f>
        <v>RONAN TAVARES DA SILVA</v>
      </c>
      <c r="C180" s="13" t="str">
        <f>VLOOKUP(Tabela2[[#This Row],[MATRIC]],Tabela1[],3,0)</f>
        <v>2AF011</v>
      </c>
      <c r="D180" s="142">
        <v>1</v>
      </c>
      <c r="E180" s="31"/>
      <c r="F180" s="31"/>
      <c r="G180" s="31"/>
      <c r="H180" s="31">
        <v>1</v>
      </c>
      <c r="I180" s="31"/>
      <c r="J180" s="31">
        <v>2</v>
      </c>
      <c r="K180" s="31">
        <v>2</v>
      </c>
      <c r="L180" s="31">
        <v>1</v>
      </c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  <c r="DS180" s="31"/>
      <c r="DT180" s="31"/>
      <c r="DU180" s="31"/>
      <c r="DV180" s="31">
        <v>1</v>
      </c>
      <c r="DW180" s="31">
        <v>1</v>
      </c>
      <c r="DX180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3</v>
      </c>
      <c r="DY180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80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3</v>
      </c>
      <c r="EA180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3</v>
      </c>
      <c r="EB180" s="34">
        <f>(Tabela2[[#This Row],[DESJEJUN]]*4.37)</f>
        <v>13.11</v>
      </c>
      <c r="EC180" s="34">
        <f>(Tabela2[[#This Row],[ALMOÇO]]*14.66)</f>
        <v>0</v>
      </c>
      <c r="ED180" s="34">
        <f>(Tabela2[[#This Row],[LANCHE]]*3.8)</f>
        <v>11.399999999999999</v>
      </c>
      <c r="EE180" s="34">
        <f>(Tabela2[[#This Row],[JANTAR]]*14.66)</f>
        <v>43.980000000000004</v>
      </c>
      <c r="EF180" s="34">
        <f>SUM(Tabela2[[#This Row],[Valor Desjejum]]+Tabela2[[#This Row],[Valor Almoço]]+Tabela2[[#This Row],[Valor Lanche]]+Tabela2[[#This Row],[Valor Jantar]])</f>
        <v>68.490000000000009</v>
      </c>
      <c r="EG180" s="35">
        <f>(Tabela2[[#This Row],[Valor Desjejum]]+Tabela2[[#This Row],[Valor Almoço]]+Tabela2[[#This Row],[Valor Jantar]])*5%</f>
        <v>2.8545000000000003</v>
      </c>
    </row>
    <row r="181" spans="1:137">
      <c r="A181" s="30">
        <v>130889</v>
      </c>
      <c r="B181" s="13" t="str">
        <f>VLOOKUP(Tabela2[[#This Row],[MATRIC]],Tabela1[],2,0)</f>
        <v>SEBASTIAO GONCALVES DA SILVA</v>
      </c>
      <c r="C181" s="13" t="str">
        <f>VLOOKUP(Tabela2[[#This Row],[MATRIC]],Tabela1[],3,0)</f>
        <v>1AF079</v>
      </c>
      <c r="D181" s="142">
        <v>1</v>
      </c>
      <c r="E181" s="142">
        <v>1</v>
      </c>
      <c r="F181" s="31"/>
      <c r="G181" s="31"/>
      <c r="H181" s="31">
        <v>1</v>
      </c>
      <c r="I181" s="31">
        <v>1</v>
      </c>
      <c r="J181" s="31"/>
      <c r="K181" s="31"/>
      <c r="L181" s="31">
        <v>1</v>
      </c>
      <c r="M181" s="31">
        <v>1</v>
      </c>
      <c r="N181" s="31"/>
      <c r="O181" s="31"/>
      <c r="P181" s="31">
        <v>1</v>
      </c>
      <c r="Q181" s="31">
        <v>1</v>
      </c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>
        <v>1</v>
      </c>
      <c r="AC181" s="31">
        <v>1</v>
      </c>
      <c r="AD181" s="31"/>
      <c r="AE181" s="31">
        <v>1</v>
      </c>
      <c r="AF181" s="31">
        <v>1</v>
      </c>
      <c r="AG181" s="31"/>
      <c r="AH181" s="31"/>
      <c r="AI181" s="31"/>
      <c r="AJ181" s="31">
        <v>1</v>
      </c>
      <c r="AK181" s="31">
        <v>1</v>
      </c>
      <c r="AL181" s="31"/>
      <c r="AM181" s="31"/>
      <c r="AN181" s="31">
        <v>1</v>
      </c>
      <c r="AO181" s="31">
        <v>1</v>
      </c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>
        <v>1</v>
      </c>
      <c r="BI181" s="31">
        <v>1</v>
      </c>
      <c r="BJ181" s="31">
        <v>7</v>
      </c>
      <c r="BK181" s="31"/>
      <c r="BL181" s="31">
        <v>1</v>
      </c>
      <c r="BM181" s="31">
        <v>1</v>
      </c>
      <c r="BN181" s="31"/>
      <c r="BO181" s="31"/>
      <c r="BP181" s="31">
        <v>1</v>
      </c>
      <c r="BQ181" s="31">
        <v>1</v>
      </c>
      <c r="BR181" s="31"/>
      <c r="BS181" s="31"/>
      <c r="BT181" s="31">
        <v>1</v>
      </c>
      <c r="BU181" s="31">
        <v>1</v>
      </c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>
        <v>1</v>
      </c>
      <c r="CO181" s="31">
        <v>1</v>
      </c>
      <c r="CP181" s="31"/>
      <c r="CQ181" s="31"/>
      <c r="CR181" s="31">
        <v>1</v>
      </c>
      <c r="CS181" s="31">
        <v>1</v>
      </c>
      <c r="CT181" s="31"/>
      <c r="CU181" s="31"/>
      <c r="CV181" s="31">
        <v>1</v>
      </c>
      <c r="CW181" s="31">
        <v>1</v>
      </c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>
        <v>8</v>
      </c>
      <c r="DW181" s="31"/>
      <c r="DX181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15</v>
      </c>
      <c r="DY181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14</v>
      </c>
      <c r="DZ181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181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</v>
      </c>
      <c r="EB181" s="34">
        <f>(Tabela2[[#This Row],[DESJEJUN]]*4.37)</f>
        <v>65.55</v>
      </c>
      <c r="EC181" s="34">
        <f>(Tabela2[[#This Row],[ALMOÇO]]*14.66)</f>
        <v>205.24</v>
      </c>
      <c r="ED181" s="34">
        <f>(Tabela2[[#This Row],[LANCHE]]*3.8)</f>
        <v>57</v>
      </c>
      <c r="EE181" s="34">
        <f>(Tabela2[[#This Row],[JANTAR]]*14.66)</f>
        <v>14.66</v>
      </c>
      <c r="EF181" s="34">
        <f>SUM(Tabela2[[#This Row],[Valor Desjejum]]+Tabela2[[#This Row],[Valor Almoço]]+Tabela2[[#This Row],[Valor Lanche]]+Tabela2[[#This Row],[Valor Jantar]])</f>
        <v>342.45000000000005</v>
      </c>
      <c r="EG181" s="35">
        <f>(Tabela2[[#This Row],[Valor Desjejum]]+Tabela2[[#This Row],[Valor Almoço]]+Tabela2[[#This Row],[Valor Jantar]])*5%</f>
        <v>14.272500000000003</v>
      </c>
    </row>
    <row r="182" spans="1:137">
      <c r="A182" s="30">
        <v>204116</v>
      </c>
      <c r="B182" s="13" t="str">
        <f>VLOOKUP(Tabela2[[#This Row],[MATRIC]],Tabela1[],2,0)</f>
        <v>SEBASTIAO PEREIRA DA SILVA</v>
      </c>
      <c r="C182" s="13" t="str">
        <f>VLOOKUP(Tabela2[[#This Row],[MATRIC]],Tabela1[],3,0)</f>
        <v>1AF079</v>
      </c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>
        <v>1</v>
      </c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>
        <v>8</v>
      </c>
      <c r="BK182" s="31">
        <v>8</v>
      </c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>
        <v>1</v>
      </c>
      <c r="DA182" s="31">
        <v>1</v>
      </c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>
        <v>1</v>
      </c>
      <c r="DU182" s="31">
        <v>1</v>
      </c>
      <c r="DV182" s="31">
        <v>8</v>
      </c>
      <c r="DW182" s="31"/>
      <c r="DX182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3</v>
      </c>
      <c r="DY182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2</v>
      </c>
      <c r="DZ182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16</v>
      </c>
      <c r="EA182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8</v>
      </c>
      <c r="EB182" s="34">
        <f>(Tabela2[[#This Row],[DESJEJUN]]*4.37)</f>
        <v>13.11</v>
      </c>
      <c r="EC182" s="34">
        <f>(Tabela2[[#This Row],[ALMOÇO]]*14.66)</f>
        <v>29.32</v>
      </c>
      <c r="ED182" s="34">
        <f>(Tabela2[[#This Row],[LANCHE]]*3.8)</f>
        <v>60.8</v>
      </c>
      <c r="EE182" s="34">
        <f>(Tabela2[[#This Row],[JANTAR]]*14.66)</f>
        <v>117.28</v>
      </c>
      <c r="EF182" s="34">
        <f>SUM(Tabela2[[#This Row],[Valor Desjejum]]+Tabela2[[#This Row],[Valor Almoço]]+Tabela2[[#This Row],[Valor Lanche]]+Tabela2[[#This Row],[Valor Jantar]])</f>
        <v>220.51</v>
      </c>
      <c r="EG182" s="35">
        <f>(Tabela2[[#This Row],[Valor Desjejum]]+Tabela2[[#This Row],[Valor Almoço]]+Tabela2[[#This Row],[Valor Jantar]])*5%</f>
        <v>7.9855000000000009</v>
      </c>
    </row>
    <row r="183" spans="1:137">
      <c r="A183" s="30">
        <v>173266</v>
      </c>
      <c r="B183" s="13" t="str">
        <f>VLOOKUP(Tabela2[[#This Row],[MATRIC]],Tabela1[],2,0)</f>
        <v>SERGIO CONCEICAO GONCALVES</v>
      </c>
      <c r="C183" s="13" t="str">
        <f>VLOOKUP(Tabela2[[#This Row],[MATRIC]],Tabela1[],3,0)</f>
        <v>1AF079</v>
      </c>
      <c r="D183" s="142">
        <v>1</v>
      </c>
      <c r="E183" s="142">
        <v>1</v>
      </c>
      <c r="F183" s="31"/>
      <c r="G183" s="31"/>
      <c r="H183" s="31">
        <v>1</v>
      </c>
      <c r="I183" s="31">
        <v>1</v>
      </c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>
        <v>1</v>
      </c>
      <c r="AC183" s="31">
        <v>1</v>
      </c>
      <c r="AD183" s="31"/>
      <c r="AE183" s="31"/>
      <c r="AF183" s="31">
        <v>1</v>
      </c>
      <c r="AG183" s="31">
        <v>1</v>
      </c>
      <c r="AH183" s="31"/>
      <c r="AI183" s="31"/>
      <c r="AJ183" s="31">
        <v>1</v>
      </c>
      <c r="AK183" s="31">
        <v>1</v>
      </c>
      <c r="AL183" s="31"/>
      <c r="AM183" s="31"/>
      <c r="AN183" s="31">
        <v>1</v>
      </c>
      <c r="AO183" s="31">
        <v>1</v>
      </c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>
        <v>1</v>
      </c>
      <c r="BI183" s="31">
        <v>1</v>
      </c>
      <c r="BJ183" s="31">
        <v>7</v>
      </c>
      <c r="BK183" s="31"/>
      <c r="BL183" s="31">
        <v>1</v>
      </c>
      <c r="BM183" s="31">
        <v>1</v>
      </c>
      <c r="BN183" s="31"/>
      <c r="BO183" s="31"/>
      <c r="BP183" s="31">
        <v>1</v>
      </c>
      <c r="BQ183" s="31">
        <v>1</v>
      </c>
      <c r="BR183" s="31"/>
      <c r="BS183" s="31"/>
      <c r="BT183" s="31">
        <v>1</v>
      </c>
      <c r="BU183" s="31">
        <v>1</v>
      </c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>
        <v>1</v>
      </c>
      <c r="CS183" s="31">
        <v>1</v>
      </c>
      <c r="CT183" s="31"/>
      <c r="CU183" s="31"/>
      <c r="CV183" s="31">
        <v>1</v>
      </c>
      <c r="CW183" s="31">
        <v>1</v>
      </c>
      <c r="CX183" s="31"/>
      <c r="CY183" s="31"/>
      <c r="CZ183" s="31">
        <v>1</v>
      </c>
      <c r="DA183" s="31">
        <v>1</v>
      </c>
      <c r="DB183" s="31"/>
      <c r="DC183" s="31"/>
      <c r="DD183" s="31"/>
      <c r="DE183" s="31"/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  <c r="DS183" s="31"/>
      <c r="DT183" s="31">
        <v>1</v>
      </c>
      <c r="DU183" s="31">
        <v>1</v>
      </c>
      <c r="DV183" s="31">
        <v>8</v>
      </c>
      <c r="DW183" s="31"/>
      <c r="DX183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14</v>
      </c>
      <c r="DY183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14</v>
      </c>
      <c r="DZ183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183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83" s="34">
        <f>(Tabela2[[#This Row],[DESJEJUN]]*4.37)</f>
        <v>61.18</v>
      </c>
      <c r="EC183" s="34">
        <f>(Tabela2[[#This Row],[ALMOÇO]]*14.66)</f>
        <v>205.24</v>
      </c>
      <c r="ED183" s="34">
        <f>(Tabela2[[#This Row],[LANCHE]]*3.8)</f>
        <v>57</v>
      </c>
      <c r="EE183" s="34">
        <f>(Tabela2[[#This Row],[JANTAR]]*14.66)</f>
        <v>0</v>
      </c>
      <c r="EF183" s="34">
        <f>SUM(Tabela2[[#This Row],[Valor Desjejum]]+Tabela2[[#This Row],[Valor Almoço]]+Tabela2[[#This Row],[Valor Lanche]]+Tabela2[[#This Row],[Valor Jantar]])</f>
        <v>323.42</v>
      </c>
      <c r="EG183" s="35">
        <f>(Tabela2[[#This Row],[Valor Desjejum]]+Tabela2[[#This Row],[Valor Almoço]]+Tabela2[[#This Row],[Valor Jantar]])*5%</f>
        <v>13.321000000000002</v>
      </c>
    </row>
    <row r="184" spans="1:137">
      <c r="A184" s="30">
        <v>205025</v>
      </c>
      <c r="B184" s="13" t="str">
        <f>VLOOKUP(Tabela2[[#This Row],[MATRIC]],Tabela1[],2,0)</f>
        <v>SERGIO REIS ALVES DE MELO</v>
      </c>
      <c r="C184" s="13" t="str">
        <f>VLOOKUP(Tabela2[[#This Row],[MATRIC]],Tabela1[],3,0)</f>
        <v>1AF071</v>
      </c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>
        <v>1</v>
      </c>
      <c r="CO184" s="31">
        <v>1</v>
      </c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</v>
      </c>
      <c r="DY184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</v>
      </c>
      <c r="DZ184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84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84" s="34">
        <f>(Tabela2[[#This Row],[DESJEJUN]]*4.37)</f>
        <v>4.37</v>
      </c>
      <c r="EC184" s="34">
        <f>(Tabela2[[#This Row],[ALMOÇO]]*14.66)</f>
        <v>14.66</v>
      </c>
      <c r="ED184" s="34">
        <f>(Tabela2[[#This Row],[LANCHE]]*3.8)</f>
        <v>0</v>
      </c>
      <c r="EE184" s="34">
        <f>(Tabela2[[#This Row],[JANTAR]]*14.66)</f>
        <v>0</v>
      </c>
      <c r="EF184" s="34">
        <f>SUM(Tabela2[[#This Row],[Valor Desjejum]]+Tabela2[[#This Row],[Valor Almoço]]+Tabela2[[#This Row],[Valor Lanche]]+Tabela2[[#This Row],[Valor Jantar]])</f>
        <v>19.03</v>
      </c>
      <c r="EG184" s="35">
        <f>(Tabela2[[#This Row],[Valor Desjejum]]+Tabela2[[#This Row],[Valor Almoço]]+Tabela2[[#This Row],[Valor Jantar]])*5%</f>
        <v>0.95150000000000012</v>
      </c>
    </row>
    <row r="185" spans="1:137">
      <c r="A185" s="30">
        <v>49023</v>
      </c>
      <c r="B185" s="13" t="str">
        <f>VLOOKUP(Tabela2[[#This Row],[MATRIC]],Tabela1[],2,0)</f>
        <v>SIDILON NOGUEIRA DE SOUZA</v>
      </c>
      <c r="C185" s="13" t="str">
        <f>VLOOKUP(Tabela2[[#This Row],[MATRIC]],Tabela1[],3,0)</f>
        <v>1AF075</v>
      </c>
      <c r="D185" s="31"/>
      <c r="E185" s="31"/>
      <c r="F185" s="31"/>
      <c r="G185" s="31"/>
      <c r="H185" s="31">
        <v>1</v>
      </c>
      <c r="I185" s="31"/>
      <c r="J185" s="31"/>
      <c r="K185" s="31"/>
      <c r="L185" s="31">
        <v>1</v>
      </c>
      <c r="M185" s="31"/>
      <c r="N185" s="31"/>
      <c r="O185" s="31"/>
      <c r="P185" s="31">
        <v>1</v>
      </c>
      <c r="Q185" s="31"/>
      <c r="R185" s="31"/>
      <c r="S185" s="31"/>
      <c r="T185" s="31">
        <v>1</v>
      </c>
      <c r="U185" s="31"/>
      <c r="V185" s="31"/>
      <c r="W185" s="31"/>
      <c r="X185" s="31">
        <v>1</v>
      </c>
      <c r="Y185" s="31"/>
      <c r="Z185" s="31"/>
      <c r="AA185" s="31"/>
      <c r="AB185" s="31"/>
      <c r="AC185" s="31"/>
      <c r="AD185" s="31"/>
      <c r="AE185" s="31"/>
      <c r="AF185" s="31">
        <v>1</v>
      </c>
      <c r="AG185" s="31">
        <v>1</v>
      </c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>
        <v>1</v>
      </c>
      <c r="BN185" s="31"/>
      <c r="BO185" s="31"/>
      <c r="BP185" s="31">
        <v>1</v>
      </c>
      <c r="BQ185" s="31"/>
      <c r="BR185" s="31"/>
      <c r="BS185" s="31"/>
      <c r="BT185" s="31"/>
      <c r="BU185" s="31">
        <v>1</v>
      </c>
      <c r="BV185" s="31"/>
      <c r="BW185" s="31"/>
      <c r="BX185" s="31">
        <v>1</v>
      </c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>
        <v>1</v>
      </c>
      <c r="CW185" s="31"/>
      <c r="CX185" s="31"/>
      <c r="CY185" s="31"/>
      <c r="CZ185" s="31"/>
      <c r="DA185" s="31">
        <v>1</v>
      </c>
      <c r="DB185" s="31">
        <v>4</v>
      </c>
      <c r="DC185" s="31">
        <v>4</v>
      </c>
      <c r="DD185" s="31">
        <v>1</v>
      </c>
      <c r="DE185" s="31"/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  <c r="DW185" s="31"/>
      <c r="DX185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10</v>
      </c>
      <c r="DY185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4</v>
      </c>
      <c r="DZ185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4</v>
      </c>
      <c r="EA185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4</v>
      </c>
      <c r="EB185" s="34">
        <f>(Tabela2[[#This Row],[DESJEJUN]]*4.37)</f>
        <v>43.7</v>
      </c>
      <c r="EC185" s="34">
        <f>(Tabela2[[#This Row],[ALMOÇO]]*14.66)</f>
        <v>58.64</v>
      </c>
      <c r="ED185" s="34">
        <f>(Tabela2[[#This Row],[LANCHE]]*3.8)</f>
        <v>15.2</v>
      </c>
      <c r="EE185" s="34">
        <f>(Tabela2[[#This Row],[JANTAR]]*14.66)</f>
        <v>58.64</v>
      </c>
      <c r="EF185" s="34">
        <f>SUM(Tabela2[[#This Row],[Valor Desjejum]]+Tabela2[[#This Row],[Valor Almoço]]+Tabela2[[#This Row],[Valor Lanche]]+Tabela2[[#This Row],[Valor Jantar]])</f>
        <v>176.18</v>
      </c>
      <c r="EG185" s="35">
        <f>(Tabela2[[#This Row],[Valor Desjejum]]+Tabela2[[#This Row],[Valor Almoço]]+Tabela2[[#This Row],[Valor Jantar]])*5%</f>
        <v>8.0490000000000013</v>
      </c>
    </row>
    <row r="186" spans="1:137">
      <c r="A186" s="30">
        <v>195331</v>
      </c>
      <c r="B186" s="13" t="str">
        <f>VLOOKUP(Tabela2[[#This Row],[MATRIC]],Tabela1[],2,0)</f>
        <v>SIDNEI ASTIDONIO DE ARAUJO</v>
      </c>
      <c r="C186" s="13" t="str">
        <f>VLOOKUP(Tabela2[[#This Row],[MATRIC]],Tabela1[],3,0)</f>
        <v>2AF011</v>
      </c>
      <c r="D186" s="142">
        <v>1</v>
      </c>
      <c r="E186" s="31"/>
      <c r="F186" s="31"/>
      <c r="G186" s="31"/>
      <c r="H186" s="31"/>
      <c r="I186" s="31"/>
      <c r="J186" s="31">
        <v>2</v>
      </c>
      <c r="K186" s="31">
        <v>2</v>
      </c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>
        <v>1</v>
      </c>
      <c r="AO186" s="31">
        <v>1</v>
      </c>
      <c r="AP186" s="31">
        <v>4</v>
      </c>
      <c r="AQ186" s="31">
        <v>4</v>
      </c>
      <c r="AR186" s="31">
        <v>1</v>
      </c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>
        <v>4</v>
      </c>
      <c r="BW186" s="31">
        <v>4</v>
      </c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>
        <v>1</v>
      </c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  <c r="DR186" s="31"/>
      <c r="DS186" s="31"/>
      <c r="DT186" s="31"/>
      <c r="DU186" s="31"/>
      <c r="DV186" s="31">
        <v>1</v>
      </c>
      <c r="DW186" s="31">
        <v>1</v>
      </c>
      <c r="DX186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4</v>
      </c>
      <c r="DY186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</v>
      </c>
      <c r="DZ186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11</v>
      </c>
      <c r="EA186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11</v>
      </c>
      <c r="EB186" s="34">
        <f>(Tabela2[[#This Row],[DESJEJUN]]*4.37)</f>
        <v>17.48</v>
      </c>
      <c r="EC186" s="34">
        <f>(Tabela2[[#This Row],[ALMOÇO]]*14.66)</f>
        <v>14.66</v>
      </c>
      <c r="ED186" s="34">
        <f>(Tabela2[[#This Row],[LANCHE]]*3.8)</f>
        <v>41.8</v>
      </c>
      <c r="EE186" s="34">
        <f>(Tabela2[[#This Row],[JANTAR]]*14.66)</f>
        <v>161.26</v>
      </c>
      <c r="EF186" s="34">
        <f>SUM(Tabela2[[#This Row],[Valor Desjejum]]+Tabela2[[#This Row],[Valor Almoço]]+Tabela2[[#This Row],[Valor Lanche]]+Tabela2[[#This Row],[Valor Jantar]])</f>
        <v>235.2</v>
      </c>
      <c r="EG186" s="35">
        <f>(Tabela2[[#This Row],[Valor Desjejum]]+Tabela2[[#This Row],[Valor Almoço]]+Tabela2[[#This Row],[Valor Jantar]])*5%</f>
        <v>9.67</v>
      </c>
    </row>
    <row r="187" spans="1:137">
      <c r="A187" s="30">
        <v>7706</v>
      </c>
      <c r="B187" s="13" t="str">
        <f>VLOOKUP(Tabela2[[#This Row],[MATRIC]],Tabela1[],2,0)</f>
        <v>SILVIO FERNANDES DA SILVA</v>
      </c>
      <c r="C187" s="13" t="str">
        <f>VLOOKUP(Tabela2[[#This Row],[MATRIC]],Tabela1[],3,0)</f>
        <v>1AF076</v>
      </c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>
        <v>4</v>
      </c>
      <c r="BV187" s="31">
        <v>4</v>
      </c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>
        <v>4</v>
      </c>
      <c r="DB187" s="31">
        <v>4</v>
      </c>
      <c r="DC187" s="31"/>
      <c r="DD187" s="31"/>
      <c r="DE187" s="31"/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>
        <v>1</v>
      </c>
      <c r="DV187" s="31">
        <v>1</v>
      </c>
      <c r="DW187" s="31"/>
      <c r="DX187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87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9</v>
      </c>
      <c r="DZ187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9</v>
      </c>
      <c r="EA187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87" s="34">
        <f>(Tabela2[[#This Row],[DESJEJUN]]*4.37)</f>
        <v>0</v>
      </c>
      <c r="EC187" s="34">
        <f>(Tabela2[[#This Row],[ALMOÇO]]*14.66)</f>
        <v>131.94</v>
      </c>
      <c r="ED187" s="34">
        <f>(Tabela2[[#This Row],[LANCHE]]*3.8)</f>
        <v>34.199999999999996</v>
      </c>
      <c r="EE187" s="34">
        <f>(Tabela2[[#This Row],[JANTAR]]*14.66)</f>
        <v>0</v>
      </c>
      <c r="EF187" s="34">
        <f>SUM(Tabela2[[#This Row],[Valor Desjejum]]+Tabela2[[#This Row],[Valor Almoço]]+Tabela2[[#This Row],[Valor Lanche]]+Tabela2[[#This Row],[Valor Jantar]])</f>
        <v>166.14</v>
      </c>
      <c r="EG187" s="35">
        <f>(Tabela2[[#This Row],[Valor Desjejum]]+Tabela2[[#This Row],[Valor Almoço]]+Tabela2[[#This Row],[Valor Jantar]])*5%</f>
        <v>6.5970000000000004</v>
      </c>
    </row>
    <row r="188" spans="1:137">
      <c r="A188" s="36">
        <v>231743</v>
      </c>
      <c r="B188" s="13" t="str">
        <f>VLOOKUP(Tabela2[[#This Row],[MATRIC]],Tabela1[],2,0)</f>
        <v>THAIS CRISTINA PEREIRA DA SILVA</v>
      </c>
      <c r="C188" s="13" t="str">
        <f>VLOOKUP(Tabela2[[#This Row],[MATRIC]],Tabela1[],3,0)</f>
        <v>1AF070</v>
      </c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88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88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88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88" s="34">
        <f>(Tabela2[[#This Row],[DESJEJUN]]*4.37)</f>
        <v>0</v>
      </c>
      <c r="EC188" s="34">
        <f>(Tabela2[[#This Row],[ALMOÇO]]*14.66)</f>
        <v>0</v>
      </c>
      <c r="ED188" s="34">
        <f>(Tabela2[[#This Row],[LANCHE]]*3.8)</f>
        <v>0</v>
      </c>
      <c r="EE188" s="34">
        <f>(Tabela2[[#This Row],[JANTAR]]*14.66)</f>
        <v>0</v>
      </c>
      <c r="EF188" s="34">
        <f>SUM(Tabela2[[#This Row],[Valor Desjejum]]+Tabela2[[#This Row],[Valor Almoço]]+Tabela2[[#This Row],[Valor Lanche]]+Tabela2[[#This Row],[Valor Jantar]])</f>
        <v>0</v>
      </c>
      <c r="EG188" s="35">
        <f>(Tabela2[[#This Row],[Valor Desjejum]]+Tabela2[[#This Row],[Valor Almoço]]+Tabela2[[#This Row],[Valor Jantar]])*5%</f>
        <v>0</v>
      </c>
    </row>
    <row r="189" spans="1:137">
      <c r="A189" s="30">
        <v>213843</v>
      </c>
      <c r="B189" s="13" t="str">
        <f>VLOOKUP(Tabela2[[#This Row],[MATRIC]],Tabela1[],2,0)</f>
        <v>TIAGO JOAO DA SILVA</v>
      </c>
      <c r="C189" s="13" t="str">
        <f>VLOOKUP(Tabela2[[#This Row],[MATRIC]],Tabela1[],3,0)</f>
        <v>1AF079</v>
      </c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89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89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89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89" s="34">
        <f>(Tabela2[[#This Row],[DESJEJUN]]*4.37)</f>
        <v>0</v>
      </c>
      <c r="EC189" s="34">
        <f>(Tabela2[[#This Row],[ALMOÇO]]*14.66)</f>
        <v>0</v>
      </c>
      <c r="ED189" s="34">
        <f>(Tabela2[[#This Row],[LANCHE]]*3.8)</f>
        <v>0</v>
      </c>
      <c r="EE189" s="34">
        <f>(Tabela2[[#This Row],[JANTAR]]*14.66)</f>
        <v>0</v>
      </c>
      <c r="EF189" s="34">
        <f>SUM(Tabela2[[#This Row],[Valor Desjejum]]+Tabela2[[#This Row],[Valor Almoço]]+Tabela2[[#This Row],[Valor Lanche]]+Tabela2[[#This Row],[Valor Jantar]])</f>
        <v>0</v>
      </c>
      <c r="EG189" s="35">
        <f>(Tabela2[[#This Row],[Valor Desjejum]]+Tabela2[[#This Row],[Valor Almoço]]+Tabela2[[#This Row],[Valor Jantar]])*5%</f>
        <v>0</v>
      </c>
    </row>
    <row r="190" spans="1:137">
      <c r="A190" s="30">
        <v>104576</v>
      </c>
      <c r="B190" s="13" t="str">
        <f>VLOOKUP(Tabela2[[#This Row],[MATRIC]],Tabela1[],2,0)</f>
        <v>VALERIA PEREIRA LOPES</v>
      </c>
      <c r="C190" s="13" t="str">
        <f>VLOOKUP(Tabela2[[#This Row],[MATRIC]],Tabela1[],3,0)</f>
        <v>4AF010</v>
      </c>
      <c r="D190" s="31"/>
      <c r="E190" s="31"/>
      <c r="F190" s="31"/>
      <c r="G190" s="31"/>
      <c r="H190" s="31"/>
      <c r="I190" s="31"/>
      <c r="J190" s="31"/>
      <c r="K190" s="31"/>
      <c r="L190" s="31">
        <v>1</v>
      </c>
      <c r="M190" s="31">
        <v>1</v>
      </c>
      <c r="N190" s="31"/>
      <c r="O190" s="31"/>
      <c r="P190" s="31">
        <v>1</v>
      </c>
      <c r="Q190" s="31">
        <v>1</v>
      </c>
      <c r="R190" s="31"/>
      <c r="S190" s="31"/>
      <c r="T190" s="31">
        <v>1</v>
      </c>
      <c r="U190" s="31">
        <v>1</v>
      </c>
      <c r="V190" s="31"/>
      <c r="W190" s="31"/>
      <c r="X190" s="31">
        <v>1</v>
      </c>
      <c r="Y190" s="31">
        <v>1</v>
      </c>
      <c r="Z190" s="31"/>
      <c r="AA190" s="31"/>
      <c r="AB190" s="31">
        <v>1</v>
      </c>
      <c r="AC190" s="31">
        <v>1</v>
      </c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>
        <v>1</v>
      </c>
      <c r="AO190" s="31"/>
      <c r="AP190" s="31"/>
      <c r="AQ190" s="31"/>
      <c r="AR190" s="31"/>
      <c r="AS190" s="31">
        <v>1</v>
      </c>
      <c r="AT190" s="31"/>
      <c r="AU190" s="31"/>
      <c r="AV190" s="31"/>
      <c r="AW190" s="31"/>
      <c r="AX190" s="31"/>
      <c r="AY190" s="31"/>
      <c r="AZ190" s="31">
        <v>1</v>
      </c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>
        <v>1</v>
      </c>
      <c r="BQ190" s="31"/>
      <c r="BR190" s="31"/>
      <c r="BS190" s="31"/>
      <c r="BT190" s="31"/>
      <c r="BU190" s="31"/>
      <c r="BV190" s="31"/>
      <c r="BW190" s="31"/>
      <c r="BX190" s="31">
        <v>1</v>
      </c>
      <c r="BY190" s="31"/>
      <c r="BZ190" s="31"/>
      <c r="CA190" s="31"/>
      <c r="CB190" s="31">
        <v>1</v>
      </c>
      <c r="CC190" s="31">
        <v>1</v>
      </c>
      <c r="CD190" s="31"/>
      <c r="CE190" s="31">
        <v>1</v>
      </c>
      <c r="CF190" s="31">
        <v>1</v>
      </c>
      <c r="CG190" s="31">
        <v>1</v>
      </c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>
        <v>1</v>
      </c>
      <c r="DA190" s="31"/>
      <c r="DB190" s="31"/>
      <c r="DC190" s="31"/>
      <c r="DD190" s="31">
        <v>1</v>
      </c>
      <c r="DE190" s="31"/>
      <c r="DF190" s="31"/>
      <c r="DG190" s="31"/>
      <c r="DH190" s="31">
        <v>1</v>
      </c>
      <c r="DI190" s="31"/>
      <c r="DJ190" s="31"/>
      <c r="DK190" s="31"/>
      <c r="DL190" s="31"/>
      <c r="DM190" s="31"/>
      <c r="DN190" s="31"/>
      <c r="DO190" s="31"/>
      <c r="DP190" s="31"/>
      <c r="DQ190" s="31"/>
      <c r="DR190" s="31"/>
      <c r="DS190" s="31"/>
      <c r="DT190" s="31"/>
      <c r="DU190" s="31"/>
      <c r="DV190" s="31"/>
      <c r="DW190" s="31"/>
      <c r="DX190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14</v>
      </c>
      <c r="DY190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8</v>
      </c>
      <c r="DZ190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90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</v>
      </c>
      <c r="EB190" s="34">
        <f>(Tabela2[[#This Row],[DESJEJUN]]*4.37)</f>
        <v>61.18</v>
      </c>
      <c r="EC190" s="34">
        <f>(Tabela2[[#This Row],[ALMOÇO]]*14.66)</f>
        <v>117.28</v>
      </c>
      <c r="ED190" s="34">
        <f>(Tabela2[[#This Row],[LANCHE]]*3.8)</f>
        <v>0</v>
      </c>
      <c r="EE190" s="34">
        <f>(Tabela2[[#This Row],[JANTAR]]*14.66)</f>
        <v>14.66</v>
      </c>
      <c r="EF190" s="34">
        <f>SUM(Tabela2[[#This Row],[Valor Desjejum]]+Tabela2[[#This Row],[Valor Almoço]]+Tabela2[[#This Row],[Valor Lanche]]+Tabela2[[#This Row],[Valor Jantar]])</f>
        <v>193.12</v>
      </c>
      <c r="EG190" s="35">
        <f>(Tabela2[[#This Row],[Valor Desjejum]]+Tabela2[[#This Row],[Valor Almoço]]+Tabela2[[#This Row],[Valor Jantar]])*5%</f>
        <v>9.6560000000000006</v>
      </c>
    </row>
    <row r="191" spans="1:137">
      <c r="A191" s="30">
        <v>207804</v>
      </c>
      <c r="B191" s="13" t="str">
        <f>VLOOKUP(Tabela2[[#This Row],[MATRIC]],Tabela1[],2,0)</f>
        <v>VANDERLEI PINHEIRO</v>
      </c>
      <c r="C191" s="13" t="str">
        <f>VLOOKUP(Tabela2[[#This Row],[MATRIC]],Tabela1[],3,0)</f>
        <v>1AF079</v>
      </c>
      <c r="D191" s="142">
        <v>1</v>
      </c>
      <c r="E191" s="142">
        <v>1</v>
      </c>
      <c r="F191" s="31"/>
      <c r="G191" s="31"/>
      <c r="H191" s="31">
        <v>1</v>
      </c>
      <c r="I191" s="31">
        <v>1</v>
      </c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>
        <v>1</v>
      </c>
      <c r="AC191" s="31">
        <v>1</v>
      </c>
      <c r="AD191" s="31"/>
      <c r="AE191" s="31"/>
      <c r="AF191" s="31">
        <v>1</v>
      </c>
      <c r="AG191" s="31">
        <v>1</v>
      </c>
      <c r="AH191" s="31"/>
      <c r="AI191" s="31"/>
      <c r="AJ191" s="31">
        <v>1</v>
      </c>
      <c r="AK191" s="31">
        <v>1</v>
      </c>
      <c r="AL191" s="31"/>
      <c r="AM191" s="31"/>
      <c r="AN191" s="31">
        <v>1</v>
      </c>
      <c r="AO191" s="31">
        <v>1</v>
      </c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>
        <v>1</v>
      </c>
      <c r="BI191" s="31">
        <v>1</v>
      </c>
      <c r="BJ191" s="31">
        <v>7</v>
      </c>
      <c r="BK191" s="31"/>
      <c r="BL191" s="31">
        <v>1</v>
      </c>
      <c r="BM191" s="31">
        <v>1</v>
      </c>
      <c r="BN191" s="31"/>
      <c r="BO191" s="31"/>
      <c r="BP191" s="31">
        <v>1</v>
      </c>
      <c r="BQ191" s="31">
        <v>1</v>
      </c>
      <c r="BR191" s="31"/>
      <c r="BS191" s="31"/>
      <c r="BT191" s="31">
        <v>1</v>
      </c>
      <c r="BU191" s="31">
        <v>1</v>
      </c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>
        <v>1</v>
      </c>
      <c r="CO191" s="31">
        <v>1</v>
      </c>
      <c r="CP191" s="31"/>
      <c r="CQ191" s="31"/>
      <c r="CR191" s="31">
        <v>1</v>
      </c>
      <c r="CS191" s="31">
        <v>1</v>
      </c>
      <c r="CT191" s="31"/>
      <c r="CU191" s="31"/>
      <c r="CV191" s="31">
        <v>1</v>
      </c>
      <c r="CW191" s="31">
        <v>1</v>
      </c>
      <c r="CX191" s="31"/>
      <c r="CY191" s="31"/>
      <c r="CZ191" s="31">
        <v>1</v>
      </c>
      <c r="DA191" s="31">
        <v>1</v>
      </c>
      <c r="DB191" s="31"/>
      <c r="DC191" s="31"/>
      <c r="DD191" s="31"/>
      <c r="DE191" s="31"/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>
        <v>1</v>
      </c>
      <c r="DU191" s="31">
        <v>1</v>
      </c>
      <c r="DV191" s="31">
        <v>8</v>
      </c>
      <c r="DW191" s="31"/>
      <c r="DX191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15</v>
      </c>
      <c r="DY191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15</v>
      </c>
      <c r="DZ191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191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91" s="34">
        <f>(Tabela2[[#This Row],[DESJEJUN]]*4.37)</f>
        <v>65.55</v>
      </c>
      <c r="EC191" s="34">
        <f>(Tabela2[[#This Row],[ALMOÇO]]*14.66)</f>
        <v>219.9</v>
      </c>
      <c r="ED191" s="34">
        <f>(Tabela2[[#This Row],[LANCHE]]*3.8)</f>
        <v>57</v>
      </c>
      <c r="EE191" s="34">
        <f>(Tabela2[[#This Row],[JANTAR]]*14.66)</f>
        <v>0</v>
      </c>
      <c r="EF191" s="34">
        <f>SUM(Tabela2[[#This Row],[Valor Desjejum]]+Tabela2[[#This Row],[Valor Almoço]]+Tabela2[[#This Row],[Valor Lanche]]+Tabela2[[#This Row],[Valor Jantar]])</f>
        <v>342.45</v>
      </c>
      <c r="EG191" s="35">
        <f>(Tabela2[[#This Row],[Valor Desjejum]]+Tabela2[[#This Row],[Valor Almoço]]+Tabela2[[#This Row],[Valor Jantar]])*5%</f>
        <v>14.272500000000001</v>
      </c>
    </row>
    <row r="192" spans="1:137">
      <c r="A192" s="30">
        <v>168397</v>
      </c>
      <c r="B192" s="13" t="str">
        <f>VLOOKUP(Tabela2[[#This Row],[MATRIC]],Tabela1[],2,0)</f>
        <v>VANDERLEY DA SILVA COSTA</v>
      </c>
      <c r="C192" s="13" t="str">
        <f>VLOOKUP(Tabela2[[#This Row],[MATRIC]],Tabela1[],3,0)</f>
        <v>2AF011</v>
      </c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  <c r="CY192" s="31"/>
      <c r="CZ192" s="31"/>
      <c r="DA192" s="31"/>
      <c r="DB192" s="31"/>
      <c r="DC192" s="31"/>
      <c r="DD192" s="31"/>
      <c r="DE192" s="31"/>
      <c r="DF192" s="31"/>
      <c r="DG192" s="31"/>
      <c r="DH192" s="31"/>
      <c r="DI192" s="31"/>
      <c r="DJ192" s="31"/>
      <c r="DK192" s="31"/>
      <c r="DL192" s="31"/>
      <c r="DM192" s="31"/>
      <c r="DN192" s="31"/>
      <c r="DO192" s="31"/>
      <c r="DP192" s="31"/>
      <c r="DQ192" s="31"/>
      <c r="DR192" s="31"/>
      <c r="DS192" s="31"/>
      <c r="DT192" s="31"/>
      <c r="DU192" s="31"/>
      <c r="DV192" s="31"/>
      <c r="DW192" s="31"/>
      <c r="DX192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92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92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92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92" s="34">
        <f>(Tabela2[[#This Row],[DESJEJUN]]*4.37)</f>
        <v>0</v>
      </c>
      <c r="EC192" s="34">
        <f>(Tabela2[[#This Row],[ALMOÇO]]*14.66)</f>
        <v>0</v>
      </c>
      <c r="ED192" s="34">
        <f>(Tabela2[[#This Row],[LANCHE]]*3.8)</f>
        <v>0</v>
      </c>
      <c r="EE192" s="34">
        <f>(Tabela2[[#This Row],[JANTAR]]*14.66)</f>
        <v>0</v>
      </c>
      <c r="EF192" s="34">
        <f>SUM(Tabela2[[#This Row],[Valor Desjejum]]+Tabela2[[#This Row],[Valor Almoço]]+Tabela2[[#This Row],[Valor Lanche]]+Tabela2[[#This Row],[Valor Jantar]])</f>
        <v>0</v>
      </c>
      <c r="EG192" s="35">
        <f>(Tabela2[[#This Row],[Valor Desjejum]]+Tabela2[[#This Row],[Valor Almoço]]+Tabela2[[#This Row],[Valor Jantar]])*5%</f>
        <v>0</v>
      </c>
    </row>
    <row r="193" spans="1:137">
      <c r="A193" s="30">
        <v>9448</v>
      </c>
      <c r="B193" s="13" t="str">
        <f>VLOOKUP(Tabela2[[#This Row],[MATRIC]],Tabela1[],2,0)</f>
        <v>VANTUIR JOAO PEREIRA DA SILVA</v>
      </c>
      <c r="C193" s="13" t="str">
        <f>VLOOKUP(Tabela2[[#This Row],[MATRIC]],Tabela1[],3,0)</f>
        <v>2AF011</v>
      </c>
      <c r="D193" s="31"/>
      <c r="E193" s="31"/>
      <c r="F193" s="31"/>
      <c r="G193" s="31"/>
      <c r="H193" s="31"/>
      <c r="I193" s="31"/>
      <c r="J193" s="31"/>
      <c r="K193" s="31"/>
      <c r="L193" s="31">
        <v>1</v>
      </c>
      <c r="M193" s="31">
        <v>1</v>
      </c>
      <c r="N193" s="31"/>
      <c r="O193" s="31"/>
      <c r="P193" s="31">
        <v>1</v>
      </c>
      <c r="Q193" s="31">
        <v>1</v>
      </c>
      <c r="R193" s="31"/>
      <c r="S193" s="31"/>
      <c r="T193" s="31">
        <v>1</v>
      </c>
      <c r="U193" s="31">
        <v>1</v>
      </c>
      <c r="V193" s="31"/>
      <c r="W193" s="31"/>
      <c r="X193" s="31">
        <v>1</v>
      </c>
      <c r="Y193" s="31">
        <v>1</v>
      </c>
      <c r="Z193" s="31"/>
      <c r="AA193" s="31"/>
      <c r="AB193" s="31">
        <v>1</v>
      </c>
      <c r="AC193" s="31">
        <v>1</v>
      </c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>
        <v>1</v>
      </c>
      <c r="AP193" s="31"/>
      <c r="AQ193" s="31"/>
      <c r="AR193" s="31">
        <v>1</v>
      </c>
      <c r="AS193" s="31">
        <v>1</v>
      </c>
      <c r="AT193" s="31"/>
      <c r="AU193" s="31"/>
      <c r="AV193" s="31">
        <v>1</v>
      </c>
      <c r="AW193" s="31"/>
      <c r="AX193" s="31"/>
      <c r="AY193" s="31"/>
      <c r="AZ193" s="31"/>
      <c r="BA193" s="31">
        <v>1</v>
      </c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>
        <v>1</v>
      </c>
      <c r="BQ193" s="31">
        <v>1</v>
      </c>
      <c r="BR193" s="31"/>
      <c r="BS193" s="31"/>
      <c r="BT193" s="31"/>
      <c r="BU193" s="31">
        <v>1</v>
      </c>
      <c r="BV193" s="31"/>
      <c r="BW193" s="31"/>
      <c r="BX193" s="31">
        <v>1</v>
      </c>
      <c r="BY193" s="31">
        <v>1</v>
      </c>
      <c r="BZ193" s="31"/>
      <c r="CA193" s="31"/>
      <c r="CB193" s="31">
        <v>1</v>
      </c>
      <c r="CC193" s="31">
        <v>1</v>
      </c>
      <c r="CD193" s="31"/>
      <c r="CE193" s="31"/>
      <c r="CF193" s="31">
        <v>1</v>
      </c>
      <c r="CG193" s="31"/>
      <c r="CH193" s="31"/>
      <c r="CI193" s="31"/>
      <c r="CJ193" s="31">
        <v>1</v>
      </c>
      <c r="CK193" s="31"/>
      <c r="CL193" s="31"/>
      <c r="CM193" s="31"/>
      <c r="CN193" s="31"/>
      <c r="CO193" s="31">
        <v>1</v>
      </c>
      <c r="CP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>
        <v>1</v>
      </c>
      <c r="DA193" s="31">
        <v>1</v>
      </c>
      <c r="DB193" s="31"/>
      <c r="DC193" s="31"/>
      <c r="DD193" s="31">
        <v>1</v>
      </c>
      <c r="DE193" s="31">
        <v>1</v>
      </c>
      <c r="DF193" s="31"/>
      <c r="DG193" s="31"/>
      <c r="DH193" s="31">
        <v>1</v>
      </c>
      <c r="DI193" s="31">
        <v>1</v>
      </c>
      <c r="DJ193" s="31"/>
      <c r="DK193" s="31"/>
      <c r="DL193" s="31"/>
      <c r="DM193" s="31"/>
      <c r="DN193" s="31"/>
      <c r="DO193" s="31"/>
      <c r="DP193" s="31"/>
      <c r="DQ193" s="31"/>
      <c r="DR193" s="31"/>
      <c r="DS193" s="31"/>
      <c r="DT193" s="31"/>
      <c r="DU193" s="31"/>
      <c r="DV193" s="31"/>
      <c r="DW193" s="31"/>
      <c r="DX193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15</v>
      </c>
      <c r="DY193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16</v>
      </c>
      <c r="DZ193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93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93" s="34">
        <f>(Tabela2[[#This Row],[DESJEJUN]]*4.37)</f>
        <v>65.55</v>
      </c>
      <c r="EC193" s="34">
        <f>(Tabela2[[#This Row],[ALMOÇO]]*14.66)</f>
        <v>234.56</v>
      </c>
      <c r="ED193" s="34">
        <f>(Tabela2[[#This Row],[LANCHE]]*3.8)</f>
        <v>0</v>
      </c>
      <c r="EE193" s="34">
        <f>(Tabela2[[#This Row],[JANTAR]]*14.66)</f>
        <v>0</v>
      </c>
      <c r="EF193" s="34">
        <f>SUM(Tabela2[[#This Row],[Valor Desjejum]]+Tabela2[[#This Row],[Valor Almoço]]+Tabela2[[#This Row],[Valor Lanche]]+Tabela2[[#This Row],[Valor Jantar]])</f>
        <v>300.11</v>
      </c>
      <c r="EG193" s="35">
        <f>(Tabela2[[#This Row],[Valor Desjejum]]+Tabela2[[#This Row],[Valor Almoço]]+Tabela2[[#This Row],[Valor Jantar]])*5%</f>
        <v>15.005500000000001</v>
      </c>
    </row>
    <row r="194" spans="1:137">
      <c r="A194" s="30">
        <v>1351</v>
      </c>
      <c r="B194" s="13" t="str">
        <f>VLOOKUP(Tabela2[[#This Row],[MATRIC]],Tabela1[],2,0)</f>
        <v>VICENTE DE PAULA SILVEIRA</v>
      </c>
      <c r="C194" s="13" t="str">
        <f>VLOOKUP(Tabela2[[#This Row],[MATRIC]],Tabela1[],3,0)</f>
        <v>6AF007</v>
      </c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G194" s="31"/>
      <c r="DH194" s="31"/>
      <c r="DI194" s="31"/>
      <c r="DJ194" s="31"/>
      <c r="DK194" s="31"/>
      <c r="DL194" s="31"/>
      <c r="DM194" s="31"/>
      <c r="DN194" s="31"/>
      <c r="DO194" s="31"/>
      <c r="DP194" s="31"/>
      <c r="DQ194" s="31"/>
      <c r="DR194" s="31"/>
      <c r="DS194" s="31"/>
      <c r="DT194" s="31"/>
      <c r="DU194" s="31"/>
      <c r="DV194" s="31"/>
      <c r="DW194" s="31"/>
      <c r="DX194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94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94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94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94" s="34">
        <f>(Tabela2[[#This Row],[DESJEJUN]]*4.37)</f>
        <v>0</v>
      </c>
      <c r="EC194" s="34">
        <f>(Tabela2[[#This Row],[ALMOÇO]]*14.66)</f>
        <v>0</v>
      </c>
      <c r="ED194" s="34">
        <f>(Tabela2[[#This Row],[LANCHE]]*3.8)</f>
        <v>0</v>
      </c>
      <c r="EE194" s="34">
        <f>(Tabela2[[#This Row],[JANTAR]]*14.66)</f>
        <v>0</v>
      </c>
      <c r="EF194" s="34">
        <f>SUM(Tabela2[[#This Row],[Valor Desjejum]]+Tabela2[[#This Row],[Valor Almoço]]+Tabela2[[#This Row],[Valor Lanche]]+Tabela2[[#This Row],[Valor Jantar]])</f>
        <v>0</v>
      </c>
      <c r="EG194" s="35">
        <f>(Tabela2[[#This Row],[Valor Desjejum]]+Tabela2[[#This Row],[Valor Almoço]]+Tabela2[[#This Row],[Valor Jantar]])*5%</f>
        <v>0</v>
      </c>
    </row>
    <row r="195" spans="1:137">
      <c r="A195" s="30">
        <v>204193</v>
      </c>
      <c r="B195" s="13" t="str">
        <f>VLOOKUP(Tabela2[[#This Row],[MATRIC]],Tabela1[],2,0)</f>
        <v>VILSON APARECIDO BARBOSA DA SILVA</v>
      </c>
      <c r="C195" s="13" t="str">
        <f>VLOOKUP(Tabela2[[#This Row],[MATRIC]],Tabela1[],3,0)</f>
        <v>1AF079</v>
      </c>
      <c r="D195" s="142">
        <v>1</v>
      </c>
      <c r="E195" s="142">
        <v>1</v>
      </c>
      <c r="F195" s="31"/>
      <c r="G195" s="31"/>
      <c r="H195" s="31">
        <v>1</v>
      </c>
      <c r="I195" s="31">
        <v>1</v>
      </c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>
        <v>2</v>
      </c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  <c r="DW195" s="31"/>
      <c r="DX195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2</v>
      </c>
      <c r="DY195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2</v>
      </c>
      <c r="DZ195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2</v>
      </c>
      <c r="EA195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95" s="34">
        <f>(Tabela2[[#This Row],[DESJEJUN]]*4.37)</f>
        <v>8.74</v>
      </c>
      <c r="EC195" s="34">
        <f>(Tabela2[[#This Row],[ALMOÇO]]*14.66)</f>
        <v>29.32</v>
      </c>
      <c r="ED195" s="34">
        <f>(Tabela2[[#This Row],[LANCHE]]*3.8)</f>
        <v>7.6</v>
      </c>
      <c r="EE195" s="34">
        <f>(Tabela2[[#This Row],[JANTAR]]*14.66)</f>
        <v>0</v>
      </c>
      <c r="EF195" s="34">
        <f>SUM(Tabela2[[#This Row],[Valor Desjejum]]+Tabela2[[#This Row],[Valor Almoço]]+Tabela2[[#This Row],[Valor Lanche]]+Tabela2[[#This Row],[Valor Jantar]])</f>
        <v>45.660000000000004</v>
      </c>
      <c r="EG195" s="35">
        <f>(Tabela2[[#This Row],[Valor Desjejum]]+Tabela2[[#This Row],[Valor Almoço]]+Tabela2[[#This Row],[Valor Jantar]])*5%</f>
        <v>1.9030000000000002</v>
      </c>
    </row>
    <row r="196" spans="1:137">
      <c r="A196" s="39">
        <v>240604</v>
      </c>
      <c r="B196" s="13" t="str">
        <f>VLOOKUP(Tabela2[[#This Row],[MATRIC]],Tabela1[],2,0)</f>
        <v>MARCELA DA SILVA MACHADO</v>
      </c>
      <c r="C196" s="13" t="str">
        <f>VLOOKUP(Tabela2[[#This Row],[MATRIC]],Tabela1[],3,0)</f>
        <v>4AF008</v>
      </c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  <c r="CY196" s="31"/>
      <c r="CZ196" s="31"/>
      <c r="DA196" s="31"/>
      <c r="DB196" s="31"/>
      <c r="DC196" s="31"/>
      <c r="DD196" s="31"/>
      <c r="DE196" s="31"/>
      <c r="DF196" s="31"/>
      <c r="DG196" s="31"/>
      <c r="DH196" s="31"/>
      <c r="DI196" s="31"/>
      <c r="DJ196" s="31"/>
      <c r="DK196" s="31"/>
      <c r="DL196" s="31"/>
      <c r="DM196" s="31"/>
      <c r="DN196" s="31"/>
      <c r="DO196" s="31"/>
      <c r="DP196" s="31"/>
      <c r="DQ196" s="31"/>
      <c r="DR196" s="31"/>
      <c r="DS196" s="31"/>
      <c r="DT196" s="31"/>
      <c r="DU196" s="31"/>
      <c r="DV196" s="31"/>
      <c r="DW196" s="31"/>
      <c r="DX196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96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96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96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96" s="34">
        <f>(Tabela2[[#This Row],[DESJEJUN]]*4.37)</f>
        <v>0</v>
      </c>
      <c r="EC196" s="34">
        <f>(Tabela2[[#This Row],[ALMOÇO]]*14.66)</f>
        <v>0</v>
      </c>
      <c r="ED196" s="34">
        <f>(Tabela2[[#This Row],[LANCHE]]*3.8)</f>
        <v>0</v>
      </c>
      <c r="EE196" s="34">
        <f>(Tabela2[[#This Row],[JANTAR]]*14.66)</f>
        <v>0</v>
      </c>
      <c r="EF196" s="34">
        <f>SUM(Tabela2[[#This Row],[Valor Desjejum]]+Tabela2[[#This Row],[Valor Almoço]]+Tabela2[[#This Row],[Valor Lanche]]+Tabela2[[#This Row],[Valor Jantar]])</f>
        <v>0</v>
      </c>
      <c r="EG196" s="35">
        <f>(Tabela2[[#This Row],[Valor Desjejum]]+Tabela2[[#This Row],[Valor Almoço]]+Tabela2[[#This Row],[Valor Jantar]])*5%</f>
        <v>0</v>
      </c>
    </row>
    <row r="197" spans="1:137">
      <c r="A197" s="30">
        <v>204877</v>
      </c>
      <c r="B197" s="13" t="str">
        <f>VLOOKUP(Tabela2[[#This Row],[MATRIC]],Tabela1[],2,0)</f>
        <v>WEDER BATISTA SOARES</v>
      </c>
      <c r="C197" s="13" t="str">
        <f>VLOOKUP(Tabela2[[#This Row],[MATRIC]],Tabela1[],3,0)</f>
        <v>1AF010</v>
      </c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  <c r="DP197" s="31"/>
      <c r="DQ197" s="31"/>
      <c r="DR197" s="31"/>
      <c r="DS197" s="31"/>
      <c r="DT197" s="31"/>
      <c r="DU197" s="31"/>
      <c r="DV197" s="31"/>
      <c r="DW197" s="31"/>
      <c r="DX197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97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97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97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97" s="34">
        <f>(Tabela2[[#This Row],[DESJEJUN]]*4.37)</f>
        <v>0</v>
      </c>
      <c r="EC197" s="34">
        <f>(Tabela2[[#This Row],[ALMOÇO]]*14.66)</f>
        <v>0</v>
      </c>
      <c r="ED197" s="34">
        <f>(Tabela2[[#This Row],[LANCHE]]*3.8)</f>
        <v>0</v>
      </c>
      <c r="EE197" s="34">
        <f>(Tabela2[[#This Row],[JANTAR]]*14.66)</f>
        <v>0</v>
      </c>
      <c r="EF197" s="34">
        <f>SUM(Tabela2[[#This Row],[Valor Desjejum]]+Tabela2[[#This Row],[Valor Almoço]]+Tabela2[[#This Row],[Valor Lanche]]+Tabela2[[#This Row],[Valor Jantar]])</f>
        <v>0</v>
      </c>
      <c r="EG197" s="35">
        <f>(Tabela2[[#This Row],[Valor Desjejum]]+Tabela2[[#This Row],[Valor Almoço]]+Tabela2[[#This Row],[Valor Jantar]])*5%</f>
        <v>0</v>
      </c>
    </row>
    <row r="198" spans="1:137">
      <c r="A198" s="14">
        <v>240085</v>
      </c>
      <c r="B198" s="13" t="str">
        <f>VLOOKUP(Tabela2[[#This Row],[MATRIC]],Tabela1[],2,0)</f>
        <v>WELICE FERREIRA DOS SANTOS</v>
      </c>
      <c r="C198" s="13" t="str">
        <f>VLOOKUP(Tabela2[[#This Row],[MATRIC]],Tabela1[],3,0)</f>
        <v>2AF007</v>
      </c>
      <c r="D198" s="31"/>
      <c r="E198" s="31"/>
      <c r="F198" s="31"/>
      <c r="G198" s="31"/>
      <c r="H198" s="31"/>
      <c r="I198" s="31"/>
      <c r="J198" s="31"/>
      <c r="K198" s="31"/>
      <c r="L198" s="31">
        <v>1</v>
      </c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>
        <v>1</v>
      </c>
      <c r="AX198" s="31"/>
      <c r="AY198" s="31"/>
      <c r="AZ198" s="31">
        <v>1</v>
      </c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>
        <v>1</v>
      </c>
      <c r="BQ198" s="31">
        <v>1</v>
      </c>
      <c r="BR198" s="31"/>
      <c r="BS198" s="31">
        <v>1</v>
      </c>
      <c r="BT198" s="31"/>
      <c r="BU198" s="31">
        <v>1</v>
      </c>
      <c r="BV198" s="31"/>
      <c r="BW198" s="31"/>
      <c r="BX198" s="31">
        <v>1</v>
      </c>
      <c r="BY198" s="31"/>
      <c r="BZ198" s="31"/>
      <c r="CA198" s="31"/>
      <c r="CB198" s="31">
        <v>1</v>
      </c>
      <c r="CC198" s="31"/>
      <c r="CD198" s="31"/>
      <c r="CE198" s="31"/>
      <c r="CF198" s="31">
        <v>1</v>
      </c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  <c r="CY198" s="31"/>
      <c r="CZ198" s="31">
        <v>1</v>
      </c>
      <c r="DA198" s="31">
        <v>1</v>
      </c>
      <c r="DB198" s="31"/>
      <c r="DC198" s="31"/>
      <c r="DD198" s="31"/>
      <c r="DE198" s="31">
        <v>1</v>
      </c>
      <c r="DF198" s="31"/>
      <c r="DG198" s="31"/>
      <c r="DH198" s="31">
        <v>1</v>
      </c>
      <c r="DI198" s="31"/>
      <c r="DJ198" s="31"/>
      <c r="DK198" s="31"/>
      <c r="DL198" s="31"/>
      <c r="DM198" s="31"/>
      <c r="DN198" s="31"/>
      <c r="DO198" s="31"/>
      <c r="DP198" s="31"/>
      <c r="DQ198" s="31"/>
      <c r="DR198" s="31"/>
      <c r="DS198" s="31"/>
      <c r="DT198" s="31"/>
      <c r="DU198" s="31"/>
      <c r="DV198" s="31"/>
      <c r="DW198" s="31"/>
      <c r="DX198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8</v>
      </c>
      <c r="DY198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5</v>
      </c>
      <c r="DZ198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98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1</v>
      </c>
      <c r="EB198" s="34">
        <f>(Tabela2[[#This Row],[DESJEJUN]]*4.37)</f>
        <v>34.96</v>
      </c>
      <c r="EC198" s="34">
        <f>(Tabela2[[#This Row],[ALMOÇO]]*14.66)</f>
        <v>73.3</v>
      </c>
      <c r="ED198" s="34">
        <f>(Tabela2[[#This Row],[LANCHE]]*3.8)</f>
        <v>0</v>
      </c>
      <c r="EE198" s="34">
        <f>(Tabela2[[#This Row],[JANTAR]]*14.66)</f>
        <v>14.66</v>
      </c>
      <c r="EF198" s="34">
        <f>SUM(Tabela2[[#This Row],[Valor Desjejum]]+Tabela2[[#This Row],[Valor Almoço]]+Tabela2[[#This Row],[Valor Lanche]]+Tabela2[[#This Row],[Valor Jantar]])</f>
        <v>122.91999999999999</v>
      </c>
      <c r="EG198" s="35">
        <f>(Tabela2[[#This Row],[Valor Desjejum]]+Tabela2[[#This Row],[Valor Almoço]]+Tabela2[[#This Row],[Valor Jantar]])*5%</f>
        <v>6.1459999999999999</v>
      </c>
    </row>
    <row r="199" spans="1:137">
      <c r="A199" s="14">
        <v>123304</v>
      </c>
      <c r="B199" s="13" t="str">
        <f>VLOOKUP(Tabela2[[#This Row],[MATRIC]],Tabela1[],2,0)</f>
        <v>WELLINGTON GOMES CORDEIRO</v>
      </c>
      <c r="C199" s="13" t="str">
        <f>VLOOKUP(Tabela2[[#This Row],[MATRIC]],Tabela1[],3,0)</f>
        <v>6AF003</v>
      </c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138"/>
      <c r="CS199" s="31"/>
      <c r="CT199" s="31"/>
      <c r="CU199" s="31"/>
      <c r="CV199" s="138"/>
      <c r="CW199" s="31"/>
      <c r="CX199" s="31"/>
      <c r="CY199" s="31"/>
      <c r="CZ199" s="40"/>
      <c r="DA199" s="31"/>
      <c r="DB199" s="31"/>
      <c r="DC199" s="31"/>
      <c r="DD199" s="40"/>
      <c r="DE199" s="31"/>
      <c r="DF199" s="31"/>
      <c r="DG199" s="31"/>
      <c r="DH199" s="40"/>
      <c r="DI199" s="31"/>
      <c r="DJ199" s="31"/>
      <c r="DK199" s="31"/>
      <c r="DL199" s="40"/>
      <c r="DM199" s="31"/>
      <c r="DN199" s="31"/>
      <c r="DO199" s="31"/>
      <c r="DP199" s="40"/>
      <c r="DQ199" s="31"/>
      <c r="DR199" s="31"/>
      <c r="DS199" s="31"/>
      <c r="DT199" s="31"/>
      <c r="DU199" s="31"/>
      <c r="DV199" s="31"/>
      <c r="DW199" s="31"/>
      <c r="DX199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0</v>
      </c>
      <c r="DY199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0</v>
      </c>
      <c r="DZ199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199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199" s="34">
        <f>(Tabela2[[#This Row],[DESJEJUN]]*4.37)</f>
        <v>0</v>
      </c>
      <c r="EC199" s="34">
        <f>(Tabela2[[#This Row],[ALMOÇO]]*14.66)</f>
        <v>0</v>
      </c>
      <c r="ED199" s="34">
        <f>(Tabela2[[#This Row],[LANCHE]]*3.8)</f>
        <v>0</v>
      </c>
      <c r="EE199" s="34">
        <f>(Tabela2[[#This Row],[JANTAR]]*14.66)</f>
        <v>0</v>
      </c>
      <c r="EF199" s="34">
        <f>SUM(Tabela2[[#This Row],[Valor Desjejum]]+Tabela2[[#This Row],[Valor Almoço]]+Tabela2[[#This Row],[Valor Lanche]]+Tabela2[[#This Row],[Valor Jantar]])</f>
        <v>0</v>
      </c>
      <c r="EG199" s="35">
        <f>(Tabela2[[#This Row],[Valor Desjejum]]+Tabela2[[#This Row],[Valor Almoço]]+Tabela2[[#This Row],[Valor Jantar]])*5%</f>
        <v>0</v>
      </c>
    </row>
    <row r="200" spans="1:137">
      <c r="A200" s="30">
        <v>209805</v>
      </c>
      <c r="B200" s="13" t="str">
        <f>VLOOKUP(Tabela2[[#This Row],[MATRIC]],Tabela1[],2,0)</f>
        <v>WESLEI MENDES DA SILVA</v>
      </c>
      <c r="C200" s="13" t="str">
        <f>VLOOKUP(Tabela2[[#This Row],[MATRIC]],Tabela1[],3,0)</f>
        <v>1AF079</v>
      </c>
      <c r="D200" s="31"/>
      <c r="E200" s="31"/>
      <c r="F200" s="31"/>
      <c r="G200" s="31"/>
      <c r="H200" s="31"/>
      <c r="I200" s="31"/>
      <c r="J200" s="31"/>
      <c r="K200" s="31"/>
      <c r="L200" s="31">
        <v>1</v>
      </c>
      <c r="M200" s="31">
        <v>1</v>
      </c>
      <c r="N200" s="31"/>
      <c r="O200" s="31"/>
      <c r="P200" s="31">
        <v>1</v>
      </c>
      <c r="Q200" s="31">
        <v>1</v>
      </c>
      <c r="R200" s="31"/>
      <c r="S200" s="31"/>
      <c r="T200" s="31">
        <v>1</v>
      </c>
      <c r="U200" s="31">
        <v>1</v>
      </c>
      <c r="V200" s="31"/>
      <c r="W200" s="31"/>
      <c r="X200" s="31">
        <v>1</v>
      </c>
      <c r="Y200" s="31">
        <v>1</v>
      </c>
      <c r="Z200" s="31"/>
      <c r="AA200" s="31"/>
      <c r="AB200" s="31">
        <v>1</v>
      </c>
      <c r="AC200" s="31">
        <v>1</v>
      </c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>
        <v>1</v>
      </c>
      <c r="AO200" s="31">
        <v>1</v>
      </c>
      <c r="AP200" s="31"/>
      <c r="AQ200" s="31"/>
      <c r="AR200" s="31">
        <v>1</v>
      </c>
      <c r="AS200" s="31">
        <v>1</v>
      </c>
      <c r="AT200" s="31"/>
      <c r="AU200" s="31"/>
      <c r="AV200" s="31">
        <v>1</v>
      </c>
      <c r="AW200" s="31">
        <v>1</v>
      </c>
      <c r="AX200" s="31"/>
      <c r="AY200" s="31"/>
      <c r="AZ200" s="31">
        <v>1</v>
      </c>
      <c r="BA200" s="31">
        <v>1</v>
      </c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>
        <v>1</v>
      </c>
      <c r="BQ200" s="31">
        <v>1</v>
      </c>
      <c r="BR200" s="31"/>
      <c r="BS200" s="31"/>
      <c r="BT200" s="31">
        <v>1</v>
      </c>
      <c r="BU200" s="31">
        <v>1</v>
      </c>
      <c r="BV200" s="31"/>
      <c r="BW200" s="31"/>
      <c r="BX200" s="31">
        <v>1</v>
      </c>
      <c r="BY200" s="31">
        <v>1</v>
      </c>
      <c r="BZ200" s="31"/>
      <c r="CA200" s="31"/>
      <c r="CB200" s="31">
        <v>1</v>
      </c>
      <c r="CC200" s="31">
        <v>1</v>
      </c>
      <c r="CD200" s="31"/>
      <c r="CE200" s="31"/>
      <c r="CF200" s="31">
        <v>1</v>
      </c>
      <c r="CG200" s="31">
        <v>1</v>
      </c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  <c r="CY200" s="31"/>
      <c r="CZ200" s="31">
        <v>1</v>
      </c>
      <c r="DA200" s="31">
        <v>1</v>
      </c>
      <c r="DB200" s="31"/>
      <c r="DC200" s="31"/>
      <c r="DD200" s="31">
        <v>1</v>
      </c>
      <c r="DE200" s="31">
        <v>1</v>
      </c>
      <c r="DF200" s="31"/>
      <c r="DG200" s="31"/>
      <c r="DH200" s="31">
        <v>1</v>
      </c>
      <c r="DI200" s="31">
        <v>1</v>
      </c>
      <c r="DJ200" s="31"/>
      <c r="DK200" s="31"/>
      <c r="DL200" s="31">
        <v>1</v>
      </c>
      <c r="DM200" s="31">
        <v>1</v>
      </c>
      <c r="DN200" s="31"/>
      <c r="DO200" s="31"/>
      <c r="DP200" s="31"/>
      <c r="DQ200" s="31"/>
      <c r="DR200" s="31"/>
      <c r="DS200" s="31"/>
      <c r="DT200" s="31"/>
      <c r="DU200" s="31"/>
      <c r="DV200" s="31"/>
      <c r="DW200" s="31"/>
      <c r="DX200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18</v>
      </c>
      <c r="DY200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18</v>
      </c>
      <c r="DZ200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200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200" s="34">
        <f>(Tabela2[[#This Row],[DESJEJUN]]*4.37)</f>
        <v>78.66</v>
      </c>
      <c r="EC200" s="34">
        <f>(Tabela2[[#This Row],[ALMOÇO]]*14.66)</f>
        <v>263.88</v>
      </c>
      <c r="ED200" s="34">
        <f>(Tabela2[[#This Row],[LANCHE]]*3.8)</f>
        <v>0</v>
      </c>
      <c r="EE200" s="34">
        <f>(Tabela2[[#This Row],[JANTAR]]*14.66)</f>
        <v>0</v>
      </c>
      <c r="EF200" s="34">
        <f>SUM(Tabela2[[#This Row],[Valor Desjejum]]+Tabela2[[#This Row],[Valor Almoço]]+Tabela2[[#This Row],[Valor Lanche]]+Tabela2[[#This Row],[Valor Jantar]])</f>
        <v>342.53999999999996</v>
      </c>
      <c r="EG200" s="35">
        <f>(Tabela2[[#This Row],[Valor Desjejum]]+Tabela2[[#This Row],[Valor Almoço]]+Tabela2[[#This Row],[Valor Jantar]])*5%</f>
        <v>17.126999999999999</v>
      </c>
    </row>
    <row r="201" spans="1:137">
      <c r="A201" s="14">
        <v>181505</v>
      </c>
      <c r="B201" s="13" t="str">
        <f>VLOOKUP(Tabela2[[#This Row],[MATRIC]],Tabela1[],2,0)</f>
        <v>WESLEY MARCIO FELISBINO</v>
      </c>
      <c r="C201" s="13" t="str">
        <f>VLOOKUP(Tabela2[[#This Row],[MATRIC]],Tabela1[],3,0)</f>
        <v>1AF079</v>
      </c>
      <c r="D201" s="142">
        <v>1</v>
      </c>
      <c r="E201" s="142">
        <v>1</v>
      </c>
      <c r="F201" s="31"/>
      <c r="G201" s="31"/>
      <c r="H201" s="31">
        <v>1</v>
      </c>
      <c r="I201" s="31">
        <v>1</v>
      </c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>
        <v>1</v>
      </c>
      <c r="AC201" s="31">
        <v>1</v>
      </c>
      <c r="AD201" s="31"/>
      <c r="AE201" s="31"/>
      <c r="AF201" s="31">
        <v>1</v>
      </c>
      <c r="AG201" s="31">
        <v>1</v>
      </c>
      <c r="AH201" s="31"/>
      <c r="AI201" s="31"/>
      <c r="AJ201" s="31">
        <v>1</v>
      </c>
      <c r="AK201" s="31">
        <v>1</v>
      </c>
      <c r="AL201" s="31"/>
      <c r="AM201" s="31"/>
      <c r="AN201" s="31">
        <v>1</v>
      </c>
      <c r="AO201" s="31">
        <v>1</v>
      </c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>
        <v>1</v>
      </c>
      <c r="BI201" s="31">
        <v>1</v>
      </c>
      <c r="BJ201" s="31">
        <v>7</v>
      </c>
      <c r="BK201" s="31"/>
      <c r="BL201" s="31">
        <v>1</v>
      </c>
      <c r="BM201" s="31">
        <v>1</v>
      </c>
      <c r="BN201" s="31"/>
      <c r="BO201" s="31"/>
      <c r="BP201" s="31">
        <v>1</v>
      </c>
      <c r="BQ201" s="31">
        <v>1</v>
      </c>
      <c r="BR201" s="31"/>
      <c r="BS201" s="31"/>
      <c r="BT201" s="31">
        <v>1</v>
      </c>
      <c r="BU201" s="31">
        <v>1</v>
      </c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>
        <v>1</v>
      </c>
      <c r="CO201" s="31">
        <v>1</v>
      </c>
      <c r="CP201" s="31"/>
      <c r="CQ201" s="31"/>
      <c r="CR201" s="31">
        <v>1</v>
      </c>
      <c r="CS201" s="31"/>
      <c r="CT201" s="31"/>
      <c r="CU201" s="31"/>
      <c r="CV201" s="31">
        <v>1</v>
      </c>
      <c r="CW201" s="31"/>
      <c r="CX201" s="31"/>
      <c r="CY201" s="31"/>
      <c r="CZ201" s="31">
        <v>1</v>
      </c>
      <c r="DA201" s="31"/>
      <c r="DB201" s="31"/>
      <c r="DC201" s="31"/>
      <c r="DD201" s="31"/>
      <c r="DE201" s="31"/>
      <c r="DF201" s="31"/>
      <c r="DG201" s="31"/>
      <c r="DH201" s="31"/>
      <c r="DI201" s="31"/>
      <c r="DJ201" s="31"/>
      <c r="DK201" s="31"/>
      <c r="DL201" s="31"/>
      <c r="DM201" s="31"/>
      <c r="DN201" s="31"/>
      <c r="DO201" s="31"/>
      <c r="DP201" s="31"/>
      <c r="DQ201" s="31"/>
      <c r="DR201" s="31"/>
      <c r="DS201" s="31"/>
      <c r="DT201" s="31">
        <v>1</v>
      </c>
      <c r="DU201" s="31">
        <v>1</v>
      </c>
      <c r="DV201" s="31">
        <v>8</v>
      </c>
      <c r="DW201" s="31"/>
      <c r="DX201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15</v>
      </c>
      <c r="DY201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12</v>
      </c>
      <c r="DZ201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15</v>
      </c>
      <c r="EA201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201" s="34">
        <f>(Tabela2[[#This Row],[DESJEJUN]]*4.37)</f>
        <v>65.55</v>
      </c>
      <c r="EC201" s="34">
        <f>(Tabela2[[#This Row],[ALMOÇO]]*14.66)</f>
        <v>175.92000000000002</v>
      </c>
      <c r="ED201" s="34">
        <f>(Tabela2[[#This Row],[LANCHE]]*3.8)</f>
        <v>57</v>
      </c>
      <c r="EE201" s="34">
        <f>(Tabela2[[#This Row],[JANTAR]]*14.66)</f>
        <v>0</v>
      </c>
      <c r="EF201" s="34">
        <f>SUM(Tabela2[[#This Row],[Valor Desjejum]]+Tabela2[[#This Row],[Valor Almoço]]+Tabela2[[#This Row],[Valor Lanche]]+Tabela2[[#This Row],[Valor Jantar]])</f>
        <v>298.47000000000003</v>
      </c>
      <c r="EG201" s="35">
        <f>(Tabela2[[#This Row],[Valor Desjejum]]+Tabela2[[#This Row],[Valor Almoço]]+Tabela2[[#This Row],[Valor Jantar]])*5%</f>
        <v>12.073500000000003</v>
      </c>
    </row>
    <row r="202" spans="1:137">
      <c r="A202" s="37">
        <v>241623</v>
      </c>
      <c r="B202" s="13" t="str">
        <f>VLOOKUP(Tabela2[[#This Row],[MATRIC]],Tabela1[],2,0)</f>
        <v>REGIANE CRISTINA VIEIRA DE SOUZA</v>
      </c>
      <c r="C202" s="13" t="str">
        <f>VLOOKUP(Tabela2[[#This Row],[MATRIC]],Tabela1[],3,0)</f>
        <v>4AF029</v>
      </c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>
        <v>1</v>
      </c>
      <c r="R202" s="31"/>
      <c r="S202" s="31"/>
      <c r="T202" s="31"/>
      <c r="U202" s="31">
        <v>1</v>
      </c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>
        <v>1</v>
      </c>
      <c r="AO202" s="31">
        <v>1</v>
      </c>
      <c r="AP202" s="31"/>
      <c r="AQ202" s="31"/>
      <c r="AR202" s="31"/>
      <c r="AS202" s="31"/>
      <c r="AT202" s="31"/>
      <c r="AU202" s="31"/>
      <c r="AV202" s="31"/>
      <c r="AW202" s="31">
        <v>1</v>
      </c>
      <c r="AX202" s="31"/>
      <c r="AY202" s="31"/>
      <c r="AZ202" s="31"/>
      <c r="BA202" s="31">
        <v>1</v>
      </c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>
        <v>1</v>
      </c>
      <c r="BR202" s="31"/>
      <c r="BS202" s="31"/>
      <c r="BT202" s="31"/>
      <c r="BU202" s="31">
        <v>1</v>
      </c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  <c r="CY202" s="31"/>
      <c r="CZ202" s="31"/>
      <c r="DA202" s="31"/>
      <c r="DB202" s="31"/>
      <c r="DC202" s="31"/>
      <c r="DD202" s="31"/>
      <c r="DE202" s="31">
        <v>1</v>
      </c>
      <c r="DF202" s="31"/>
      <c r="DG202" s="31"/>
      <c r="DH202" s="31"/>
      <c r="DI202" s="31"/>
      <c r="DJ202" s="31"/>
      <c r="DK202" s="31"/>
      <c r="DL202" s="31"/>
      <c r="DM202" s="31"/>
      <c r="DN202" s="31"/>
      <c r="DO202" s="31"/>
      <c r="DP202" s="31"/>
      <c r="DQ202" s="31"/>
      <c r="DR202" s="31"/>
      <c r="DS202" s="31"/>
      <c r="DT202" s="31"/>
      <c r="DU202" s="31"/>
      <c r="DV202" s="31"/>
      <c r="DW202" s="31"/>
      <c r="DX202" s="32">
        <f>SUM(Tabela2[[#This Row],[D]]+Tabela2[[#This Row],[D2]]+Tabela2[[#This Row],[D4]]+Tabela2[[#This Row],[D9]]+Tabela2[[#This Row],[D10]]+Tabela2[[#This Row],[D7]]+Tabela2[[#This Row],[D8]]+Tabela2[[#This Row],[D92]]+Tabela2[[#This Row],[D102]]+Tabela2[[#This Row],[D12]]+Tabela2[[#This Row],[D13]]+Tabela2[[#This Row],[D14]]+Tabela2[[#This Row],[D15]]+Tabela2[[#This Row],[D16]]+Tabela2[[#This Row],[D17]]+Tabela2[[#This Row],[D18]]+Tabela2[[#This Row],[D19]]+Tabela2[[#This Row],[D20]]+Tabela2[[#This Row],[D21]]+Tabela2[[#This Row],[D22]]+Tabela2[[#This Row],[D23]]+Tabela2[[#This Row],[D24]]+Tabela2[[#This Row],[D25]]+Tabela2[[#This Row],[D26]]+Tabela2[[#This Row],[D27]]+Tabela2[[#This Row],[D28]]+Tabela2[[#This Row],[D29]]+Tabela2[[#This Row],[D30]]+Tabela2[[#This Row],[D31]]+Tabela2[[#This Row],[D3]]+Tabela2[[#This Row],[D11]])</f>
        <v>1</v>
      </c>
      <c r="DY202" s="33">
        <f>SUM(Tabela2[[#This Row],[A]]+Tabela2[[#This Row],[A3]]+Tabela2[[#This Row],[A4]]+Tabela2[[#This Row],[A5]]+Tabela2[[#This Row],[A10]]+Tabela2[[#This Row],[A11]]+Tabela2[[#This Row],[A9]]+Tabela2[[#This Row],[A103]]+Tabela2[[#This Row],[A113]]+Tabela2[[#This Row],[A12]]+Tabela2[[#This Row],[A13]]+Tabela2[[#This Row],[A14]]+Tabela2[[#This Row],[A15]]+Tabela2[[#This Row],[A16]]+Tabela2[[#This Row],[A17]]+Tabela2[[#This Row],[A18]]+Tabela2[[#This Row],[A19]]+Tabela2[[#This Row],[A20]]+Tabela2[[#This Row],[A21]]+Tabela2[[#This Row],[A22]]+Tabela2[[#This Row],[A23]]+Tabela2[[#This Row],[A24]]+Tabela2[[#This Row],[A25]]+Tabela2[[#This Row],[A26]]+Tabela2[[#This Row],[A27]]+Tabela2[[#This Row],[A28]]+Tabela2[[#This Row],[A29]]+Tabela2[[#This Row],[A30]]+Tabela2[[#This Row],[A31]]+Tabela2[[#This Row],[A32]]+Tabela2[[#This Row],[A8]])</f>
        <v>8</v>
      </c>
      <c r="DZ202" s="32">
        <f>SUM(Tabela2[[#This Row],[L]]+Tabela2[[#This Row],[L4]]+Tabela2[[#This Row],[L5]]+Tabela2[[#This Row],[L6]]+Tabela2[[#This Row],[L11]]+Tabela2[[#This Row],[L12]]+Tabela2[[#This Row],[L9]]+Tabela2[[#This Row],[L10]]+Tabela2[[#This Row],[L114]]+Tabela2[[#This Row],[L124]]+Tabela2[[#This Row],[L13]]+Tabela2[[#This Row],[L14]]+Tabela2[[#This Row],[L15]]+Tabela2[[#This Row],[L16]]+Tabela2[[#This Row],[L17]]+Tabela2[[#This Row],[L18]]+Tabela2[[#This Row],[L19]]+Tabela2[[#This Row],[L20]]+Tabela2[[#This Row],[L21]]+Tabela2[[#This Row],[L22]]+Tabela2[[#This Row],[L23]]+Tabela2[[#This Row],[L24]]+Tabela2[[#This Row],[L25]]+Tabela2[[#This Row],[L26]]+Tabela2[[#This Row],[L27]]+Tabela2[[#This Row],[L28]]+Tabela2[[#This Row],[L29]]+Tabela2[[#This Row],[L30]]+Tabela2[[#This Row],[L31]]+Tabela2[[#This Row],[L32]]+Tabela2[[#This Row],[L33]])</f>
        <v>0</v>
      </c>
      <c r="EA202" s="33">
        <f>SUM(Tabela2[[#This Row],[J]]+Tabela2[[#This Row],[J5]]+Tabela2[[#This Row],[J6]]+Tabela2[[#This Row],[J7]]+Tabela2[[#This Row],[J12]]+Tabela2[[#This Row],[J13]]+Tabela2[[#This Row],[J10]]+Tabela2[[#This Row],[J11]]+Tabela2[[#This Row],[J125]]+Tabela2[[#This Row],[J135]]+Tabela2[[#This Row],[J14]]+Tabela2[[#This Row],[J15]]+Tabela2[[#This Row],[J16]]+Tabela2[[#This Row],[J17]]+Tabela2[[#This Row],[J18]]+Tabela2[[#This Row],[J19]]+Tabela2[[#This Row],[J20]]+Tabela2[[#This Row],[J21]]+Tabela2[[#This Row],[J22]]+Tabela2[[#This Row],[J23]]+Tabela2[[#This Row],[J24]]+Tabela2[[#This Row],[J25]]+Tabela2[[#This Row],[J26]]+Tabela2[[#This Row],[J27]]+Tabela2[[#This Row],[J28]]+Tabela2[[#This Row],[J29]]+Tabela2[[#This Row],[J30]]+Tabela2[[#This Row],[J31]]+Tabela2[[#This Row],[J32]]+Tabela2[[#This Row],[J33]]+Tabela2[[#This Row],[J34]])</f>
        <v>0</v>
      </c>
      <c r="EB202" s="34">
        <f>(Tabela2[[#This Row],[DESJEJUN]]*4.37)</f>
        <v>4.37</v>
      </c>
      <c r="EC202" s="34">
        <f>(Tabela2[[#This Row],[ALMOÇO]]*14.66)</f>
        <v>117.28</v>
      </c>
      <c r="ED202" s="34">
        <f>(Tabela2[[#This Row],[LANCHE]]*3.8)</f>
        <v>0</v>
      </c>
      <c r="EE202" s="34">
        <f>(Tabela2[[#This Row],[JANTAR]]*14.66)</f>
        <v>0</v>
      </c>
      <c r="EF202" s="34">
        <f>SUM(Tabela2[[#This Row],[Valor Desjejum]]+Tabela2[[#This Row],[Valor Almoço]]+Tabela2[[#This Row],[Valor Lanche]]+Tabela2[[#This Row],[Valor Jantar]])</f>
        <v>121.65</v>
      </c>
      <c r="EG202" s="35">
        <f>(Tabela2[[#This Row],[Valor Desjejum]]+Tabela2[[#This Row],[Valor Almoço]]+Tabela2[[#This Row],[Valor Jantar]])*5%</f>
        <v>6.0825000000000005</v>
      </c>
    </row>
    <row r="203" spans="1:137">
      <c r="A203" s="143" t="s">
        <v>363</v>
      </c>
      <c r="B203" s="144">
        <f>SUBTOTAL(103,Tabela2[NOME])</f>
        <v>197</v>
      </c>
      <c r="C203" s="144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4"/>
      <c r="Q203" s="144"/>
      <c r="R203" s="144"/>
      <c r="S203" s="144"/>
      <c r="T203" s="144"/>
      <c r="U203" s="144"/>
      <c r="V203" s="144"/>
      <c r="W203" s="144"/>
      <c r="X203" s="146"/>
      <c r="Y203" s="146"/>
      <c r="Z203" s="146"/>
      <c r="AA203" s="146"/>
      <c r="AB203" s="147"/>
      <c r="AC203" s="145"/>
      <c r="AD203" s="145"/>
      <c r="AE203" s="145"/>
      <c r="AF203" s="146"/>
      <c r="AG203" s="146"/>
      <c r="AH203" s="146"/>
      <c r="AI203" s="146"/>
      <c r="AJ203" s="145"/>
      <c r="AK203" s="145"/>
      <c r="AL203" s="145"/>
      <c r="AM203" s="145"/>
      <c r="AN203" s="145"/>
      <c r="AO203" s="145"/>
      <c r="AP203" s="145"/>
      <c r="AQ203" s="145"/>
      <c r="AR203" s="145"/>
      <c r="AS203" s="145"/>
      <c r="AT203" s="145"/>
      <c r="AU203" s="145"/>
      <c r="AV203" s="145"/>
      <c r="AW203" s="145"/>
      <c r="AX203" s="145"/>
      <c r="AY203" s="145"/>
      <c r="AZ203" s="145"/>
      <c r="BA203" s="147"/>
      <c r="BB203" s="147"/>
      <c r="BC203" s="147"/>
      <c r="BD203" s="145"/>
      <c r="BE203" s="145"/>
      <c r="BF203" s="145"/>
      <c r="BG203" s="145"/>
      <c r="BH203" s="145"/>
      <c r="BI203" s="145"/>
      <c r="BJ203" s="145"/>
      <c r="BK203" s="145"/>
      <c r="BL203" s="148"/>
      <c r="BM203" s="145"/>
      <c r="BN203" s="145"/>
      <c r="BO203" s="145"/>
      <c r="BP203" s="145"/>
      <c r="BQ203" s="145"/>
      <c r="BR203" s="145"/>
      <c r="BS203" s="145"/>
      <c r="BT203" s="145"/>
      <c r="BU203" s="145"/>
      <c r="BV203" s="145"/>
      <c r="BW203" s="145"/>
      <c r="BX203" s="144"/>
      <c r="BY203" s="144"/>
      <c r="BZ203" s="144"/>
      <c r="CA203" s="144"/>
      <c r="CB203" s="145"/>
      <c r="CC203" s="145"/>
      <c r="CD203" s="145"/>
      <c r="CE203" s="145"/>
      <c r="CF203" s="145"/>
      <c r="CG203" s="147"/>
      <c r="CH203" s="147"/>
      <c r="CI203" s="147"/>
      <c r="CJ203" s="145"/>
      <c r="CK203" s="147"/>
      <c r="CL203" s="147"/>
      <c r="CM203" s="147"/>
      <c r="CN203" s="145"/>
      <c r="CO203" s="147"/>
      <c r="CP203" s="147"/>
      <c r="CQ203" s="147"/>
      <c r="CR203" s="145"/>
      <c r="CS203" s="145"/>
      <c r="CT203" s="145"/>
      <c r="CU203" s="145"/>
      <c r="CV203" s="145"/>
      <c r="CW203" s="147"/>
      <c r="CX203" s="147"/>
      <c r="CY203" s="147"/>
      <c r="CZ203" s="145"/>
      <c r="DA203" s="147"/>
      <c r="DB203" s="147"/>
      <c r="DC203" s="147"/>
      <c r="DD203" s="148"/>
      <c r="DE203" s="145"/>
      <c r="DF203" s="145"/>
      <c r="DG203" s="145"/>
      <c r="DH203" s="145"/>
      <c r="DI203" s="145"/>
      <c r="DJ203" s="145"/>
      <c r="DK203" s="145"/>
      <c r="DL203" s="148"/>
      <c r="DM203" s="145"/>
      <c r="DN203" s="145"/>
      <c r="DO203" s="145"/>
      <c r="DP203" s="145"/>
      <c r="DQ203" s="145"/>
      <c r="DR203" s="145"/>
      <c r="DS203" s="145"/>
      <c r="DT203" s="144"/>
      <c r="DU203" s="144"/>
      <c r="DV203" s="144"/>
      <c r="DW203" s="144"/>
      <c r="DX203" s="144">
        <f>SUBTOTAL(109,Tabela2[DESJEJUN])</f>
        <v>1377</v>
      </c>
      <c r="DY203" s="149">
        <f>SUBTOTAL(109,Tabela2[ALMOÇO])</f>
        <v>1337</v>
      </c>
      <c r="DZ203" s="144">
        <f>SUBTOTAL(109,Tabela2[LANCHE])</f>
        <v>1397</v>
      </c>
      <c r="EA203" s="149">
        <f>SUBTOTAL(109,Tabela2[JANTAR])</f>
        <v>479</v>
      </c>
      <c r="EB203" s="150">
        <f>SUBTOTAL(109,Tabela2[Valor Desjejum])</f>
        <v>6017.4899999999989</v>
      </c>
      <c r="EC203" s="150">
        <f>SUBTOTAL(109,Tabela2[Valor Almoço])</f>
        <v>19600.419999999991</v>
      </c>
      <c r="ED203" s="150">
        <f>SUBTOTAL(109,Tabela2[Valor Lanche])</f>
        <v>5308.600000000004</v>
      </c>
      <c r="EE203" s="150">
        <f>SUBTOTAL(109,Tabela2[Valor Jantar])</f>
        <v>7022.14</v>
      </c>
      <c r="EF203" s="150">
        <f>SUBTOTAL(109,Tabela2[TOTAL])</f>
        <v>37948.649999999987</v>
      </c>
      <c r="EG203" s="144">
        <f>SUBTOTAL(109,Tabela2[TOTAL A DESCONTAR])</f>
        <v>1632.0024999999998</v>
      </c>
    </row>
    <row r="204" spans="1:137">
      <c r="A204" s="43"/>
      <c r="B204" s="13"/>
      <c r="C204" s="13"/>
      <c r="D204" s="13"/>
      <c r="E204" s="44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45"/>
      <c r="U204" s="13"/>
      <c r="V204" s="13"/>
      <c r="W204" s="13"/>
      <c r="X204" s="13"/>
      <c r="Y204" s="13"/>
      <c r="Z204" s="13"/>
      <c r="AA204" s="13"/>
      <c r="AB204" s="45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44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45"/>
      <c r="CP204" s="45"/>
      <c r="CQ204" s="45"/>
      <c r="CR204" s="44"/>
      <c r="CS204" s="44"/>
      <c r="CT204" s="44"/>
      <c r="CU204" s="44"/>
      <c r="CV204" s="44"/>
      <c r="CW204" s="44"/>
      <c r="CX204" s="44"/>
      <c r="CY204" s="44"/>
      <c r="CZ204" s="44"/>
      <c r="DA204" s="44"/>
      <c r="DB204" s="44"/>
      <c r="DC204" s="44"/>
      <c r="DD204" s="46"/>
      <c r="DE204" s="44"/>
      <c r="DF204" s="44"/>
      <c r="DG204" s="44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44"/>
      <c r="DT204" s="13"/>
      <c r="DU204" s="13"/>
      <c r="DV204" s="13"/>
      <c r="DW204" s="13"/>
      <c r="DX204" s="13"/>
      <c r="DY204" s="12"/>
      <c r="DZ204" s="13"/>
      <c r="EA204" s="12"/>
      <c r="EB204" s="11"/>
      <c r="EC204" s="11"/>
      <c r="ED204" s="11"/>
      <c r="EE204" s="11"/>
      <c r="EF204" s="11"/>
      <c r="EG204" s="11"/>
    </row>
    <row r="205" spans="1:137">
      <c r="A205" s="43"/>
      <c r="B205" s="13"/>
      <c r="C205" s="13"/>
      <c r="D205" s="13"/>
      <c r="E205" s="44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45"/>
      <c r="U205" s="13"/>
      <c r="V205" s="13"/>
      <c r="W205" s="13"/>
      <c r="X205" s="13"/>
      <c r="Y205" s="13"/>
      <c r="Z205" s="13"/>
      <c r="AA205" s="13"/>
      <c r="AB205" s="45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44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45"/>
      <c r="CP205" s="45"/>
      <c r="CQ205" s="45"/>
      <c r="CR205" s="44"/>
      <c r="CS205" s="44"/>
      <c r="CT205" s="44"/>
      <c r="CU205" s="44"/>
      <c r="CV205" s="44"/>
      <c r="CW205" s="44"/>
      <c r="CX205" s="44"/>
      <c r="CY205" s="44"/>
      <c r="CZ205" s="44"/>
      <c r="DA205" s="44"/>
      <c r="DB205" s="44"/>
      <c r="DC205" s="44"/>
      <c r="DD205" s="46"/>
      <c r="DE205" s="44"/>
      <c r="DF205" s="44"/>
      <c r="DG205" s="44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44"/>
      <c r="DT205" s="13"/>
      <c r="DU205" s="13"/>
      <c r="DV205" s="13"/>
      <c r="DW205" s="13"/>
      <c r="DX205" s="13"/>
      <c r="DY205" s="12"/>
      <c r="DZ205" s="13"/>
      <c r="EA205" s="12"/>
      <c r="EB205" s="11"/>
      <c r="EC205" s="11"/>
      <c r="ED205" s="11"/>
      <c r="EE205" s="11"/>
      <c r="EF205" s="11"/>
      <c r="EG205" s="11"/>
    </row>
    <row r="206" spans="1:137">
      <c r="A206" s="43"/>
      <c r="B206" s="13"/>
      <c r="C206" s="13"/>
      <c r="D206" s="13"/>
      <c r="E206" s="44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45"/>
      <c r="U206" s="13"/>
      <c r="V206" s="13"/>
      <c r="W206" s="13"/>
      <c r="X206" s="13"/>
      <c r="Y206" s="13"/>
      <c r="Z206" s="13"/>
      <c r="AA206" s="13"/>
      <c r="AB206" s="45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44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45"/>
      <c r="CP206" s="45"/>
      <c r="CQ206" s="45"/>
      <c r="CR206" s="44"/>
      <c r="CS206" s="44"/>
      <c r="CT206" s="44"/>
      <c r="CU206" s="44"/>
      <c r="CV206" s="44"/>
      <c r="CW206" s="44"/>
      <c r="CX206" s="44"/>
      <c r="CY206" s="44"/>
      <c r="CZ206" s="44"/>
      <c r="DA206" s="44"/>
      <c r="DB206" s="44"/>
      <c r="DC206" s="44"/>
      <c r="DD206" s="46"/>
      <c r="DE206" s="44"/>
      <c r="DF206" s="44"/>
      <c r="DG206" s="44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44"/>
      <c r="DT206" s="13"/>
      <c r="DU206" s="13"/>
      <c r="DV206" s="13"/>
      <c r="DW206" s="13"/>
      <c r="DX206" s="13"/>
      <c r="DY206" s="12"/>
      <c r="DZ206" s="13"/>
      <c r="EA206" s="12"/>
      <c r="EB206" s="11">
        <f>Tabela2[[#Totals],[Valor Desjejum]]+Tabela2[[#Totals],[Valor Almoço]]+Tabela2[[#Totals],[Valor Lanche]]+Tabela2[[#Totals],[Valor Jantar]]</f>
        <v>37948.649999999994</v>
      </c>
      <c r="EC206" s="11"/>
      <c r="ED206" s="11"/>
      <c r="EE206" s="11"/>
      <c r="EF206" s="11"/>
      <c r="EG206" s="11"/>
    </row>
  </sheetData>
  <mergeCells count="34">
    <mergeCell ref="A1:DZ1"/>
    <mergeCell ref="A2:DX2"/>
    <mergeCell ref="A3:DX3"/>
    <mergeCell ref="D4:G4"/>
    <mergeCell ref="H4:K4"/>
    <mergeCell ref="L4:O4"/>
    <mergeCell ref="P4:S4"/>
    <mergeCell ref="T4:W4"/>
    <mergeCell ref="X4:AA4"/>
    <mergeCell ref="AB4:AE4"/>
    <mergeCell ref="BX4:CA4"/>
    <mergeCell ref="AF4:AI4"/>
    <mergeCell ref="AJ4:AM4"/>
    <mergeCell ref="AN4:AQ4"/>
    <mergeCell ref="AR4:AU4"/>
    <mergeCell ref="AV4:AY4"/>
    <mergeCell ref="AZ4:BC4"/>
    <mergeCell ref="BD4:BG4"/>
    <mergeCell ref="BH4:BK4"/>
    <mergeCell ref="BL4:BO4"/>
    <mergeCell ref="BP4:BS4"/>
    <mergeCell ref="BT4:BW4"/>
    <mergeCell ref="DT4:DW4"/>
    <mergeCell ref="CB4:CE4"/>
    <mergeCell ref="CF4:CI4"/>
    <mergeCell ref="CJ4:CM4"/>
    <mergeCell ref="CN4:CQ4"/>
    <mergeCell ref="CR4:CU4"/>
    <mergeCell ref="CV4:CY4"/>
    <mergeCell ref="CZ4:DC4"/>
    <mergeCell ref="DD4:DG4"/>
    <mergeCell ref="DH4:DK4"/>
    <mergeCell ref="DL4:DO4"/>
    <mergeCell ref="DP4:DS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workbookViewId="0">
      <pane xSplit="2" ySplit="1" topLeftCell="O35" activePane="bottomRight" state="frozen"/>
      <selection pane="topRight" activeCell="C1" sqref="C1"/>
      <selection pane="bottomLeft" activeCell="A2" sqref="A2"/>
      <selection pane="bottomRight" activeCell="P55" sqref="P55"/>
    </sheetView>
  </sheetViews>
  <sheetFormatPr defaultRowHeight="15"/>
  <cols>
    <col min="1" max="1" width="35.7109375" bestFit="1" customWidth="1"/>
    <col min="2" max="2" width="13.28515625" bestFit="1" customWidth="1"/>
    <col min="3" max="3" width="15" bestFit="1" customWidth="1"/>
    <col min="4" max="4" width="14" bestFit="1" customWidth="1"/>
    <col min="5" max="5" width="12.5703125" bestFit="1" customWidth="1"/>
    <col min="6" max="6" width="11.7109375" bestFit="1" customWidth="1"/>
    <col min="7" max="7" width="10" bestFit="1" customWidth="1"/>
    <col min="8" max="8" width="10.5703125" bestFit="1" customWidth="1"/>
    <col min="9" max="10" width="12.5703125" bestFit="1" customWidth="1"/>
    <col min="11" max="11" width="21.140625" bestFit="1" customWidth="1"/>
    <col min="12" max="12" width="18.7109375" bestFit="1" customWidth="1"/>
    <col min="13" max="13" width="18.140625" bestFit="1" customWidth="1"/>
    <col min="14" max="14" width="17.140625" bestFit="1" customWidth="1"/>
    <col min="15" max="15" width="15.85546875" bestFit="1" customWidth="1"/>
    <col min="16" max="16" width="17" bestFit="1" customWidth="1"/>
    <col min="17" max="17" width="13" bestFit="1" customWidth="1"/>
    <col min="18" max="18" width="19.140625" bestFit="1" customWidth="1"/>
    <col min="19" max="19" width="11.140625" bestFit="1" customWidth="1"/>
  </cols>
  <sheetData>
    <row r="1" spans="1:19">
      <c r="A1" s="1" t="s">
        <v>364</v>
      </c>
      <c r="B1" s="2" t="s">
        <v>365</v>
      </c>
      <c r="C1" s="2" t="s">
        <v>366</v>
      </c>
      <c r="D1" s="2" t="s">
        <v>367</v>
      </c>
      <c r="E1" s="2" t="s">
        <v>355</v>
      </c>
      <c r="F1" s="47" t="s">
        <v>368</v>
      </c>
      <c r="G1" s="48" t="s">
        <v>369</v>
      </c>
      <c r="H1" s="48" t="s">
        <v>370</v>
      </c>
      <c r="I1" s="48" t="s">
        <v>371</v>
      </c>
      <c r="J1" s="48" t="s">
        <v>372</v>
      </c>
      <c r="K1" s="49" t="s">
        <v>373</v>
      </c>
      <c r="L1" s="49" t="s">
        <v>374</v>
      </c>
      <c r="M1" s="49" t="s">
        <v>375</v>
      </c>
      <c r="N1" s="49" t="s">
        <v>376</v>
      </c>
      <c r="O1" s="49" t="s">
        <v>377</v>
      </c>
      <c r="P1" s="50" t="s">
        <v>378</v>
      </c>
      <c r="Q1" s="47" t="s">
        <v>379</v>
      </c>
      <c r="R1" s="3" t="s">
        <v>380</v>
      </c>
      <c r="S1" s="2" t="s">
        <v>225</v>
      </c>
    </row>
    <row r="2" spans="1:19">
      <c r="A2" s="51" t="s">
        <v>381</v>
      </c>
      <c r="B2" s="52" t="s">
        <v>24</v>
      </c>
      <c r="C2" s="53">
        <v>0</v>
      </c>
      <c r="D2" s="53">
        <v>0</v>
      </c>
      <c r="E2" s="53">
        <v>0</v>
      </c>
      <c r="F2" s="54">
        <v>0</v>
      </c>
      <c r="G2" s="53"/>
      <c r="H2" s="53"/>
      <c r="I2" s="53"/>
      <c r="J2" s="53"/>
      <c r="K2" s="55">
        <f>(Tabela3[[#This Row],[DESJEJUM ]]*4.37)</f>
        <v>0</v>
      </c>
      <c r="L2" s="55">
        <f>(Tabela3[[#This Row],[ALMOÇO ]]*14.66)</f>
        <v>0</v>
      </c>
      <c r="M2" s="56">
        <f>(Tabela3[[#This Row],[LANCHE]]*3.8)</f>
        <v>0</v>
      </c>
      <c r="N2" s="56">
        <f>(Tabela3[[#This Row],[JANTA ]]*14.66)</f>
        <v>0</v>
      </c>
      <c r="O2" s="55">
        <f>(Tabela3[[#This Row],[CAFÉ]]*2.04)</f>
        <v>0</v>
      </c>
      <c r="P2" s="57">
        <f>Tabela3[[#This Row],[SUCO]]*1.17</f>
        <v>0</v>
      </c>
      <c r="Q2" s="58">
        <f>Tabela3[[#This Row],[COFFE 2]]*5.98</f>
        <v>0</v>
      </c>
      <c r="R2" s="59">
        <f>Tabela3[[#This Row],[COFFE I ]]*8.98</f>
        <v>0</v>
      </c>
      <c r="S2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3" spans="1:19">
      <c r="A3" s="51" t="s">
        <v>382</v>
      </c>
      <c r="B3" s="52" t="s">
        <v>6</v>
      </c>
      <c r="C3" s="53">
        <v>0</v>
      </c>
      <c r="D3" s="53">
        <v>0</v>
      </c>
      <c r="E3" s="53">
        <f>SUMIFS(Tabela2[LANCHE],Tabela2[C. CUSTO],Tabela3[[#This Row],[C.CUSTO]])</f>
        <v>1</v>
      </c>
      <c r="F3" s="54">
        <v>0</v>
      </c>
      <c r="G3" s="53">
        <v>22</v>
      </c>
      <c r="H3" s="53"/>
      <c r="I3" s="53"/>
      <c r="J3" s="53"/>
      <c r="K3" s="55">
        <f>(Tabela3[[#This Row],[DESJEJUM ]]*4.37)</f>
        <v>0</v>
      </c>
      <c r="L3" s="55">
        <f>(Tabela3[[#This Row],[ALMOÇO ]]*14.66)</f>
        <v>0</v>
      </c>
      <c r="M3" s="56">
        <f>(Tabela3[[#This Row],[LANCHE]]*3.8)</f>
        <v>3.8</v>
      </c>
      <c r="N3" s="56">
        <f>(Tabela3[[#This Row],[JANTA ]]*14.66)</f>
        <v>0</v>
      </c>
      <c r="O3" s="55">
        <f>(Tabela3[[#This Row],[CAFÉ]]*2.04)</f>
        <v>44.88</v>
      </c>
      <c r="P3" s="57">
        <f>Tabela3[[#This Row],[SUCO]]*1.17</f>
        <v>0</v>
      </c>
      <c r="Q3" s="58">
        <f>Tabela3[[#This Row],[COFFE 2]]*5.98</f>
        <v>0</v>
      </c>
      <c r="R3" s="59">
        <f>Tabela3[[#This Row],[COFFE I ]]*8.98</f>
        <v>0</v>
      </c>
      <c r="S3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48.68</v>
      </c>
    </row>
    <row r="4" spans="1:19">
      <c r="A4" s="51" t="s">
        <v>383</v>
      </c>
      <c r="B4" s="52" t="s">
        <v>14</v>
      </c>
      <c r="C4" s="53">
        <v>0</v>
      </c>
      <c r="D4" s="53">
        <v>0</v>
      </c>
      <c r="E4" s="53">
        <v>0</v>
      </c>
      <c r="F4" s="54">
        <v>0</v>
      </c>
      <c r="G4" s="53"/>
      <c r="H4" s="53"/>
      <c r="I4" s="53"/>
      <c r="J4" s="53"/>
      <c r="K4" s="55">
        <f>(Tabela3[[#This Row],[DESJEJUM ]]*4.37)</f>
        <v>0</v>
      </c>
      <c r="L4" s="55">
        <f>(Tabela3[[#This Row],[ALMOÇO ]]*14.66)</f>
        <v>0</v>
      </c>
      <c r="M4" s="56">
        <f>(Tabela3[[#This Row],[LANCHE]]*3.8)</f>
        <v>0</v>
      </c>
      <c r="N4" s="56">
        <f>(Tabela3[[#This Row],[JANTA ]]*14.66)</f>
        <v>0</v>
      </c>
      <c r="O4" s="55">
        <f>(Tabela3[[#This Row],[CAFÉ]]*2.04)</f>
        <v>0</v>
      </c>
      <c r="P4" s="57">
        <f>Tabela3[[#This Row],[SUCO]]*1.17</f>
        <v>0</v>
      </c>
      <c r="Q4" s="58">
        <f>Tabela3[[#This Row],[COFFE 2]]*5.98</f>
        <v>0</v>
      </c>
      <c r="R4" s="59">
        <f>Tabela3[[#This Row],[COFFE I ]]*8.98</f>
        <v>0</v>
      </c>
      <c r="S4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5" spans="1:19">
      <c r="A5" s="51" t="s">
        <v>384</v>
      </c>
      <c r="B5" s="52" t="s">
        <v>49</v>
      </c>
      <c r="C5" s="53">
        <v>0</v>
      </c>
      <c r="D5" s="53">
        <v>0</v>
      </c>
      <c r="E5" s="53">
        <v>0</v>
      </c>
      <c r="F5" s="54">
        <v>0</v>
      </c>
      <c r="G5" s="53"/>
      <c r="H5" s="53"/>
      <c r="I5" s="53"/>
      <c r="J5" s="53"/>
      <c r="K5" s="55">
        <f>(Tabela3[[#This Row],[DESJEJUM ]]*4.37)</f>
        <v>0</v>
      </c>
      <c r="L5" s="55">
        <f>(Tabela3[[#This Row],[ALMOÇO ]]*14.66)</f>
        <v>0</v>
      </c>
      <c r="M5" s="56">
        <f>(Tabela3[[#This Row],[LANCHE]]*3.8)</f>
        <v>0</v>
      </c>
      <c r="N5" s="56">
        <f>(Tabela3[[#This Row],[JANTA ]]*14.66)</f>
        <v>0</v>
      </c>
      <c r="O5" s="55">
        <f>(Tabela3[[#This Row],[CAFÉ]]*2.04)</f>
        <v>0</v>
      </c>
      <c r="P5" s="57">
        <f>Tabela3[[#This Row],[SUCO]]*1.17</f>
        <v>0</v>
      </c>
      <c r="Q5" s="58">
        <f>Tabela3[[#This Row],[COFFE 2]]*5.98</f>
        <v>0</v>
      </c>
      <c r="R5" s="59">
        <f>Tabela3[[#This Row],[COFFE I ]]*8.98</f>
        <v>0</v>
      </c>
      <c r="S5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6" spans="1:19">
      <c r="A6" s="51" t="s">
        <v>385</v>
      </c>
      <c r="B6" s="52" t="s">
        <v>117</v>
      </c>
      <c r="C6" s="53">
        <v>0</v>
      </c>
      <c r="D6" s="53">
        <v>0</v>
      </c>
      <c r="E6" s="53">
        <v>0</v>
      </c>
      <c r="F6" s="54">
        <v>0</v>
      </c>
      <c r="G6" s="53"/>
      <c r="H6" s="53"/>
      <c r="I6" s="53"/>
      <c r="J6" s="53"/>
      <c r="K6" s="55">
        <f>(Tabela3[[#This Row],[DESJEJUM ]]*4.37)</f>
        <v>0</v>
      </c>
      <c r="L6" s="55">
        <f>(Tabela3[[#This Row],[ALMOÇO ]]*14.66)</f>
        <v>0</v>
      </c>
      <c r="M6" s="56">
        <f>(Tabela3[[#This Row],[LANCHE]]*3.8)</f>
        <v>0</v>
      </c>
      <c r="N6" s="56">
        <f>(Tabela3[[#This Row],[JANTA ]]*14.66)</f>
        <v>0</v>
      </c>
      <c r="O6" s="55">
        <f>(Tabela3[[#This Row],[CAFÉ]]*2.04)</f>
        <v>0</v>
      </c>
      <c r="P6" s="57">
        <f>Tabela3[[#This Row],[SUCO]]*1.17</f>
        <v>0</v>
      </c>
      <c r="Q6" s="58">
        <f>Tabela3[[#This Row],[COFFE 2]]*5.98</f>
        <v>0</v>
      </c>
      <c r="R6" s="59">
        <f>Tabela3[[#This Row],[COFFE I ]]*8.98</f>
        <v>0</v>
      </c>
      <c r="S6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7" spans="1:19">
      <c r="A7" s="51" t="s">
        <v>386</v>
      </c>
      <c r="B7" s="52" t="s">
        <v>8</v>
      </c>
      <c r="C7" s="53">
        <v>0</v>
      </c>
      <c r="D7" s="53">
        <v>0</v>
      </c>
      <c r="E7" s="53">
        <v>0</v>
      </c>
      <c r="F7" s="54">
        <v>0</v>
      </c>
      <c r="G7" s="53"/>
      <c r="H7" s="53"/>
      <c r="I7" s="53"/>
      <c r="J7" s="53"/>
      <c r="K7" s="55">
        <f>(Tabela3[[#This Row],[DESJEJUM ]]*4.37)</f>
        <v>0</v>
      </c>
      <c r="L7" s="55">
        <f>(Tabela3[[#This Row],[ALMOÇO ]]*14.66)</f>
        <v>0</v>
      </c>
      <c r="M7" s="56">
        <f>(Tabela3[[#This Row],[LANCHE]]*3.8)</f>
        <v>0</v>
      </c>
      <c r="N7" s="56">
        <f>(Tabela3[[#This Row],[JANTA ]]*14.66)</f>
        <v>0</v>
      </c>
      <c r="O7" s="55">
        <f>(Tabela3[[#This Row],[CAFÉ]]*2.04)</f>
        <v>0</v>
      </c>
      <c r="P7" s="57">
        <f>Tabela3[[#This Row],[SUCO]]*1.17</f>
        <v>0</v>
      </c>
      <c r="Q7" s="58">
        <f>Tabela3[[#This Row],[COFFE 2]]*5.98</f>
        <v>0</v>
      </c>
      <c r="R7" s="59">
        <f>Tabela3[[#This Row],[COFFE I ]]*8.98</f>
        <v>0</v>
      </c>
      <c r="S7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8" spans="1:19">
      <c r="A8" s="51" t="s">
        <v>387</v>
      </c>
      <c r="B8" s="52" t="s">
        <v>388</v>
      </c>
      <c r="C8" s="53">
        <v>0</v>
      </c>
      <c r="D8" s="53">
        <v>0</v>
      </c>
      <c r="E8" s="53">
        <v>0</v>
      </c>
      <c r="F8" s="54">
        <v>0</v>
      </c>
      <c r="G8" s="53"/>
      <c r="H8" s="53"/>
      <c r="I8" s="53"/>
      <c r="J8" s="53"/>
      <c r="K8" s="55">
        <f>(Tabela3[[#This Row],[DESJEJUM ]]*4.37)</f>
        <v>0</v>
      </c>
      <c r="L8" s="55">
        <f>(Tabela3[[#This Row],[ALMOÇO ]]*14.66)</f>
        <v>0</v>
      </c>
      <c r="M8" s="56">
        <f>(Tabela3[[#This Row],[LANCHE]]*3.8)</f>
        <v>0</v>
      </c>
      <c r="N8" s="56">
        <f>(Tabela3[[#This Row],[JANTA ]]*14.66)</f>
        <v>0</v>
      </c>
      <c r="O8" s="55">
        <f>(Tabela3[[#This Row],[CAFÉ]]*2.04)</f>
        <v>0</v>
      </c>
      <c r="P8" s="57">
        <f>Tabela3[[#This Row],[SUCO]]*1.17</f>
        <v>0</v>
      </c>
      <c r="Q8" s="58">
        <f>Tabela3[[#This Row],[COFFE 2]]*5.98</f>
        <v>0</v>
      </c>
      <c r="R8" s="59">
        <f>Tabela3[[#This Row],[COFFE I ]]*8.98</f>
        <v>0</v>
      </c>
      <c r="S8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9" spans="1:19">
      <c r="A9" s="51" t="s">
        <v>389</v>
      </c>
      <c r="B9" s="52" t="s">
        <v>21</v>
      </c>
      <c r="C9" s="53">
        <v>0</v>
      </c>
      <c r="D9" s="53">
        <v>0</v>
      </c>
      <c r="E9" s="53">
        <v>0</v>
      </c>
      <c r="F9" s="54">
        <v>0</v>
      </c>
      <c r="G9" s="53"/>
      <c r="H9" s="53"/>
      <c r="I9" s="53"/>
      <c r="J9" s="53"/>
      <c r="K9" s="55">
        <f>(Tabela3[[#This Row],[DESJEJUM ]]*4.37)</f>
        <v>0</v>
      </c>
      <c r="L9" s="55">
        <f>(Tabela3[[#This Row],[ALMOÇO ]]*14.66)</f>
        <v>0</v>
      </c>
      <c r="M9" s="56">
        <f>(Tabela3[[#This Row],[LANCHE]]*3.8)</f>
        <v>0</v>
      </c>
      <c r="N9" s="56">
        <f>(Tabela3[[#This Row],[JANTA ]]*14.66)</f>
        <v>0</v>
      </c>
      <c r="O9" s="55">
        <f>(Tabela3[[#This Row],[CAFÉ]]*2.04)</f>
        <v>0</v>
      </c>
      <c r="P9" s="57">
        <f>Tabela3[[#This Row],[SUCO]]*1.17</f>
        <v>0</v>
      </c>
      <c r="Q9" s="58">
        <f>Tabela3[[#This Row],[COFFE 2]]*5.98</f>
        <v>0</v>
      </c>
      <c r="R9" s="59">
        <f>Tabela3[[#This Row],[COFFE I ]]*8.98</f>
        <v>0</v>
      </c>
      <c r="S9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10" spans="1:19">
      <c r="A10" s="51" t="s">
        <v>390</v>
      </c>
      <c r="B10" s="52" t="s">
        <v>4</v>
      </c>
      <c r="C10" s="53">
        <v>0</v>
      </c>
      <c r="D10" s="53">
        <v>0</v>
      </c>
      <c r="E10" s="53">
        <v>0</v>
      </c>
      <c r="F10" s="54">
        <v>0</v>
      </c>
      <c r="G10" s="53">
        <v>31</v>
      </c>
      <c r="H10" s="53"/>
      <c r="I10" s="53"/>
      <c r="J10" s="53"/>
      <c r="K10" s="55">
        <f>(Tabela3[[#This Row],[DESJEJUM ]]*4.37)</f>
        <v>0</v>
      </c>
      <c r="L10" s="55">
        <f>(Tabela3[[#This Row],[ALMOÇO ]]*14.66)</f>
        <v>0</v>
      </c>
      <c r="M10" s="56">
        <f>(Tabela3[[#This Row],[LANCHE]]*3.8)</f>
        <v>0</v>
      </c>
      <c r="N10" s="56">
        <f>(Tabela3[[#This Row],[JANTA ]]*14.66)</f>
        <v>0</v>
      </c>
      <c r="O10" s="55">
        <f>(Tabela3[[#This Row],[CAFÉ]]*2.04)</f>
        <v>63.24</v>
      </c>
      <c r="P10" s="57">
        <f>Tabela3[[#This Row],[SUCO]]*1.17</f>
        <v>0</v>
      </c>
      <c r="Q10" s="58">
        <f>Tabela3[[#This Row],[COFFE 2]]*5.98</f>
        <v>0</v>
      </c>
      <c r="R10" s="59">
        <f>Tabela3[[#This Row],[COFFE I ]]*8.98</f>
        <v>0</v>
      </c>
      <c r="S10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63.24</v>
      </c>
    </row>
    <row r="11" spans="1:19">
      <c r="A11" s="51" t="s">
        <v>384</v>
      </c>
      <c r="B11" s="52" t="s">
        <v>391</v>
      </c>
      <c r="C11" s="53">
        <v>0</v>
      </c>
      <c r="D11" s="53">
        <v>0</v>
      </c>
      <c r="E11" s="53">
        <v>0</v>
      </c>
      <c r="F11" s="54">
        <f>SUMIF(DEZEMBRO!C:C,$B11,DEZEMBRO!EA:EA)</f>
        <v>0</v>
      </c>
      <c r="G11" s="53"/>
      <c r="H11" s="53"/>
      <c r="I11" s="53"/>
      <c r="J11" s="53"/>
      <c r="K11" s="55">
        <f>(Tabela3[[#This Row],[DESJEJUM ]]*4.37)</f>
        <v>0</v>
      </c>
      <c r="L11" s="55">
        <f>(Tabela3[[#This Row],[ALMOÇO ]]*14.66)</f>
        <v>0</v>
      </c>
      <c r="M11" s="56">
        <f>(Tabela3[[#This Row],[LANCHE]]*3.8)</f>
        <v>0</v>
      </c>
      <c r="N11" s="56">
        <f>(Tabela3[[#This Row],[JANTA ]]*14.66)</f>
        <v>0</v>
      </c>
      <c r="O11" s="55">
        <f>(Tabela3[[#This Row],[CAFÉ]]*2.04)</f>
        <v>0</v>
      </c>
      <c r="P11" s="57">
        <f>Tabela3[[#This Row],[SUCO]]*1.17</f>
        <v>0</v>
      </c>
      <c r="Q11" s="58">
        <f>Tabela3[[#This Row],[COFFE 2]]*5.98</f>
        <v>0</v>
      </c>
      <c r="R11" s="59">
        <f>Tabela3[[#This Row],[COFFE I ]]*8.98</f>
        <v>0</v>
      </c>
      <c r="S11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12" spans="1:19">
      <c r="A12" s="51" t="s">
        <v>386</v>
      </c>
      <c r="B12" s="52" t="s">
        <v>392</v>
      </c>
      <c r="C12" s="53">
        <v>0</v>
      </c>
      <c r="D12" s="53">
        <v>0</v>
      </c>
      <c r="E12" s="53">
        <f>SUMIFS(Tabela2[LANCHE],Tabela2[C. CUSTO],Tabela3[[#This Row],[C.CUSTO]])</f>
        <v>0</v>
      </c>
      <c r="F12" s="54">
        <f>SUMIF(DEZEMBRO!C:C,$B12,DEZEMBRO!EA:EA)</f>
        <v>0</v>
      </c>
      <c r="G12" s="53"/>
      <c r="H12" s="53"/>
      <c r="I12" s="53"/>
      <c r="J12" s="53"/>
      <c r="K12" s="55">
        <f>(Tabela3[[#This Row],[DESJEJUM ]]*4.37)</f>
        <v>0</v>
      </c>
      <c r="L12" s="55">
        <f>(Tabela3[[#This Row],[ALMOÇO ]]*14.66)</f>
        <v>0</v>
      </c>
      <c r="M12" s="56">
        <f>(Tabela3[[#This Row],[LANCHE]]*3.8)</f>
        <v>0</v>
      </c>
      <c r="N12" s="56">
        <f>(Tabela3[[#This Row],[JANTA ]]*14.66)</f>
        <v>0</v>
      </c>
      <c r="O12" s="55">
        <f>(Tabela3[[#This Row],[CAFÉ]]*2.04)</f>
        <v>0</v>
      </c>
      <c r="P12" s="57">
        <f>Tabela3[[#This Row],[SUCO]]*1.17</f>
        <v>0</v>
      </c>
      <c r="Q12" s="58">
        <f>Tabela3[[#This Row],[COFFE 2]]*5.98</f>
        <v>0</v>
      </c>
      <c r="R12" s="59">
        <f>Tabela3[[#This Row],[COFFE I ]]*8.98</f>
        <v>0</v>
      </c>
      <c r="S12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13" spans="1:19">
      <c r="A13" s="51" t="s">
        <v>393</v>
      </c>
      <c r="B13" s="52" t="s">
        <v>394</v>
      </c>
      <c r="C13" s="53">
        <v>0</v>
      </c>
      <c r="D13" s="53">
        <f>SUMIFS(Tabela2[ALMOÇO],Tabela2[C. CUSTO],Tabela3[[#This Row],[C.CUSTO]])</f>
        <v>0</v>
      </c>
      <c r="E13" s="53">
        <f>SUMIFS(Tabela2[LANCHE],Tabela2[C. CUSTO],Tabela3[[#This Row],[C.CUSTO]])</f>
        <v>0</v>
      </c>
      <c r="F13" s="54">
        <f>SUMIF(DEZEMBRO!C:C,$B13,DEZEMBRO!EA:EA)</f>
        <v>0</v>
      </c>
      <c r="G13" s="53"/>
      <c r="H13" s="53"/>
      <c r="I13" s="53"/>
      <c r="J13" s="53"/>
      <c r="K13" s="55">
        <f>(Tabela3[[#This Row],[DESJEJUM ]]*4.37)</f>
        <v>0</v>
      </c>
      <c r="L13" s="55">
        <f>(Tabela3[[#This Row],[ALMOÇO ]]*14.66)</f>
        <v>0</v>
      </c>
      <c r="M13" s="56">
        <f>(Tabela3[[#This Row],[LANCHE]]*3.8)</f>
        <v>0</v>
      </c>
      <c r="N13" s="56">
        <f>(Tabela3[[#This Row],[JANTA ]]*14.66)</f>
        <v>0</v>
      </c>
      <c r="O13" s="55">
        <f>(Tabela3[[#This Row],[CAFÉ]]*2.04)</f>
        <v>0</v>
      </c>
      <c r="P13" s="57">
        <f>Tabela3[[#This Row],[SUCO]]*1.17</f>
        <v>0</v>
      </c>
      <c r="Q13" s="58">
        <f>Tabela3[[#This Row],[COFFE 2]]*5.98</f>
        <v>0</v>
      </c>
      <c r="R13" s="59">
        <f>Tabela3[[#This Row],[COFFE I ]]*8.98</f>
        <v>0</v>
      </c>
      <c r="S13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14" spans="1:19">
      <c r="A14" s="51" t="s">
        <v>395</v>
      </c>
      <c r="B14" s="52" t="s">
        <v>396</v>
      </c>
      <c r="C14" s="53">
        <v>0</v>
      </c>
      <c r="D14" s="53">
        <f>SUMIFS(Tabela2[ALMOÇO],Tabela2[C. CUSTO],Tabela3[[#This Row],[C.CUSTO]])</f>
        <v>0</v>
      </c>
      <c r="E14" s="53">
        <f>SUMIFS(Tabela2[LANCHE],Tabela2[C. CUSTO],Tabela3[[#This Row],[C.CUSTO]])</f>
        <v>0</v>
      </c>
      <c r="F14" s="54">
        <f>SUMIF(DEZEMBRO!C:C,$B14,DEZEMBRO!EA:EA)</f>
        <v>0</v>
      </c>
      <c r="G14" s="53"/>
      <c r="H14" s="53"/>
      <c r="I14" s="53"/>
      <c r="J14" s="53"/>
      <c r="K14" s="55">
        <f>(Tabela3[[#This Row],[DESJEJUM ]]*4.37)</f>
        <v>0</v>
      </c>
      <c r="L14" s="55">
        <f>(Tabela3[[#This Row],[ALMOÇO ]]*14.66)</f>
        <v>0</v>
      </c>
      <c r="M14" s="56">
        <f>(Tabela3[[#This Row],[LANCHE]]*3.8)</f>
        <v>0</v>
      </c>
      <c r="N14" s="56">
        <f>(Tabela3[[#This Row],[JANTA ]]*14.66)</f>
        <v>0</v>
      </c>
      <c r="O14" s="55">
        <f>(Tabela3[[#This Row],[CAFÉ]]*2.04)</f>
        <v>0</v>
      </c>
      <c r="P14" s="57">
        <f>Tabela3[[#This Row],[SUCO]]*1.17</f>
        <v>0</v>
      </c>
      <c r="Q14" s="58">
        <f>Tabela3[[#This Row],[COFFE 2]]*5.98</f>
        <v>0</v>
      </c>
      <c r="R14" s="59">
        <f>Tabela3[[#This Row],[COFFE I ]]*8.98</f>
        <v>0</v>
      </c>
      <c r="S14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15" spans="1:19">
      <c r="A15" s="51" t="s">
        <v>386</v>
      </c>
      <c r="B15" s="52" t="s">
        <v>397</v>
      </c>
      <c r="C15" s="53">
        <v>0</v>
      </c>
      <c r="D15" s="53">
        <f>SUMIFS(Tabela2[ALMOÇO],Tabela2[C. CUSTO],Tabela3[[#This Row],[C.CUSTO]])</f>
        <v>0</v>
      </c>
      <c r="E15" s="53">
        <f>SUMIFS(Tabela2[LANCHE],Tabela2[C. CUSTO],Tabela3[[#This Row],[C.CUSTO]])</f>
        <v>0</v>
      </c>
      <c r="F15" s="54">
        <f>SUMIF(DEZEMBRO!C:C,$B15,DEZEMBRO!EA:EA)</f>
        <v>0</v>
      </c>
      <c r="G15" s="53"/>
      <c r="H15" s="53"/>
      <c r="I15" s="53"/>
      <c r="J15" s="53"/>
      <c r="K15" s="55">
        <f>(Tabela3[[#This Row],[DESJEJUM ]]*4.37)</f>
        <v>0</v>
      </c>
      <c r="L15" s="55">
        <f>(Tabela3[[#This Row],[ALMOÇO ]]*14.66)</f>
        <v>0</v>
      </c>
      <c r="M15" s="56">
        <f>(Tabela3[[#This Row],[LANCHE]]*3.8)</f>
        <v>0</v>
      </c>
      <c r="N15" s="56">
        <f>(Tabela3[[#This Row],[JANTA ]]*14.66)</f>
        <v>0</v>
      </c>
      <c r="O15" s="55">
        <f>(Tabela3[[#This Row],[CAFÉ]]*2.04)</f>
        <v>0</v>
      </c>
      <c r="P15" s="57">
        <f>Tabela3[[#This Row],[SUCO]]*1.17</f>
        <v>0</v>
      </c>
      <c r="Q15" s="58">
        <f>Tabela3[[#This Row],[COFFE 2]]*5.98</f>
        <v>0</v>
      </c>
      <c r="R15" s="59">
        <f>Tabela3[[#This Row],[COFFE I ]]*8.98</f>
        <v>0</v>
      </c>
      <c r="S15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16" spans="1:19">
      <c r="A16" s="51" t="s">
        <v>389</v>
      </c>
      <c r="B16" s="52" t="s">
        <v>398</v>
      </c>
      <c r="C16" s="53">
        <v>0</v>
      </c>
      <c r="D16" s="53">
        <f>SUMIFS(Tabela2[ALMOÇO],Tabela2[C. CUSTO],Tabela3[[#This Row],[C.CUSTO]])</f>
        <v>0</v>
      </c>
      <c r="E16" s="53">
        <f>SUMIFS(Tabela2[LANCHE],Tabela2[C. CUSTO],Tabela3[[#This Row],[C.CUSTO]])</f>
        <v>0</v>
      </c>
      <c r="F16" s="54">
        <f>SUMIF(DEZEMBRO!C:C,$B16,DEZEMBRO!EA:EA)</f>
        <v>0</v>
      </c>
      <c r="G16" s="53"/>
      <c r="H16" s="53"/>
      <c r="I16" s="53"/>
      <c r="J16" s="53"/>
      <c r="K16" s="55">
        <f>(Tabela3[[#This Row],[DESJEJUM ]]*4.37)</f>
        <v>0</v>
      </c>
      <c r="L16" s="55">
        <f>(Tabela3[[#This Row],[ALMOÇO ]]*14.66)</f>
        <v>0</v>
      </c>
      <c r="M16" s="56">
        <f>(Tabela3[[#This Row],[LANCHE]]*3.8)</f>
        <v>0</v>
      </c>
      <c r="N16" s="56">
        <f>(Tabela3[[#This Row],[JANTA ]]*14.66)</f>
        <v>0</v>
      </c>
      <c r="O16" s="55">
        <f>(Tabela3[[#This Row],[CAFÉ]]*2.04)</f>
        <v>0</v>
      </c>
      <c r="P16" s="57">
        <f>Tabela3[[#This Row],[SUCO]]*1.17</f>
        <v>0</v>
      </c>
      <c r="Q16" s="58">
        <f>Tabela3[[#This Row],[COFFE 2]]*5.98</f>
        <v>0</v>
      </c>
      <c r="R16" s="59">
        <f>Tabela3[[#This Row],[COFFE I ]]*8.98</f>
        <v>0</v>
      </c>
      <c r="S16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17" spans="1:19">
      <c r="A17" s="51" t="s">
        <v>399</v>
      </c>
      <c r="B17" s="52" t="s">
        <v>400</v>
      </c>
      <c r="C17" s="53">
        <v>0</v>
      </c>
      <c r="D17" s="53">
        <f>SUMIFS(Tabela2[ALMOÇO],Tabela2[C. CUSTO],Tabela3[[#This Row],[C.CUSTO]])</f>
        <v>0</v>
      </c>
      <c r="E17" s="53">
        <f>SUMIFS(Tabela2[LANCHE],Tabela2[C. CUSTO],Tabela3[[#This Row],[C.CUSTO]])</f>
        <v>0</v>
      </c>
      <c r="F17" s="54">
        <f>SUMIF(DEZEMBRO!C:C,$B17,DEZEMBRO!EA:EA)</f>
        <v>0</v>
      </c>
      <c r="G17" s="53"/>
      <c r="H17" s="53"/>
      <c r="I17" s="53"/>
      <c r="J17" s="53"/>
      <c r="K17" s="55">
        <f>(Tabela3[[#This Row],[DESJEJUM ]]*4.37)</f>
        <v>0</v>
      </c>
      <c r="L17" s="55">
        <f>(Tabela3[[#This Row],[ALMOÇO ]]*14.66)</f>
        <v>0</v>
      </c>
      <c r="M17" s="56">
        <f>(Tabela3[[#This Row],[LANCHE]]*3.8)</f>
        <v>0</v>
      </c>
      <c r="N17" s="56">
        <f>(Tabela3[[#This Row],[JANTA ]]*14.66)</f>
        <v>0</v>
      </c>
      <c r="O17" s="55">
        <f>(Tabela3[[#This Row],[CAFÉ]]*2.04)</f>
        <v>0</v>
      </c>
      <c r="P17" s="57">
        <f>Tabela3[[#This Row],[SUCO]]*1.17</f>
        <v>0</v>
      </c>
      <c r="Q17" s="58">
        <f>Tabela3[[#This Row],[COFFE 2]]*5.98</f>
        <v>0</v>
      </c>
      <c r="R17" s="59">
        <f>Tabela3[[#This Row],[COFFE I ]]*8.98</f>
        <v>0</v>
      </c>
      <c r="S17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18" spans="1:19">
      <c r="A18" s="51" t="s">
        <v>401</v>
      </c>
      <c r="B18" s="52" t="s">
        <v>67</v>
      </c>
      <c r="C18" s="53">
        <v>0</v>
      </c>
      <c r="D18" s="53">
        <v>0</v>
      </c>
      <c r="E18" s="53">
        <v>0</v>
      </c>
      <c r="F18" s="54">
        <f>SUMIF(DEZEMBRO!C:C,$B18,DEZEMBRO!EA:EA)</f>
        <v>1</v>
      </c>
      <c r="G18" s="53"/>
      <c r="H18" s="53"/>
      <c r="I18" s="53"/>
      <c r="J18" s="53"/>
      <c r="K18" s="55">
        <f>(Tabela3[[#This Row],[DESJEJUM ]]*4.37)</f>
        <v>0</v>
      </c>
      <c r="L18" s="55">
        <f>(Tabela3[[#This Row],[ALMOÇO ]]*14.66)</f>
        <v>0</v>
      </c>
      <c r="M18" s="56">
        <f>(Tabela3[[#This Row],[LANCHE]]*3.8)</f>
        <v>0</v>
      </c>
      <c r="N18" s="56">
        <f>(Tabela3[[#This Row],[JANTA ]]*14.66)</f>
        <v>14.66</v>
      </c>
      <c r="O18" s="55">
        <f>(Tabela3[[#This Row],[CAFÉ]]*2.04)</f>
        <v>0</v>
      </c>
      <c r="P18" s="57">
        <f>Tabela3[[#This Row],[SUCO]]*1.17</f>
        <v>0</v>
      </c>
      <c r="Q18" s="58">
        <f>Tabela3[[#This Row],[COFFE 2]]*5.98</f>
        <v>0</v>
      </c>
      <c r="R18" s="59">
        <f>Tabela3[[#This Row],[COFFE I ]]*8.98</f>
        <v>0</v>
      </c>
      <c r="S18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14.66</v>
      </c>
    </row>
    <row r="19" spans="1:19">
      <c r="A19" s="51" t="s">
        <v>402</v>
      </c>
      <c r="B19" s="52" t="s">
        <v>12</v>
      </c>
      <c r="C19" s="53">
        <v>0</v>
      </c>
      <c r="D19" s="53">
        <v>0</v>
      </c>
      <c r="E19" s="53">
        <v>0</v>
      </c>
      <c r="F19" s="54">
        <v>0</v>
      </c>
      <c r="G19" s="53">
        <v>31</v>
      </c>
      <c r="H19" s="53"/>
      <c r="I19" s="53"/>
      <c r="J19" s="53"/>
      <c r="K19" s="55">
        <f>(Tabela3[[#This Row],[DESJEJUM ]]*4.37)</f>
        <v>0</v>
      </c>
      <c r="L19" s="55">
        <f>(Tabela3[[#This Row],[ALMOÇO ]]*14.66)</f>
        <v>0</v>
      </c>
      <c r="M19" s="56">
        <f>(Tabela3[[#This Row],[LANCHE]]*3.8)</f>
        <v>0</v>
      </c>
      <c r="N19" s="56">
        <f>(Tabela3[[#This Row],[JANTA ]]*14.66)</f>
        <v>0</v>
      </c>
      <c r="O19" s="55">
        <f>(Tabela3[[#This Row],[CAFÉ]]*2.04)</f>
        <v>63.24</v>
      </c>
      <c r="P19" s="57">
        <f>Tabela3[[#This Row],[SUCO]]*1.17</f>
        <v>0</v>
      </c>
      <c r="Q19" s="58">
        <f>Tabela3[[#This Row],[COFFE 2]]*5.98</f>
        <v>0</v>
      </c>
      <c r="R19" s="59">
        <f>Tabela3[[#This Row],[COFFE I ]]*8.98</f>
        <v>0</v>
      </c>
      <c r="S19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63.24</v>
      </c>
    </row>
    <row r="20" spans="1:19">
      <c r="A20" s="51" t="s">
        <v>403</v>
      </c>
      <c r="B20" s="52" t="s">
        <v>97</v>
      </c>
      <c r="C20" s="53">
        <v>0</v>
      </c>
      <c r="D20" s="53">
        <v>0</v>
      </c>
      <c r="E20" s="53">
        <v>0</v>
      </c>
      <c r="F20" s="54">
        <f>SUMIF(DEZEMBRO!C:C,$B20,DEZEMBRO!EA:EA)</f>
        <v>1</v>
      </c>
      <c r="G20" s="53"/>
      <c r="H20" s="53"/>
      <c r="I20" s="53"/>
      <c r="J20" s="53"/>
      <c r="K20" s="55">
        <f>(Tabela3[[#This Row],[DESJEJUM ]]*4.37)</f>
        <v>0</v>
      </c>
      <c r="L20" s="55">
        <f>(Tabela3[[#This Row],[ALMOÇO ]]*14.66)</f>
        <v>0</v>
      </c>
      <c r="M20" s="56">
        <f>(Tabela3[[#This Row],[LANCHE]]*3.8)</f>
        <v>0</v>
      </c>
      <c r="N20" s="56">
        <f>(Tabela3[[#This Row],[JANTA ]]*14.66)</f>
        <v>14.66</v>
      </c>
      <c r="O20" s="55">
        <f>(Tabela3[[#This Row],[CAFÉ]]*2.04)</f>
        <v>0</v>
      </c>
      <c r="P20" s="57">
        <f>Tabela3[[#This Row],[SUCO]]*1.17</f>
        <v>0</v>
      </c>
      <c r="Q20" s="58">
        <f>Tabela3[[#This Row],[COFFE 2]]*5.98</f>
        <v>0</v>
      </c>
      <c r="R20" s="59">
        <f>Tabela3[[#This Row],[COFFE I ]]*8.98</f>
        <v>0</v>
      </c>
      <c r="S20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14.66</v>
      </c>
    </row>
    <row r="21" spans="1:19">
      <c r="A21" s="51" t="s">
        <v>404</v>
      </c>
      <c r="B21" s="52" t="s">
        <v>56</v>
      </c>
      <c r="C21" s="53">
        <v>0</v>
      </c>
      <c r="D21" s="53">
        <v>0</v>
      </c>
      <c r="E21" s="53">
        <v>0</v>
      </c>
      <c r="F21" s="54">
        <f>SUMIF(DEZEMBRO!C:C,$B21,DEZEMBRO!EA:EA)</f>
        <v>0</v>
      </c>
      <c r="G21" s="53">
        <v>40</v>
      </c>
      <c r="H21" s="53"/>
      <c r="I21" s="53"/>
      <c r="J21" s="53"/>
      <c r="K21" s="55">
        <f>(Tabela3[[#This Row],[DESJEJUM ]]*4.37)</f>
        <v>0</v>
      </c>
      <c r="L21" s="55">
        <f>(Tabela3[[#This Row],[ALMOÇO ]]*14.66)</f>
        <v>0</v>
      </c>
      <c r="M21" s="56">
        <f>(Tabela3[[#This Row],[LANCHE]]*3.8)</f>
        <v>0</v>
      </c>
      <c r="N21" s="56">
        <f>(Tabela3[[#This Row],[JANTA ]]*14.66)</f>
        <v>0</v>
      </c>
      <c r="O21" s="55">
        <f>(Tabela3[[#This Row],[CAFÉ]]*2.04)</f>
        <v>81.599999999999994</v>
      </c>
      <c r="P21" s="57">
        <f>Tabela3[[#This Row],[SUCO]]*1.17</f>
        <v>0</v>
      </c>
      <c r="Q21" s="58">
        <f>Tabela3[[#This Row],[COFFE 2]]*5.98</f>
        <v>0</v>
      </c>
      <c r="R21" s="59">
        <f>Tabela3[[#This Row],[COFFE I ]]*8.98</f>
        <v>0</v>
      </c>
      <c r="S21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81.599999999999994</v>
      </c>
    </row>
    <row r="22" spans="1:19">
      <c r="A22" s="51" t="s">
        <v>405</v>
      </c>
      <c r="B22" s="52" t="s">
        <v>35</v>
      </c>
      <c r="C22" s="53">
        <v>0</v>
      </c>
      <c r="D22" s="53">
        <v>0</v>
      </c>
      <c r="E22" s="53">
        <v>0</v>
      </c>
      <c r="F22" s="54">
        <f>SUMIF(DEZEMBRO!C:C,$B22,DEZEMBRO!EA:EA)</f>
        <v>0</v>
      </c>
      <c r="G22" s="53"/>
      <c r="H22" s="53"/>
      <c r="I22" s="53"/>
      <c r="J22" s="53"/>
      <c r="K22" s="55">
        <f>(Tabela3[[#This Row],[DESJEJUM ]]*4.37)</f>
        <v>0</v>
      </c>
      <c r="L22" s="55">
        <f>(Tabela3[[#This Row],[ALMOÇO ]]*14.66)</f>
        <v>0</v>
      </c>
      <c r="M22" s="56">
        <f>(Tabela3[[#This Row],[LANCHE]]*3.8)</f>
        <v>0</v>
      </c>
      <c r="N22" s="56">
        <f>(Tabela3[[#This Row],[JANTA ]]*14.66)</f>
        <v>0</v>
      </c>
      <c r="O22" s="55">
        <f>(Tabela3[[#This Row],[CAFÉ]]*2.04)</f>
        <v>0</v>
      </c>
      <c r="P22" s="57">
        <f>Tabela3[[#This Row],[SUCO]]*1.17</f>
        <v>0</v>
      </c>
      <c r="Q22" s="58">
        <f>Tabela3[[#This Row],[COFFE 2]]*5.98</f>
        <v>0</v>
      </c>
      <c r="R22" s="59">
        <f>Tabela3[[#This Row],[COFFE I ]]*8.98</f>
        <v>0</v>
      </c>
      <c r="S22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23" spans="1:19">
      <c r="A23" s="51" t="s">
        <v>406</v>
      </c>
      <c r="B23" s="52" t="s">
        <v>45</v>
      </c>
      <c r="C23" s="53"/>
      <c r="D23" s="53">
        <v>0</v>
      </c>
      <c r="E23" s="53">
        <v>0</v>
      </c>
      <c r="F23" s="54">
        <f>SUMIF(DEZEMBRO!C:C,$B23,DEZEMBRO!EA:EA)</f>
        <v>0</v>
      </c>
      <c r="G23" s="53"/>
      <c r="H23" s="53"/>
      <c r="I23" s="53"/>
      <c r="J23" s="53"/>
      <c r="K23" s="55">
        <f>(Tabela3[[#This Row],[DESJEJUM ]]*4.37)</f>
        <v>0</v>
      </c>
      <c r="L23" s="55">
        <f>(Tabela3[[#This Row],[ALMOÇO ]]*14.66)</f>
        <v>0</v>
      </c>
      <c r="M23" s="56">
        <f>(Tabela3[[#This Row],[LANCHE]]*3.8)</f>
        <v>0</v>
      </c>
      <c r="N23" s="56">
        <f>(Tabela3[[#This Row],[JANTA ]]*14.66)</f>
        <v>0</v>
      </c>
      <c r="O23" s="55">
        <f>(Tabela3[[#This Row],[CAFÉ]]*2.04)</f>
        <v>0</v>
      </c>
      <c r="P23" s="57">
        <f>Tabela3[[#This Row],[SUCO]]*1.17</f>
        <v>0</v>
      </c>
      <c r="Q23" s="58">
        <f>Tabela3[[#This Row],[COFFE 2]]*5.98</f>
        <v>0</v>
      </c>
      <c r="R23" s="59">
        <f>Tabela3[[#This Row],[COFFE I ]]*8.98</f>
        <v>0</v>
      </c>
      <c r="S23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24" spans="1:19">
      <c r="A24" s="60" t="s">
        <v>407</v>
      </c>
      <c r="B24" s="61" t="s">
        <v>408</v>
      </c>
      <c r="C24" s="53">
        <f>SUMIFS(Tabela2[DESJEJUN],Tabela2[C. CUSTO],Tabela3[[#This Row],[C.CUSTO]])</f>
        <v>0</v>
      </c>
      <c r="D24" s="53">
        <f>SUMIFS(Tabela2[ALMOÇO],Tabela2[C. CUSTO],Tabela3[[#This Row],[C.CUSTO]])</f>
        <v>0</v>
      </c>
      <c r="E24" s="53">
        <f>SUMIFS(Tabela2[LANCHE],Tabela2[C. CUSTO],Tabela3[[#This Row],[C.CUSTO]])</f>
        <v>0</v>
      </c>
      <c r="F24" s="54">
        <f>SUMIF(DEZEMBRO!C:C,$B24,DEZEMBRO!EA:EA)</f>
        <v>0</v>
      </c>
      <c r="G24" s="53"/>
      <c r="H24" s="53"/>
      <c r="I24" s="53"/>
      <c r="J24" s="53"/>
      <c r="K24" s="55">
        <f>(Tabela3[[#This Row],[DESJEJUM ]]*4.37)</f>
        <v>0</v>
      </c>
      <c r="L24" s="55">
        <f>(Tabela3[[#This Row],[ALMOÇO ]]*14.66)</f>
        <v>0</v>
      </c>
      <c r="M24" s="56">
        <f>(Tabela3[[#This Row],[LANCHE]]*3.8)</f>
        <v>0</v>
      </c>
      <c r="N24" s="56">
        <f>(Tabela3[[#This Row],[JANTA ]]*14.66)</f>
        <v>0</v>
      </c>
      <c r="O24" s="55">
        <f>(Tabela3[[#This Row],[CAFÉ]]*2.04)</f>
        <v>0</v>
      </c>
      <c r="P24" s="57">
        <f>Tabela3[[#This Row],[SUCO]]*1.17</f>
        <v>0</v>
      </c>
      <c r="Q24" s="58">
        <f>Tabela3[[#This Row],[COFFE 2]]*5.98</f>
        <v>0</v>
      </c>
      <c r="R24" s="59">
        <f>Tabela3[[#This Row],[COFFE I ]]*8.98</f>
        <v>0</v>
      </c>
      <c r="S24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25" spans="1:19">
      <c r="A25" s="60" t="s">
        <v>407</v>
      </c>
      <c r="B25" s="61" t="s">
        <v>409</v>
      </c>
      <c r="C25" s="53">
        <f>SUMIFS(Tabela2[DESJEJUN],Tabela2[C. CUSTO],Tabela3[[#This Row],[C.CUSTO]])</f>
        <v>0</v>
      </c>
      <c r="D25" s="53">
        <f>SUMIFS(Tabela2[ALMOÇO],Tabela2[C. CUSTO],Tabela3[[#This Row],[C.CUSTO]])</f>
        <v>0</v>
      </c>
      <c r="E25" s="53">
        <f>SUMIFS(Tabela2[LANCHE],Tabela2[C. CUSTO],Tabela3[[#This Row],[C.CUSTO]])</f>
        <v>0</v>
      </c>
      <c r="F25" s="54">
        <f>SUMIF(DEZEMBRO!C:C,$B25,DEZEMBRO!EA:EA)</f>
        <v>0</v>
      </c>
      <c r="G25" s="53"/>
      <c r="H25" s="53"/>
      <c r="I25" s="53"/>
      <c r="J25" s="53"/>
      <c r="K25" s="55">
        <f>(Tabela3[[#This Row],[DESJEJUM ]]*4.37)</f>
        <v>0</v>
      </c>
      <c r="L25" s="55">
        <f>(Tabela3[[#This Row],[ALMOÇO ]]*14.66)</f>
        <v>0</v>
      </c>
      <c r="M25" s="56">
        <f>(Tabela3[[#This Row],[LANCHE]]*3.8)</f>
        <v>0</v>
      </c>
      <c r="N25" s="56">
        <f>(Tabela3[[#This Row],[JANTA ]]*14.66)</f>
        <v>0</v>
      </c>
      <c r="O25" s="55">
        <f>(Tabela3[[#This Row],[CAFÉ]]*2.04)</f>
        <v>0</v>
      </c>
      <c r="P25" s="57">
        <f>Tabela3[[#This Row],[SUCO]]*1.17</f>
        <v>0</v>
      </c>
      <c r="Q25" s="58">
        <f>Tabela3[[#This Row],[COFFE 2]]*5.98</f>
        <v>0</v>
      </c>
      <c r="R25" s="59">
        <f>Tabela3[[#This Row],[COFFE I ]]*8.98</f>
        <v>0</v>
      </c>
      <c r="S25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26" spans="1:19">
      <c r="A26" s="60" t="s">
        <v>407</v>
      </c>
      <c r="B26" s="61" t="s">
        <v>410</v>
      </c>
      <c r="C26" s="53">
        <f>SUMIFS(Tabela2[DESJEJUN],Tabela2[C. CUSTO],Tabela3[[#This Row],[C.CUSTO]])</f>
        <v>0</v>
      </c>
      <c r="D26" s="53">
        <f>SUMIFS(Tabela2[ALMOÇO],Tabela2[C. CUSTO],Tabela3[[#This Row],[C.CUSTO]])</f>
        <v>0</v>
      </c>
      <c r="E26" s="53">
        <f>SUMIFS(Tabela2[LANCHE],Tabela2[C. CUSTO],Tabela3[[#This Row],[C.CUSTO]])</f>
        <v>0</v>
      </c>
      <c r="F26" s="54">
        <f>SUMIF(DEZEMBRO!C:C,$B26,DEZEMBRO!EA:EA)</f>
        <v>0</v>
      </c>
      <c r="G26" s="53"/>
      <c r="H26" s="53"/>
      <c r="I26" s="53"/>
      <c r="J26" s="53"/>
      <c r="K26" s="55">
        <f>(Tabela3[[#This Row],[DESJEJUM ]]*4.37)</f>
        <v>0</v>
      </c>
      <c r="L26" s="55">
        <f>(Tabela3[[#This Row],[ALMOÇO ]]*14.66)</f>
        <v>0</v>
      </c>
      <c r="M26" s="56">
        <f>(Tabela3[[#This Row],[LANCHE]]*3.8)</f>
        <v>0</v>
      </c>
      <c r="N26" s="56">
        <f>(Tabela3[[#This Row],[JANTA ]]*14.66)</f>
        <v>0</v>
      </c>
      <c r="O26" s="55">
        <f>(Tabela3[[#This Row],[CAFÉ]]*2.04)</f>
        <v>0</v>
      </c>
      <c r="P26" s="57">
        <f>Tabela3[[#This Row],[SUCO]]*1.17</f>
        <v>0</v>
      </c>
      <c r="Q26" s="58">
        <f>Tabela3[[#This Row],[COFFE 2]]*5.98</f>
        <v>0</v>
      </c>
      <c r="R26" s="59">
        <f>Tabela3[[#This Row],[COFFE I ]]*8.98</f>
        <v>0</v>
      </c>
      <c r="S26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27" spans="1:19">
      <c r="A27" s="51" t="s">
        <v>404</v>
      </c>
      <c r="B27" s="52" t="s">
        <v>411</v>
      </c>
      <c r="C27" s="53">
        <f>SUMIFS(Tabela2[DESJEJUN],Tabela2[C. CUSTO],Tabela3[[#This Row],[C.CUSTO]])</f>
        <v>0</v>
      </c>
      <c r="D27" s="53">
        <f>SUMIFS(Tabela2[ALMOÇO],Tabela2[C. CUSTO],Tabela3[[#This Row],[C.CUSTO]])</f>
        <v>0</v>
      </c>
      <c r="E27" s="53">
        <f>SUMIFS(Tabela2[LANCHE],Tabela2[C. CUSTO],Tabela3[[#This Row],[C.CUSTO]])</f>
        <v>0</v>
      </c>
      <c r="F27" s="54">
        <f>SUMIF(DEZEMBRO!C:C,$B27,DEZEMBRO!EA:EA)</f>
        <v>0</v>
      </c>
      <c r="G27" s="53">
        <v>50</v>
      </c>
      <c r="H27" s="53"/>
      <c r="I27" s="53"/>
      <c r="J27" s="53"/>
      <c r="K27" s="55">
        <f>(Tabela3[[#This Row],[DESJEJUM ]]*4.37)</f>
        <v>0</v>
      </c>
      <c r="L27" s="55">
        <f>(Tabela3[[#This Row],[ALMOÇO ]]*14.66)</f>
        <v>0</v>
      </c>
      <c r="M27" s="56">
        <f>(Tabela3[[#This Row],[LANCHE]]*3.8)</f>
        <v>0</v>
      </c>
      <c r="N27" s="56">
        <f>(Tabela3[[#This Row],[JANTA ]]*14.66)</f>
        <v>0</v>
      </c>
      <c r="O27" s="55">
        <f>(Tabela3[[#This Row],[CAFÉ]]*2.04)</f>
        <v>102</v>
      </c>
      <c r="P27" s="57">
        <f>Tabela3[[#This Row],[SUCO]]*1.17</f>
        <v>0</v>
      </c>
      <c r="Q27" s="58">
        <f>Tabela3[[#This Row],[COFFE 2]]*5.98</f>
        <v>0</v>
      </c>
      <c r="R27" s="59">
        <f>Tabela3[[#This Row],[COFFE I ]]*8.98</f>
        <v>0</v>
      </c>
      <c r="S27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102</v>
      </c>
    </row>
    <row r="28" spans="1:19">
      <c r="A28" s="51" t="s">
        <v>405</v>
      </c>
      <c r="B28" s="52" t="s">
        <v>412</v>
      </c>
      <c r="C28" s="53">
        <f>SUMIFS(Tabela2[DESJEJUN],Tabela2[C. CUSTO],Tabela3[[#This Row],[C.CUSTO]])</f>
        <v>0</v>
      </c>
      <c r="D28" s="53">
        <f>SUMIFS(Tabela2[ALMOÇO],Tabela2[C. CUSTO],Tabela3[[#This Row],[C.CUSTO]])</f>
        <v>0</v>
      </c>
      <c r="E28" s="53">
        <f>SUMIFS(Tabela2[LANCHE],Tabela2[C. CUSTO],Tabela3[[#This Row],[C.CUSTO]])</f>
        <v>0</v>
      </c>
      <c r="F28" s="54">
        <f>SUMIF(DEZEMBRO!C:C,$B28,DEZEMBRO!EA:EA)</f>
        <v>0</v>
      </c>
      <c r="G28" s="53"/>
      <c r="H28" s="53"/>
      <c r="I28" s="53"/>
      <c r="J28" s="53"/>
      <c r="K28" s="55">
        <f>(Tabela3[[#This Row],[DESJEJUM ]]*4.37)</f>
        <v>0</v>
      </c>
      <c r="L28" s="55">
        <f>(Tabela3[[#This Row],[ALMOÇO ]]*14.66)</f>
        <v>0</v>
      </c>
      <c r="M28" s="56">
        <f>(Tabela3[[#This Row],[LANCHE]]*3.8)</f>
        <v>0</v>
      </c>
      <c r="N28" s="56">
        <f>(Tabela3[[#This Row],[JANTA ]]*14.66)</f>
        <v>0</v>
      </c>
      <c r="O28" s="55">
        <f>(Tabela3[[#This Row],[CAFÉ]]*2.04)</f>
        <v>0</v>
      </c>
      <c r="P28" s="57">
        <f>Tabela3[[#This Row],[SUCO]]*1.17</f>
        <v>0</v>
      </c>
      <c r="Q28" s="58">
        <f>Tabela3[[#This Row],[COFFE 2]]*5.98</f>
        <v>0</v>
      </c>
      <c r="R28" s="59">
        <f>Tabela3[[#This Row],[COFFE I ]]*8.98</f>
        <v>0</v>
      </c>
      <c r="S28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29" spans="1:19">
      <c r="A29" s="51" t="s">
        <v>413</v>
      </c>
      <c r="B29" s="52" t="s">
        <v>16</v>
      </c>
      <c r="C29" s="53">
        <v>0</v>
      </c>
      <c r="D29" s="53">
        <v>0</v>
      </c>
      <c r="E29" s="53">
        <v>0</v>
      </c>
      <c r="F29" s="54">
        <f>SUMIF(DEZEMBRO!C:C,$B29,DEZEMBRO!EA:EA)</f>
        <v>0</v>
      </c>
      <c r="G29" s="53">
        <v>82</v>
      </c>
      <c r="H29" s="53"/>
      <c r="I29" s="53"/>
      <c r="J29" s="53"/>
      <c r="K29" s="55">
        <f>(Tabela3[[#This Row],[DESJEJUM ]]*4.37)</f>
        <v>0</v>
      </c>
      <c r="L29" s="55">
        <f>(Tabela3[[#This Row],[ALMOÇO ]]*14.66)</f>
        <v>0</v>
      </c>
      <c r="M29" s="56">
        <f>(Tabela3[[#This Row],[LANCHE]]*3.8)</f>
        <v>0</v>
      </c>
      <c r="N29" s="56">
        <f>(Tabela3[[#This Row],[JANTA ]]*14.66)</f>
        <v>0</v>
      </c>
      <c r="O29" s="55">
        <f>(Tabela3[[#This Row],[CAFÉ]]*2.04)</f>
        <v>167.28</v>
      </c>
      <c r="P29" s="57">
        <f>Tabela3[[#This Row],[SUCO]]*1.17</f>
        <v>0</v>
      </c>
      <c r="Q29" s="58">
        <f>Tabela3[[#This Row],[COFFE 2]]*5.98</f>
        <v>0</v>
      </c>
      <c r="R29" s="59">
        <f>Tabela3[[#This Row],[COFFE I ]]*8.98</f>
        <v>0</v>
      </c>
      <c r="S29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167.28</v>
      </c>
    </row>
    <row r="30" spans="1:19">
      <c r="A30" s="51" t="s">
        <v>414</v>
      </c>
      <c r="B30" s="52" t="s">
        <v>32</v>
      </c>
      <c r="C30" s="53">
        <v>0</v>
      </c>
      <c r="D30" s="53">
        <v>0</v>
      </c>
      <c r="E30" s="53">
        <f>SUMIFS(Tabela2[LANCHE],Tabela2[C. CUSTO],Tabela3[[#This Row],[C.CUSTO]])</f>
        <v>0</v>
      </c>
      <c r="F30" s="54">
        <f>SUMIF(DEZEMBRO!C:C,$B30,DEZEMBRO!EA:EA)</f>
        <v>1</v>
      </c>
      <c r="G30" s="53"/>
      <c r="H30" s="53"/>
      <c r="I30" s="53"/>
      <c r="J30" s="53"/>
      <c r="K30" s="55">
        <f>(Tabela3[[#This Row],[DESJEJUM ]]*4.37)</f>
        <v>0</v>
      </c>
      <c r="L30" s="55">
        <f>(Tabela3[[#This Row],[ALMOÇO ]]*14.66)</f>
        <v>0</v>
      </c>
      <c r="M30" s="56">
        <f>(Tabela3[[#This Row],[LANCHE]]*3.8)</f>
        <v>0</v>
      </c>
      <c r="N30" s="56">
        <f>(Tabela3[[#This Row],[JANTA ]]*14.66)</f>
        <v>14.66</v>
      </c>
      <c r="O30" s="55">
        <f>(Tabela3[[#This Row],[CAFÉ]]*2.04)</f>
        <v>0</v>
      </c>
      <c r="P30" s="57">
        <f>Tabela3[[#This Row],[SUCO]]*1.17</f>
        <v>0</v>
      </c>
      <c r="Q30" s="58">
        <f>Tabela3[[#This Row],[COFFE 2]]*5.98</f>
        <v>0</v>
      </c>
      <c r="R30" s="59">
        <f>Tabela3[[#This Row],[COFFE I ]]*8.98</f>
        <v>0</v>
      </c>
      <c r="S30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14.66</v>
      </c>
    </row>
    <row r="31" spans="1:19">
      <c r="A31" s="51" t="s">
        <v>415</v>
      </c>
      <c r="B31" s="52" t="s">
        <v>37</v>
      </c>
      <c r="C31" s="53">
        <v>0</v>
      </c>
      <c r="D31" s="53">
        <v>0</v>
      </c>
      <c r="E31" s="53">
        <f>SUMIFS(Tabela2[LANCHE],Tabela2[C. CUSTO],Tabela3[[#This Row],[C.CUSTO]])</f>
        <v>0</v>
      </c>
      <c r="F31" s="54">
        <f>SUMIF(DEZEMBRO!C:C,$B31,DEZEMBRO!EA:EA)</f>
        <v>0</v>
      </c>
      <c r="G31" s="53">
        <v>62</v>
      </c>
      <c r="H31" s="53"/>
      <c r="I31" s="53">
        <v>0</v>
      </c>
      <c r="J31" s="53">
        <v>0</v>
      </c>
      <c r="K31" s="55">
        <f>(Tabela3[[#This Row],[DESJEJUM ]]*4.37)</f>
        <v>0</v>
      </c>
      <c r="L31" s="55">
        <f>(Tabela3[[#This Row],[ALMOÇO ]]*14.66)</f>
        <v>0</v>
      </c>
      <c r="M31" s="56">
        <f>(Tabela3[[#This Row],[LANCHE]]*3.8)</f>
        <v>0</v>
      </c>
      <c r="N31" s="56">
        <f>(Tabela3[[#This Row],[JANTA ]]*14.66)</f>
        <v>0</v>
      </c>
      <c r="O31" s="55">
        <f>(Tabela3[[#This Row],[CAFÉ]]*2.04)</f>
        <v>126.48</v>
      </c>
      <c r="P31" s="57">
        <f>Tabela3[[#This Row],[SUCO]]*1.17</f>
        <v>0</v>
      </c>
      <c r="Q31" s="58">
        <f>Tabela3[[#This Row],[COFFE 2]]*5.98</f>
        <v>0</v>
      </c>
      <c r="R31" s="59">
        <f>Tabela3[[#This Row],[COFFE I ]]*8.98</f>
        <v>0</v>
      </c>
      <c r="S31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126.48</v>
      </c>
    </row>
    <row r="32" spans="1:19">
      <c r="A32" s="51" t="s">
        <v>416</v>
      </c>
      <c r="B32" s="52" t="s">
        <v>164</v>
      </c>
      <c r="C32" s="53">
        <v>0</v>
      </c>
      <c r="D32" s="53">
        <v>0</v>
      </c>
      <c r="E32" s="53">
        <f>SUMIFS(Tabela2[LANCHE],Tabela2[C. CUSTO],Tabela3[[#This Row],[C.CUSTO]])</f>
        <v>0</v>
      </c>
      <c r="F32" s="54">
        <f>SUMIF(DEZEMBRO!C:C,$B32,DEZEMBRO!EA:EA)</f>
        <v>0</v>
      </c>
      <c r="G32" s="53"/>
      <c r="H32" s="53"/>
      <c r="I32" s="53"/>
      <c r="J32" s="53"/>
      <c r="K32" s="55">
        <f>(Tabela3[[#This Row],[DESJEJUM ]]*4.37)</f>
        <v>0</v>
      </c>
      <c r="L32" s="55">
        <f>(Tabela3[[#This Row],[ALMOÇO ]]*14.66)</f>
        <v>0</v>
      </c>
      <c r="M32" s="56">
        <f>(Tabela3[[#This Row],[LANCHE]]*3.8)</f>
        <v>0</v>
      </c>
      <c r="N32" s="56">
        <f>(Tabela3[[#This Row],[JANTA ]]*14.66)</f>
        <v>0</v>
      </c>
      <c r="O32" s="55">
        <f>(Tabela3[[#This Row],[CAFÉ]]*2.04)</f>
        <v>0</v>
      </c>
      <c r="P32" s="57">
        <f>Tabela3[[#This Row],[SUCO]]*1.17</f>
        <v>0</v>
      </c>
      <c r="Q32" s="58">
        <f>Tabela3[[#This Row],[COFFE 2]]*5.98</f>
        <v>0</v>
      </c>
      <c r="R32" s="59">
        <f>Tabela3[[#This Row],[COFFE I ]]*8.98</f>
        <v>0</v>
      </c>
      <c r="S32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33" spans="1:19">
      <c r="A33" s="51" t="s">
        <v>417</v>
      </c>
      <c r="B33" s="52" t="s">
        <v>90</v>
      </c>
      <c r="C33" s="53">
        <v>0</v>
      </c>
      <c r="D33" s="53">
        <v>0</v>
      </c>
      <c r="E33" s="53">
        <f>SUMIFS(Tabela2[LANCHE],Tabela2[C. CUSTO],Tabela3[[#This Row],[C.CUSTO]])</f>
        <v>0</v>
      </c>
      <c r="F33" s="54">
        <f>SUMIF(DEZEMBRO!C:C,$B33,DEZEMBRO!EA:EA)</f>
        <v>0</v>
      </c>
      <c r="G33" s="53">
        <v>20</v>
      </c>
      <c r="H33" s="53"/>
      <c r="I33" s="53"/>
      <c r="J33" s="53"/>
      <c r="K33" s="55">
        <f>(Tabela3[[#This Row],[DESJEJUM ]]*4.37)</f>
        <v>0</v>
      </c>
      <c r="L33" s="55">
        <f>(Tabela3[[#This Row],[ALMOÇO ]]*14.66)</f>
        <v>0</v>
      </c>
      <c r="M33" s="56">
        <f>(Tabela3[[#This Row],[LANCHE]]*3.8)</f>
        <v>0</v>
      </c>
      <c r="N33" s="56">
        <f>(Tabela3[[#This Row],[JANTA ]]*14.66)</f>
        <v>0</v>
      </c>
      <c r="O33" s="55">
        <f>(Tabela3[[#This Row],[CAFÉ]]*2.04)</f>
        <v>40.799999999999997</v>
      </c>
      <c r="P33" s="57">
        <f>Tabela3[[#This Row],[SUCO]]*1.17</f>
        <v>0</v>
      </c>
      <c r="Q33" s="58">
        <f>Tabela3[[#This Row],[COFFE 2]]*5.98</f>
        <v>0</v>
      </c>
      <c r="R33" s="59">
        <f>Tabela3[[#This Row],[COFFE I ]]*8.98</f>
        <v>0</v>
      </c>
      <c r="S33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40.799999999999997</v>
      </c>
    </row>
    <row r="34" spans="1:19">
      <c r="A34" s="51" t="s">
        <v>418</v>
      </c>
      <c r="B34" s="52" t="s">
        <v>85</v>
      </c>
      <c r="C34" s="53">
        <f>SUMIFS(Tabela2[DESJEJUN],Tabela2[C. CUSTO],Tabela3[[#This Row],[C.CUSTO]])</f>
        <v>0</v>
      </c>
      <c r="D34" s="53">
        <f>SUMIFS(Tabela2[ALMOÇO],Tabela2[C. CUSTO],Tabela3[[#This Row],[C.CUSTO]])</f>
        <v>0</v>
      </c>
      <c r="E34" s="53">
        <f>SUMIFS(Tabela2[LANCHE],Tabela2[C. CUSTO],Tabela3[[#This Row],[C.CUSTO]])</f>
        <v>0</v>
      </c>
      <c r="F34" s="54">
        <f>SUMIF(DEZEMBRO!C:C,$B34,DEZEMBRO!EA:EA)</f>
        <v>0</v>
      </c>
      <c r="G34" s="53"/>
      <c r="H34" s="53"/>
      <c r="I34" s="53"/>
      <c r="J34" s="53"/>
      <c r="K34" s="55">
        <f>(Tabela3[[#This Row],[DESJEJUM ]]*4.37)</f>
        <v>0</v>
      </c>
      <c r="L34" s="55">
        <f>(Tabela3[[#This Row],[ALMOÇO ]]*14.66)</f>
        <v>0</v>
      </c>
      <c r="M34" s="56">
        <f>(Tabela3[[#This Row],[LANCHE]]*3.8)</f>
        <v>0</v>
      </c>
      <c r="N34" s="56">
        <f>(Tabela3[[#This Row],[JANTA ]]*14.66)</f>
        <v>0</v>
      </c>
      <c r="O34" s="55">
        <f>(Tabela3[[#This Row],[CAFÉ]]*2.04)</f>
        <v>0</v>
      </c>
      <c r="P34" s="57">
        <f>Tabela3[[#This Row],[SUCO]]*1.17</f>
        <v>0</v>
      </c>
      <c r="Q34" s="58">
        <f>Tabela3[[#This Row],[COFFE 2]]*5.98</f>
        <v>0</v>
      </c>
      <c r="R34" s="59">
        <f>Tabela3[[#This Row],[COFFE I ]]*8.98</f>
        <v>0</v>
      </c>
      <c r="S34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35" spans="1:19">
      <c r="A35" s="60" t="s">
        <v>419</v>
      </c>
      <c r="B35" s="61" t="s">
        <v>420</v>
      </c>
      <c r="C35" s="53">
        <f>SUMIFS(Tabela2[DESJEJUN],Tabela2[C. CUSTO],Tabela3[[#This Row],[C.CUSTO]])</f>
        <v>0</v>
      </c>
      <c r="D35" s="53">
        <f>SUMIFS(Tabela2[ALMOÇO],Tabela2[C. CUSTO],Tabela3[[#This Row],[C.CUSTO]])</f>
        <v>0</v>
      </c>
      <c r="E35" s="53">
        <f>SUMIFS(Tabela2[LANCHE],Tabela2[C. CUSTO],Tabela3[[#This Row],[C.CUSTO]])</f>
        <v>0</v>
      </c>
      <c r="F35" s="54">
        <f>SUMIF(DEZEMBRO!C:C,$B35,DEZEMBRO!EA:EA)</f>
        <v>0</v>
      </c>
      <c r="G35" s="53"/>
      <c r="H35" s="53"/>
      <c r="I35" s="53"/>
      <c r="J35" s="53"/>
      <c r="K35" s="55">
        <f>(Tabela3[[#This Row],[DESJEJUM ]]*4.37)</f>
        <v>0</v>
      </c>
      <c r="L35" s="55">
        <f>(Tabela3[[#This Row],[ALMOÇO ]]*14.66)</f>
        <v>0</v>
      </c>
      <c r="M35" s="56">
        <f>(Tabela3[[#This Row],[LANCHE]]*3.8)</f>
        <v>0</v>
      </c>
      <c r="N35" s="56">
        <f>(Tabela3[[#This Row],[JANTA ]]*14.66)</f>
        <v>0</v>
      </c>
      <c r="O35" s="55">
        <f>(Tabela3[[#This Row],[CAFÉ]]*2.04)</f>
        <v>0</v>
      </c>
      <c r="P35" s="57">
        <f>Tabela3[[#This Row],[SUCO]]*1.17</f>
        <v>0</v>
      </c>
      <c r="Q35" s="58">
        <f>Tabela3[[#This Row],[COFFE 2]]*5.98</f>
        <v>0</v>
      </c>
      <c r="R35" s="59">
        <f>Tabela3[[#This Row],[COFFE I ]]*8.98</f>
        <v>0</v>
      </c>
      <c r="S35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36" spans="1:19">
      <c r="A36" s="62" t="s">
        <v>421</v>
      </c>
      <c r="B36" s="52" t="s">
        <v>422</v>
      </c>
      <c r="C36" s="53">
        <f>SUMIFS(Tabela2[DESJEJUN],Tabela2[C. CUSTO],Tabela3[[#This Row],[C.CUSTO]])</f>
        <v>0</v>
      </c>
      <c r="D36" s="53">
        <f>SUMIFS(Tabela2[ALMOÇO],Tabela2[C. CUSTO],Tabela3[[#This Row],[C.CUSTO]])</f>
        <v>0</v>
      </c>
      <c r="E36" s="53">
        <f>SUMIFS(Tabela2[LANCHE],Tabela2[C. CUSTO],Tabela3[[#This Row],[C.CUSTO]])</f>
        <v>0</v>
      </c>
      <c r="F36" s="54">
        <f>SUMIF(DEZEMBRO!C:C,$B36,DEZEMBRO!EA:EA)</f>
        <v>0</v>
      </c>
      <c r="G36" s="53"/>
      <c r="H36" s="53"/>
      <c r="I36" s="53"/>
      <c r="J36" s="53"/>
      <c r="K36" s="55">
        <f>(Tabela3[[#This Row],[DESJEJUM ]]*4.37)</f>
        <v>0</v>
      </c>
      <c r="L36" s="55">
        <f>(Tabela3[[#This Row],[ALMOÇO ]]*14.66)</f>
        <v>0</v>
      </c>
      <c r="M36" s="56">
        <f>(Tabela3[[#This Row],[LANCHE]]*3.8)</f>
        <v>0</v>
      </c>
      <c r="N36" s="56">
        <f>(Tabela3[[#This Row],[JANTA ]]*14.66)</f>
        <v>0</v>
      </c>
      <c r="O36" s="55">
        <f>(Tabela3[[#This Row],[CAFÉ]]*2.04)</f>
        <v>0</v>
      </c>
      <c r="P36" s="57">
        <f>Tabela3[[#This Row],[SUCO]]*1.17</f>
        <v>0</v>
      </c>
      <c r="Q36" s="58">
        <f>Tabela3[[#This Row],[COFFE 2]]*5.98</f>
        <v>0</v>
      </c>
      <c r="R36" s="59">
        <f>Tabela3[[#This Row],[COFFE I ]]*8.98</f>
        <v>0</v>
      </c>
      <c r="S36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37" spans="1:19">
      <c r="A37" s="51" t="s">
        <v>423</v>
      </c>
      <c r="B37" s="52" t="s">
        <v>424</v>
      </c>
      <c r="C37" s="53">
        <f>SUMIFS(Tabela2[DESJEJUN],Tabela2[C. CUSTO],Tabela3[[#This Row],[C.CUSTO]])</f>
        <v>0</v>
      </c>
      <c r="D37" s="53">
        <f>SUMIFS(Tabela2[ALMOÇO],Tabela2[C. CUSTO],Tabela3[[#This Row],[C.CUSTO]])</f>
        <v>0</v>
      </c>
      <c r="E37" s="53">
        <f>SUMIFS(Tabela2[LANCHE],Tabela2[C. CUSTO],Tabela3[[#This Row],[C.CUSTO]])</f>
        <v>0</v>
      </c>
      <c r="F37" s="54">
        <f>SUMIF(DEZEMBRO!C:C,$B37,DEZEMBRO!EA:EA)</f>
        <v>0</v>
      </c>
      <c r="G37" s="53"/>
      <c r="H37" s="53"/>
      <c r="I37" s="53"/>
      <c r="J37" s="53"/>
      <c r="K37" s="55">
        <f>(Tabela3[[#This Row],[DESJEJUM ]]*4.37)</f>
        <v>0</v>
      </c>
      <c r="L37" s="55">
        <f>(Tabela3[[#This Row],[ALMOÇO ]]*14.66)</f>
        <v>0</v>
      </c>
      <c r="M37" s="56">
        <f>(Tabela3[[#This Row],[LANCHE]]*3.8)</f>
        <v>0</v>
      </c>
      <c r="N37" s="56">
        <f>(Tabela3[[#This Row],[JANTA ]]*14.66)</f>
        <v>0</v>
      </c>
      <c r="O37" s="55">
        <f>(Tabela3[[#This Row],[CAFÉ]]*2.04)</f>
        <v>0</v>
      </c>
      <c r="P37" s="57">
        <f>Tabela3[[#This Row],[SUCO]]*1.17</f>
        <v>0</v>
      </c>
      <c r="Q37" s="58">
        <f>Tabela3[[#This Row],[COFFE 2]]*5.98</f>
        <v>0</v>
      </c>
      <c r="R37" s="59">
        <f>Tabela3[[#This Row],[COFFE I ]]*8.98</f>
        <v>0</v>
      </c>
      <c r="S37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38" spans="1:19">
      <c r="A38" s="51" t="s">
        <v>423</v>
      </c>
      <c r="B38" s="52" t="s">
        <v>425</v>
      </c>
      <c r="C38" s="53">
        <f>SUMIFS(Tabela2[DESJEJUN],Tabela2[C. CUSTO],Tabela3[[#This Row],[C.CUSTO]])</f>
        <v>0</v>
      </c>
      <c r="D38" s="53">
        <f>SUMIFS(Tabela2[ALMOÇO],Tabela2[C. CUSTO],Tabela3[[#This Row],[C.CUSTO]])</f>
        <v>0</v>
      </c>
      <c r="E38" s="53">
        <f>SUMIFS(Tabela2[LANCHE],Tabela2[C. CUSTO],Tabela3[[#This Row],[C.CUSTO]])</f>
        <v>0</v>
      </c>
      <c r="F38" s="54">
        <f>SUMIF(DEZEMBRO!C:C,$B38,DEZEMBRO!EA:EA)</f>
        <v>0</v>
      </c>
      <c r="G38" s="53"/>
      <c r="H38" s="53"/>
      <c r="I38" s="53"/>
      <c r="J38" s="53"/>
      <c r="K38" s="55">
        <f>(Tabela3[[#This Row],[DESJEJUM ]]*4.37)</f>
        <v>0</v>
      </c>
      <c r="L38" s="55">
        <f>(Tabela3[[#This Row],[ALMOÇO ]]*14.66)</f>
        <v>0</v>
      </c>
      <c r="M38" s="56">
        <f>(Tabela3[[#This Row],[LANCHE]]*3.8)</f>
        <v>0</v>
      </c>
      <c r="N38" s="56">
        <f>(Tabela3[[#This Row],[JANTA ]]*14.66)</f>
        <v>0</v>
      </c>
      <c r="O38" s="55">
        <f>(Tabela3[[#This Row],[CAFÉ]]*2.04)</f>
        <v>0</v>
      </c>
      <c r="P38" s="57">
        <f>Tabela3[[#This Row],[SUCO]]*1.17</f>
        <v>0</v>
      </c>
      <c r="Q38" s="58">
        <f>Tabela3[[#This Row],[COFFE 2]]*5.98</f>
        <v>0</v>
      </c>
      <c r="R38" s="59">
        <f>Tabela3[[#This Row],[COFFE I ]]*8.98</f>
        <v>0</v>
      </c>
      <c r="S38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39" spans="1:19">
      <c r="A39" s="51" t="s">
        <v>426</v>
      </c>
      <c r="B39" s="52" t="s">
        <v>141</v>
      </c>
      <c r="C39" s="53">
        <f>SUMIFS(Tabela2[DESJEJUN],Tabela2[C. CUSTO],Tabela3[[#This Row],[C.CUSTO]])</f>
        <v>1</v>
      </c>
      <c r="D39" s="53">
        <f>SUMIFS(Tabela2[ALMOÇO],Tabela2[C. CUSTO],Tabela3[[#This Row],[C.CUSTO]])</f>
        <v>3</v>
      </c>
      <c r="E39" s="53">
        <f>SUMIFS(Tabela2[LANCHE],Tabela2[C. CUSTO],Tabela3[[#This Row],[C.CUSTO]])</f>
        <v>0</v>
      </c>
      <c r="F39" s="54">
        <f>SUMIF(DEZEMBRO!C:C,$B39,DEZEMBRO!EA:EA)</f>
        <v>0</v>
      </c>
      <c r="G39" s="53"/>
      <c r="H39" s="53"/>
      <c r="I39" s="53"/>
      <c r="J39" s="53"/>
      <c r="K39" s="55">
        <f>(Tabela3[[#This Row],[DESJEJUM ]]*4.37)</f>
        <v>4.37</v>
      </c>
      <c r="L39" s="55">
        <f>(Tabela3[[#This Row],[ALMOÇO ]]*14.66)</f>
        <v>43.980000000000004</v>
      </c>
      <c r="M39" s="56">
        <f>(Tabela3[[#This Row],[LANCHE]]*3.8)</f>
        <v>0</v>
      </c>
      <c r="N39" s="56">
        <f>(Tabela3[[#This Row],[JANTA ]]*14.66)</f>
        <v>0</v>
      </c>
      <c r="O39" s="55">
        <f>(Tabela3[[#This Row],[CAFÉ]]*2.04)</f>
        <v>0</v>
      </c>
      <c r="P39" s="57">
        <f>Tabela3[[#This Row],[SUCO]]*1.17</f>
        <v>0</v>
      </c>
      <c r="Q39" s="58">
        <f>Tabela3[[#This Row],[COFFE 2]]*5.98</f>
        <v>0</v>
      </c>
      <c r="R39" s="59">
        <f>Tabela3[[#This Row],[COFFE I ]]*8.98</f>
        <v>0</v>
      </c>
      <c r="S39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48.35</v>
      </c>
    </row>
    <row r="40" spans="1:19">
      <c r="A40" s="51" t="s">
        <v>427</v>
      </c>
      <c r="B40" s="52" t="s">
        <v>54</v>
      </c>
      <c r="C40" s="53">
        <v>0</v>
      </c>
      <c r="D40" s="53">
        <v>0</v>
      </c>
      <c r="E40" s="53">
        <f>SUMIFS(Tabela2[LANCHE],Tabela2[C. CUSTO],Tabela3[[#This Row],[C.CUSTO]])</f>
        <v>0</v>
      </c>
      <c r="F40" s="54">
        <f>SUMIF(DEZEMBRO!C:C,$B40,DEZEMBRO!EA:EA)</f>
        <v>0</v>
      </c>
      <c r="G40" s="53">
        <v>22</v>
      </c>
      <c r="H40" s="53"/>
      <c r="I40" s="53"/>
      <c r="J40" s="53"/>
      <c r="K40" s="55">
        <f>(Tabela3[[#This Row],[DESJEJUM ]]*4.37)</f>
        <v>0</v>
      </c>
      <c r="L40" s="55">
        <f>(Tabela3[[#This Row],[ALMOÇO ]]*14.66)</f>
        <v>0</v>
      </c>
      <c r="M40" s="56">
        <f>(Tabela3[[#This Row],[LANCHE]]*3.8)</f>
        <v>0</v>
      </c>
      <c r="N40" s="56">
        <f>(Tabela3[[#This Row],[JANTA ]]*14.66)</f>
        <v>0</v>
      </c>
      <c r="O40" s="55">
        <f>(Tabela3[[#This Row],[CAFÉ]]*2.04)</f>
        <v>44.88</v>
      </c>
      <c r="P40" s="57">
        <f>Tabela3[[#This Row],[SUCO]]*1.17</f>
        <v>0</v>
      </c>
      <c r="Q40" s="58">
        <f>Tabela3[[#This Row],[COFFE 2]]*5.98</f>
        <v>0</v>
      </c>
      <c r="R40" s="59">
        <f>Tabela3[[#This Row],[COFFE I ]]*8.98</f>
        <v>0</v>
      </c>
      <c r="S40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44.88</v>
      </c>
    </row>
    <row r="41" spans="1:19">
      <c r="A41" s="51" t="s">
        <v>428</v>
      </c>
      <c r="B41" s="52" t="s">
        <v>151</v>
      </c>
      <c r="C41" s="53">
        <f>SUMIFS(Tabela2[DESJEJUN],Tabela2[C. CUSTO],Tabela3[[#This Row],[C.CUSTO]])</f>
        <v>0</v>
      </c>
      <c r="D41" s="53">
        <f>SUMIFS(Tabela2[ALMOÇO],Tabela2[C. CUSTO],Tabela3[[#This Row],[C.CUSTO]])</f>
        <v>0</v>
      </c>
      <c r="E41" s="53">
        <f>SUMIFS(Tabela2[LANCHE],Tabela2[C. CUSTO],Tabela3[[#This Row],[C.CUSTO]])</f>
        <v>0</v>
      </c>
      <c r="F41" s="54">
        <f>SUMIF(DEZEMBRO!C:C,$B41,DEZEMBRO!EA:EA)</f>
        <v>0</v>
      </c>
      <c r="G41" s="53"/>
      <c r="H41" s="53"/>
      <c r="I41" s="53"/>
      <c r="J41" s="53"/>
      <c r="K41" s="55">
        <f>(Tabela3[[#This Row],[DESJEJUM ]]*4.37)</f>
        <v>0</v>
      </c>
      <c r="L41" s="55">
        <f>(Tabela3[[#This Row],[ALMOÇO ]]*14.66)</f>
        <v>0</v>
      </c>
      <c r="M41" s="56">
        <f>(Tabela3[[#This Row],[LANCHE]]*3.8)</f>
        <v>0</v>
      </c>
      <c r="N41" s="56">
        <f>(Tabela3[[#This Row],[JANTA ]]*14.66)</f>
        <v>0</v>
      </c>
      <c r="O41" s="55">
        <f>(Tabela3[[#This Row],[CAFÉ]]*2.04)</f>
        <v>0</v>
      </c>
      <c r="P41" s="57">
        <f>Tabela3[[#This Row],[SUCO]]*1.17</f>
        <v>0</v>
      </c>
      <c r="Q41" s="58">
        <f>Tabela3[[#This Row],[COFFE 2]]*5.98</f>
        <v>0</v>
      </c>
      <c r="R41" s="59">
        <f>Tabela3[[#This Row],[COFFE I ]]*8.98</f>
        <v>0</v>
      </c>
      <c r="S41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42" spans="1:19">
      <c r="A42" s="51" t="s">
        <v>429</v>
      </c>
      <c r="B42" s="52" t="s">
        <v>161</v>
      </c>
      <c r="C42" s="53">
        <f>SUMIFS(Tabela2[DESJEJUN],Tabela2[C. CUSTO],Tabela3[[#This Row],[C.CUSTO]])</f>
        <v>1</v>
      </c>
      <c r="D42" s="53">
        <v>0</v>
      </c>
      <c r="E42" s="53">
        <f>SUMIFS(Tabela2[LANCHE],Tabela2[C. CUSTO],Tabela3[[#This Row],[C.CUSTO]])</f>
        <v>0</v>
      </c>
      <c r="F42" s="54">
        <f>SUMIF(DEZEMBRO!C:C,$B42,DEZEMBRO!EA:EA)</f>
        <v>0</v>
      </c>
      <c r="G42" s="53"/>
      <c r="H42" s="53"/>
      <c r="I42" s="53"/>
      <c r="J42" s="53"/>
      <c r="K42" s="55">
        <f>(Tabela3[[#This Row],[DESJEJUM ]]*4.37)</f>
        <v>4.37</v>
      </c>
      <c r="L42" s="55">
        <f>(Tabela3[[#This Row],[ALMOÇO ]]*14.66)</f>
        <v>0</v>
      </c>
      <c r="M42" s="56">
        <f>(Tabela3[[#This Row],[LANCHE]]*3.8)</f>
        <v>0</v>
      </c>
      <c r="N42" s="56">
        <f>(Tabela3[[#This Row],[JANTA ]]*14.66)</f>
        <v>0</v>
      </c>
      <c r="O42" s="55">
        <f>(Tabela3[[#This Row],[CAFÉ]]*2.04)</f>
        <v>0</v>
      </c>
      <c r="P42" s="57">
        <f>Tabela3[[#This Row],[SUCO]]*1.17</f>
        <v>0</v>
      </c>
      <c r="Q42" s="58">
        <f>Tabela3[[#This Row],[COFFE 2]]*5.98</f>
        <v>0</v>
      </c>
      <c r="R42" s="59">
        <f>Tabela3[[#This Row],[COFFE I ]]*8.98</f>
        <v>0</v>
      </c>
      <c r="S42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4.37</v>
      </c>
    </row>
    <row r="43" spans="1:19">
      <c r="A43" s="51" t="s">
        <v>430</v>
      </c>
      <c r="B43" s="52" t="s">
        <v>43</v>
      </c>
      <c r="C43" s="53">
        <v>0</v>
      </c>
      <c r="D43" s="53">
        <v>0</v>
      </c>
      <c r="E43" s="53">
        <v>0</v>
      </c>
      <c r="F43" s="54">
        <f>SUMIF(DEZEMBRO!C:C,$B43,DEZEMBRO!EA:EA)</f>
        <v>0</v>
      </c>
      <c r="G43" s="53"/>
      <c r="H43" s="53"/>
      <c r="I43" s="53"/>
      <c r="J43" s="53"/>
      <c r="K43" s="55">
        <f>(Tabela3[[#This Row],[DESJEJUM ]]*4.37)</f>
        <v>0</v>
      </c>
      <c r="L43" s="55">
        <f>(Tabela3[[#This Row],[ALMOÇO ]]*14.66)</f>
        <v>0</v>
      </c>
      <c r="M43" s="56">
        <f>(Tabela3[[#This Row],[LANCHE]]*3.8)</f>
        <v>0</v>
      </c>
      <c r="N43" s="56">
        <f>(Tabela3[[#This Row],[JANTA ]]*14.66)</f>
        <v>0</v>
      </c>
      <c r="O43" s="55">
        <f>(Tabela3[[#This Row],[CAFÉ]]*2.04)</f>
        <v>0</v>
      </c>
      <c r="P43" s="57">
        <f>Tabela3[[#This Row],[SUCO]]*1.17</f>
        <v>0</v>
      </c>
      <c r="Q43" s="58">
        <f>Tabela3[[#This Row],[COFFE 2]]*5.98</f>
        <v>0</v>
      </c>
      <c r="R43" s="59">
        <f>Tabela3[[#This Row],[COFFE I ]]*8.98</f>
        <v>0</v>
      </c>
      <c r="S43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44" spans="1:19">
      <c r="A44" s="51" t="s">
        <v>431</v>
      </c>
      <c r="B44" s="52" t="s">
        <v>432</v>
      </c>
      <c r="C44" s="53">
        <v>0</v>
      </c>
      <c r="D44" s="53">
        <f>SUMIFS(Tabela2[ALMOÇO],Tabela2[C. CUSTO],Tabela3[[#This Row],[C.CUSTO]])</f>
        <v>0</v>
      </c>
      <c r="E44" s="53">
        <f>SUMIFS(Tabela2[LANCHE],Tabela2[C. CUSTO],Tabela3[[#This Row],[C.CUSTO]])</f>
        <v>0</v>
      </c>
      <c r="F44" s="54">
        <f>SUMIF(DEZEMBRO!C:C,$B44,DEZEMBRO!EA:EA)</f>
        <v>0</v>
      </c>
      <c r="G44" s="53"/>
      <c r="H44" s="53"/>
      <c r="I44" s="53"/>
      <c r="J44" s="53"/>
      <c r="K44" s="55">
        <f>(Tabela3[[#This Row],[DESJEJUM ]]*4.37)</f>
        <v>0</v>
      </c>
      <c r="L44" s="55">
        <f>(Tabela3[[#This Row],[ALMOÇO ]]*14.66)</f>
        <v>0</v>
      </c>
      <c r="M44" s="56">
        <f>(Tabela3[[#This Row],[LANCHE]]*3.8)</f>
        <v>0</v>
      </c>
      <c r="N44" s="56">
        <f>(Tabela3[[#This Row],[JANTA ]]*14.66)</f>
        <v>0</v>
      </c>
      <c r="O44" s="55">
        <f>(Tabela3[[#This Row],[CAFÉ]]*2.04)</f>
        <v>0</v>
      </c>
      <c r="P44" s="57">
        <f>Tabela3[[#This Row],[SUCO]]*1.17</f>
        <v>0</v>
      </c>
      <c r="Q44" s="58">
        <f>Tabela3[[#This Row],[COFFE 2]]*5.98</f>
        <v>0</v>
      </c>
      <c r="R44" s="59">
        <f>Tabela3[[#This Row],[COFFE I ]]*8.98</f>
        <v>0</v>
      </c>
      <c r="S44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45" spans="1:19">
      <c r="A45" s="51" t="s">
        <v>433</v>
      </c>
      <c r="B45" s="52" t="s">
        <v>59</v>
      </c>
      <c r="C45" s="53">
        <v>0</v>
      </c>
      <c r="D45" s="53">
        <v>0</v>
      </c>
      <c r="E45" s="53">
        <f>SUMIFS(Tabela2[LANCHE],Tabela2[C. CUSTO],Tabela3[[#This Row],[C.CUSTO]])</f>
        <v>0</v>
      </c>
      <c r="F45" s="54">
        <f>SUMIF(DEZEMBRO!C:C,$B45,DEZEMBRO!EA:EA)</f>
        <v>0</v>
      </c>
      <c r="G45" s="53"/>
      <c r="H45" s="53"/>
      <c r="I45" s="53"/>
      <c r="J45" s="53"/>
      <c r="K45" s="55">
        <f>(Tabela3[[#This Row],[DESJEJUM ]]*4.37)</f>
        <v>0</v>
      </c>
      <c r="L45" s="55">
        <f>(Tabela3[[#This Row],[ALMOÇO ]]*14.66)</f>
        <v>0</v>
      </c>
      <c r="M45" s="56">
        <f>(Tabela3[[#This Row],[LANCHE]]*3.8)</f>
        <v>0</v>
      </c>
      <c r="N45" s="56">
        <f>(Tabela3[[#This Row],[JANTA ]]*14.66)</f>
        <v>0</v>
      </c>
      <c r="O45" s="55">
        <f>(Tabela3[[#This Row],[CAFÉ]]*2.04)</f>
        <v>0</v>
      </c>
      <c r="P45" s="57">
        <f>Tabela3[[#This Row],[SUCO]]*1.17</f>
        <v>0</v>
      </c>
      <c r="Q45" s="58">
        <f>Tabela3[[#This Row],[COFFE 2]]*5.98</f>
        <v>0</v>
      </c>
      <c r="R45" s="59">
        <f>Tabela3[[#This Row],[COFFE I ]]*8.98</f>
        <v>0</v>
      </c>
      <c r="S45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46" spans="1:19">
      <c r="A46" s="51" t="s">
        <v>431</v>
      </c>
      <c r="B46" s="52" t="s">
        <v>69</v>
      </c>
      <c r="C46" s="53">
        <v>0</v>
      </c>
      <c r="D46" s="53">
        <v>0</v>
      </c>
      <c r="E46" s="53">
        <f>SUMIFS(Tabela2[LANCHE],Tabela2[C. CUSTO],Tabela3[[#This Row],[C.CUSTO]])</f>
        <v>0</v>
      </c>
      <c r="F46" s="54">
        <f>SUMIF(DEZEMBRO!C:C,$B46,DEZEMBRO!EA:EA)</f>
        <v>1</v>
      </c>
      <c r="G46" s="53"/>
      <c r="H46" s="53"/>
      <c r="I46" s="53"/>
      <c r="J46" s="53"/>
      <c r="K46" s="55">
        <f>(Tabela3[[#This Row],[DESJEJUM ]]*4.37)</f>
        <v>0</v>
      </c>
      <c r="L46" s="55">
        <f>(Tabela3[[#This Row],[ALMOÇO ]]*14.66)</f>
        <v>0</v>
      </c>
      <c r="M46" s="56">
        <f>(Tabela3[[#This Row],[LANCHE]]*3.8)</f>
        <v>0</v>
      </c>
      <c r="N46" s="56">
        <f>(Tabela3[[#This Row],[JANTA ]]*14.66)</f>
        <v>14.66</v>
      </c>
      <c r="O46" s="55">
        <f>(Tabela3[[#This Row],[CAFÉ]]*2.04)</f>
        <v>0</v>
      </c>
      <c r="P46" s="57">
        <f>Tabela3[[#This Row],[SUCO]]*1.17</f>
        <v>0</v>
      </c>
      <c r="Q46" s="58">
        <f>Tabela3[[#This Row],[COFFE 2]]*5.98</f>
        <v>0</v>
      </c>
      <c r="R46" s="59">
        <f>Tabela3[[#This Row],[COFFE I ]]*8.98</f>
        <v>0</v>
      </c>
      <c r="S46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14.66</v>
      </c>
    </row>
    <row r="47" spans="1:19">
      <c r="A47" s="51" t="s">
        <v>434</v>
      </c>
      <c r="B47" s="52" t="s">
        <v>80</v>
      </c>
      <c r="C47" s="53">
        <v>0</v>
      </c>
      <c r="D47" s="53">
        <v>0</v>
      </c>
      <c r="E47" s="53">
        <f>SUMIFS(Tabela2[LANCHE],Tabela2[C. CUSTO],Tabela3[[#This Row],[C.CUSTO]])</f>
        <v>0</v>
      </c>
      <c r="F47" s="54">
        <f>SUMIF(DEZEMBRO!C:C,$B47,DEZEMBRO!EA:EA)</f>
        <v>0</v>
      </c>
      <c r="G47" s="53"/>
      <c r="H47" s="53"/>
      <c r="I47" s="53"/>
      <c r="J47" s="53"/>
      <c r="K47" s="55">
        <f>(Tabela3[[#This Row],[DESJEJUM ]]*4.37)</f>
        <v>0</v>
      </c>
      <c r="L47" s="55">
        <f>(Tabela3[[#This Row],[ALMOÇO ]]*14.66)</f>
        <v>0</v>
      </c>
      <c r="M47" s="56">
        <f>(Tabela3[[#This Row],[LANCHE]]*3.8)</f>
        <v>0</v>
      </c>
      <c r="N47" s="56">
        <f>(Tabela3[[#This Row],[JANTA ]]*14.66)</f>
        <v>0</v>
      </c>
      <c r="O47" s="55">
        <f>(Tabela3[[#This Row],[CAFÉ]]*2.04)</f>
        <v>0</v>
      </c>
      <c r="P47" s="57">
        <f>Tabela3[[#This Row],[SUCO]]*1.17</f>
        <v>0</v>
      </c>
      <c r="Q47" s="58">
        <f>Tabela3[[#This Row],[COFFE 2]]*5.98</f>
        <v>0</v>
      </c>
      <c r="R47" s="59">
        <f>Tabela3[[#This Row],[COFFE I ]]*8.98</f>
        <v>0</v>
      </c>
      <c r="S47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48" spans="1:19">
      <c r="A48" s="51"/>
      <c r="B48" s="52"/>
      <c r="C48" s="53">
        <f>SUMIFS(Tabela2[DESJEJUN],Tabela2[C. CUSTO],Tabela3[[#This Row],[C.CUSTO]])</f>
        <v>0</v>
      </c>
      <c r="D48" s="53">
        <f>SUMIFS(Tabela2[ALMOÇO],Tabela2[C. CUSTO],Tabela3[[#This Row],[C.CUSTO]])</f>
        <v>0</v>
      </c>
      <c r="E48" s="53">
        <f>SUMIFS(Tabela2[LANCHE],Tabela2[C. CUSTO],Tabela3[[#This Row],[C.CUSTO]])</f>
        <v>0</v>
      </c>
      <c r="F48" s="54">
        <f>SUMIF(DEZEMBRO!C:C,$B48,DEZEMBRO!EA:EA)</f>
        <v>0</v>
      </c>
      <c r="G48" s="53"/>
      <c r="H48" s="53"/>
      <c r="I48" s="53"/>
      <c r="J48" s="53"/>
      <c r="K48" s="55">
        <f>(Tabela3[[#This Row],[DESJEJUM ]]*4.37)</f>
        <v>0</v>
      </c>
      <c r="L48" s="55">
        <f>(Tabela3[[#This Row],[ALMOÇO ]]*14.66)</f>
        <v>0</v>
      </c>
      <c r="M48" s="56">
        <f>(Tabela3[[#This Row],[LANCHE]]*3.8)</f>
        <v>0</v>
      </c>
      <c r="N48" s="56">
        <f>(Tabela3[[#This Row],[JANTA ]]*14.66)</f>
        <v>0</v>
      </c>
      <c r="O48" s="55">
        <f>(Tabela3[[#This Row],[CAFÉ]]*2.04)</f>
        <v>0</v>
      </c>
      <c r="P48" s="57">
        <f>Tabela3[[#This Row],[SUCO]]*1.17</f>
        <v>0</v>
      </c>
      <c r="Q48" s="58">
        <f>Tabela3[[#This Row],[COFFE 2]]*5.98</f>
        <v>0</v>
      </c>
      <c r="R48" s="59">
        <f>Tabela3[[#This Row],[COFFE I ]]*8.98</f>
        <v>0</v>
      </c>
      <c r="S48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49" spans="1:19">
      <c r="A49" s="51"/>
      <c r="B49" s="52"/>
      <c r="C49" s="53">
        <f>SUMIFS(Tabela2[DESJEJUN],Tabela2[C. CUSTO],Tabela3[[#This Row],[C.CUSTO]])</f>
        <v>0</v>
      </c>
      <c r="D49" s="53">
        <f>SUMIFS(Tabela2[ALMOÇO],Tabela2[C. CUSTO],Tabela3[[#This Row],[C.CUSTO]])</f>
        <v>0</v>
      </c>
      <c r="E49" s="53">
        <f>SUMIFS(Tabela2[LANCHE],Tabela2[C. CUSTO],Tabela3[[#This Row],[C.CUSTO]])</f>
        <v>0</v>
      </c>
      <c r="F49" s="54">
        <f>SUMIF(DEZEMBRO!C:C,$B49,DEZEMBRO!EA:EA)</f>
        <v>0</v>
      </c>
      <c r="G49" s="53"/>
      <c r="H49" s="53"/>
      <c r="I49" s="53"/>
      <c r="J49" s="53"/>
      <c r="K49" s="55">
        <f>(Tabela3[[#This Row],[DESJEJUM ]]*4.37)</f>
        <v>0</v>
      </c>
      <c r="L49" s="55">
        <f>(Tabela3[[#This Row],[ALMOÇO ]]*14.66)</f>
        <v>0</v>
      </c>
      <c r="M49" s="56">
        <f>(Tabela3[[#This Row],[LANCHE]]*3.8)</f>
        <v>0</v>
      </c>
      <c r="N49" s="56">
        <f>(Tabela3[[#This Row],[JANTA ]]*14.66)</f>
        <v>0</v>
      </c>
      <c r="O49" s="55">
        <f>(Tabela3[[#This Row],[CAFÉ]]*2.04)</f>
        <v>0</v>
      </c>
      <c r="P49" s="57">
        <f>Tabela3[[#This Row],[SUCO]]*1.17</f>
        <v>0</v>
      </c>
      <c r="Q49" s="58">
        <f>Tabela3[[#This Row],[COFFE 2]]*5.98</f>
        <v>0</v>
      </c>
      <c r="R49" s="59">
        <f>Tabela3[[#This Row],[COFFE I ]]*8.98</f>
        <v>0</v>
      </c>
      <c r="S49">
        <f>Tabela3[[#This Row],[Valor Desjejum ]]+Tabela3[[#This Row],[valor Almoço]]+Tabela3[[#This Row],[valor Lanche]]+Tabela3[[#This Row],[Valor Janta ]]+Tabela3[[#This Row],[Valor café]]+Tabela3[[#This Row],[VALOR SUCO]]+Tabela3[[#This Row],[COOFE 2]]+Tabela3[[#This Row],[VALOR COFFE I ]]</f>
        <v>0</v>
      </c>
    </row>
    <row r="50" spans="1:19">
      <c r="A50" s="153" t="s">
        <v>363</v>
      </c>
      <c r="B50" s="63"/>
      <c r="C50" s="8">
        <f>SUM(C2:C49)</f>
        <v>2</v>
      </c>
      <c r="D50" s="8">
        <f>SUBTOTAL(109,Tabela3[[ALMOÇO ]])</f>
        <v>3</v>
      </c>
      <c r="E50" s="8">
        <f>SUBTOTAL(109,Tabela3[LANCHE])</f>
        <v>1</v>
      </c>
      <c r="F50" s="64">
        <f>SUBTOTAL(109,Tabela3[[JANTA ]])</f>
        <v>4</v>
      </c>
      <c r="G50" s="8" t="s">
        <v>526</v>
      </c>
      <c r="H50" s="8"/>
      <c r="I50" s="64"/>
      <c r="J50" s="64"/>
      <c r="K50" s="65">
        <f>SUM(K2:K49)</f>
        <v>8.74</v>
      </c>
      <c r="L50" s="65">
        <f>SUBTOTAL(109,Tabela3[valor Almoço])</f>
        <v>43.980000000000004</v>
      </c>
      <c r="M50" s="65">
        <f>SUBTOTAL(109,Tabela3[valor Lanche])</f>
        <v>3.8</v>
      </c>
      <c r="N50" s="65">
        <f>Tabela3[[#Totals],[JANTA ]]*9.89</f>
        <v>39.56</v>
      </c>
      <c r="O50" s="65">
        <f>SUBTOTAL(109,Tabela3[Valor café])</f>
        <v>734.4</v>
      </c>
      <c r="P50" s="66">
        <f>SUBTOTAL(109,Tabela3[VALOR SUCO])</f>
        <v>0</v>
      </c>
      <c r="Q50" s="67">
        <f>SUBTOTAL(109,Tabela3[COOFE 2])</f>
        <v>0</v>
      </c>
      <c r="R50" s="68">
        <f>SUM(R1:R49)</f>
        <v>0</v>
      </c>
      <c r="S50" s="8">
        <f>SUM(S2:S49)</f>
        <v>849.56</v>
      </c>
    </row>
    <row r="51" spans="1:19">
      <c r="B51" s="69"/>
      <c r="C51">
        <f>Tabela3[[#Totals],[JANTA ]]+Tabela3[[#Totals],[ALMOÇO ]]</f>
        <v>7</v>
      </c>
      <c r="F51" s="70"/>
      <c r="I51" s="70"/>
      <c r="J51" s="71"/>
      <c r="K51" s="72"/>
      <c r="L51" s="73"/>
      <c r="M51" s="72"/>
      <c r="N51" s="72"/>
      <c r="Q51" s="70"/>
    </row>
    <row r="52" spans="1:19">
      <c r="B52" s="69"/>
      <c r="F52" s="70"/>
      <c r="I52" s="70"/>
      <c r="J52" s="71"/>
      <c r="K52" s="72"/>
      <c r="L52" s="73"/>
      <c r="M52" s="72"/>
      <c r="N52" s="72"/>
      <c r="Q52" s="70"/>
    </row>
    <row r="53" spans="1:19">
      <c r="B53" s="69"/>
      <c r="F53" s="70"/>
      <c r="I53" s="70"/>
      <c r="J53" s="71"/>
      <c r="K53" s="72"/>
      <c r="L53" s="73"/>
      <c r="M53" s="72"/>
      <c r="N53" s="72"/>
      <c r="Q53" s="70"/>
    </row>
    <row r="54" spans="1:19">
      <c r="B54" s="69"/>
      <c r="F54" s="70"/>
      <c r="I54" s="70"/>
      <c r="J54" s="71"/>
      <c r="K54" s="72"/>
      <c r="L54" s="73"/>
      <c r="M54" s="72"/>
      <c r="N54" s="72"/>
      <c r="Q54" s="70"/>
    </row>
    <row r="55" spans="1:19">
      <c r="B55" s="69"/>
      <c r="F55" s="70"/>
      <c r="I55" s="70"/>
      <c r="J55" s="71"/>
      <c r="K55" s="72"/>
      <c r="L55" s="73"/>
      <c r="M55" s="72"/>
      <c r="N55" s="72"/>
      <c r="P55" s="74">
        <f>DEZEMBRO!EB206+Tabela3[[#Totals],[Valor café]]+Tabela3[[#Totals],[COOFE 2]]+Tabela3[[#Totals],[VALOR COFFE I ]]</f>
        <v>38683.049999999996</v>
      </c>
      <c r="Q55" s="70"/>
    </row>
    <row r="56" spans="1:19">
      <c r="B56" s="69"/>
      <c r="F56" s="70"/>
      <c r="I56" s="70"/>
      <c r="J56" s="71"/>
      <c r="K56" s="72"/>
      <c r="L56" s="73"/>
      <c r="M56" s="72"/>
      <c r="N56" s="72"/>
      <c r="Q56" s="70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zoomScale="89" zoomScaleNormal="89" workbookViewId="0">
      <pane xSplit="2" ySplit="3" topLeftCell="E40" activePane="bottomRight" state="frozen"/>
      <selection pane="topRight" activeCell="C1" sqref="C1"/>
      <selection pane="bottomLeft" activeCell="A4" sqref="A4"/>
      <selection pane="bottomRight" activeCell="J40" sqref="J40"/>
    </sheetView>
  </sheetViews>
  <sheetFormatPr defaultRowHeight="15"/>
  <cols>
    <col min="1" max="1" width="59.5703125" customWidth="1"/>
    <col min="2" max="2" width="16.7109375" customWidth="1"/>
    <col min="3" max="3" width="9.5703125" bestFit="1" customWidth="1"/>
    <col min="4" max="4" width="11.140625" customWidth="1"/>
    <col min="5" max="5" width="9.7109375" bestFit="1" customWidth="1"/>
    <col min="6" max="6" width="11.85546875" customWidth="1"/>
    <col min="7" max="7" width="8" bestFit="1" customWidth="1"/>
    <col min="8" max="8" width="8.42578125" bestFit="1" customWidth="1"/>
    <col min="9" max="9" width="9" bestFit="1" customWidth="1"/>
    <col min="10" max="10" width="10.140625" bestFit="1" customWidth="1"/>
    <col min="11" max="11" width="12" customWidth="1"/>
  </cols>
  <sheetData>
    <row r="1" spans="1:11">
      <c r="A1" s="201" t="s">
        <v>435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11">
      <c r="A3" s="75" t="s">
        <v>227</v>
      </c>
      <c r="B3" s="76" t="s">
        <v>436</v>
      </c>
      <c r="C3" s="77" t="s">
        <v>437</v>
      </c>
      <c r="D3" s="78" t="s">
        <v>438</v>
      </c>
      <c r="E3" s="79" t="s">
        <v>439</v>
      </c>
      <c r="F3" s="78" t="s">
        <v>438</v>
      </c>
      <c r="G3" s="80" t="s">
        <v>355</v>
      </c>
      <c r="H3" s="81" t="s">
        <v>438</v>
      </c>
      <c r="I3" s="82" t="s">
        <v>440</v>
      </c>
      <c r="J3" s="83" t="s">
        <v>438</v>
      </c>
      <c r="K3" s="84" t="s">
        <v>225</v>
      </c>
    </row>
    <row r="4" spans="1:11">
      <c r="A4" s="85" t="s">
        <v>441</v>
      </c>
      <c r="B4" s="86" t="s">
        <v>4</v>
      </c>
      <c r="C4" s="85">
        <v>48</v>
      </c>
      <c r="D4" s="87">
        <f>C4*14.66</f>
        <v>703.68000000000006</v>
      </c>
      <c r="E4" s="85">
        <v>48</v>
      </c>
      <c r="F4" s="87">
        <f>E4*4.37</f>
        <v>209.76</v>
      </c>
      <c r="G4" s="85"/>
      <c r="H4" s="87">
        <f>G4*3.8</f>
        <v>0</v>
      </c>
      <c r="I4" s="88"/>
      <c r="J4" s="89"/>
      <c r="K4" s="90">
        <f>D4+F4+H4+J4</f>
        <v>913.44</v>
      </c>
    </row>
    <row r="5" spans="1:11">
      <c r="A5" s="85" t="s">
        <v>442</v>
      </c>
      <c r="B5" s="86" t="s">
        <v>37</v>
      </c>
      <c r="C5" s="85">
        <v>65</v>
      </c>
      <c r="D5" s="87">
        <f t="shared" ref="D5:D58" si="0">C5*14.66</f>
        <v>952.9</v>
      </c>
      <c r="E5" s="85">
        <v>65</v>
      </c>
      <c r="F5" s="87">
        <f t="shared" ref="F5:F59" si="1">E5*4.37</f>
        <v>284.05</v>
      </c>
      <c r="G5" s="85"/>
      <c r="H5" s="87">
        <f t="shared" ref="H5:H59" si="2">G5*3.8</f>
        <v>0</v>
      </c>
      <c r="I5" s="88"/>
      <c r="J5" s="89"/>
      <c r="K5" s="90">
        <f t="shared" ref="K5:K59" si="3">D5+F5+H5+J5</f>
        <v>1236.95</v>
      </c>
    </row>
    <row r="6" spans="1:11">
      <c r="A6" s="85" t="s">
        <v>443</v>
      </c>
      <c r="B6" s="91" t="s">
        <v>444</v>
      </c>
      <c r="C6" s="85">
        <v>30</v>
      </c>
      <c r="D6" s="87">
        <f t="shared" si="0"/>
        <v>439.8</v>
      </c>
      <c r="E6" s="85">
        <v>12</v>
      </c>
      <c r="F6" s="87">
        <f t="shared" si="1"/>
        <v>52.44</v>
      </c>
      <c r="G6" s="85"/>
      <c r="H6" s="87">
        <f>G6*3.8</f>
        <v>0</v>
      </c>
      <c r="I6" s="88"/>
      <c r="J6" s="89"/>
      <c r="K6" s="90">
        <f t="shared" si="3"/>
        <v>492.24</v>
      </c>
    </row>
    <row r="7" spans="1:11">
      <c r="A7" s="85" t="s">
        <v>512</v>
      </c>
      <c r="B7" s="91" t="s">
        <v>90</v>
      </c>
      <c r="C7" s="85">
        <v>1</v>
      </c>
      <c r="D7" s="87">
        <f t="shared" si="0"/>
        <v>14.66</v>
      </c>
      <c r="E7" s="85"/>
      <c r="F7" s="87">
        <f t="shared" si="1"/>
        <v>0</v>
      </c>
      <c r="G7" s="85"/>
      <c r="H7" s="87">
        <f t="shared" si="2"/>
        <v>0</v>
      </c>
      <c r="I7" s="88"/>
      <c r="J7" s="89"/>
      <c r="K7" s="90">
        <f t="shared" si="3"/>
        <v>14.66</v>
      </c>
    </row>
    <row r="8" spans="1:11">
      <c r="A8" s="85" t="s">
        <v>445</v>
      </c>
      <c r="B8" s="91" t="s">
        <v>4</v>
      </c>
      <c r="C8" s="85">
        <v>19</v>
      </c>
      <c r="D8" s="87">
        <f t="shared" si="0"/>
        <v>278.54000000000002</v>
      </c>
      <c r="E8" s="85">
        <v>13</v>
      </c>
      <c r="F8" s="87">
        <f t="shared" si="1"/>
        <v>56.81</v>
      </c>
      <c r="G8" s="85"/>
      <c r="H8" s="87">
        <f t="shared" si="2"/>
        <v>0</v>
      </c>
      <c r="I8" s="88"/>
      <c r="J8" s="89"/>
      <c r="K8" s="90">
        <f t="shared" si="3"/>
        <v>335.35</v>
      </c>
    </row>
    <row r="9" spans="1:11">
      <c r="A9" s="77" t="s">
        <v>510</v>
      </c>
      <c r="B9" s="85" t="s">
        <v>476</v>
      </c>
      <c r="C9" s="85">
        <v>2</v>
      </c>
      <c r="D9" s="87">
        <f t="shared" si="0"/>
        <v>29.32</v>
      </c>
      <c r="E9" s="85"/>
      <c r="F9" s="87">
        <f t="shared" si="1"/>
        <v>0</v>
      </c>
      <c r="G9" s="85"/>
      <c r="H9" s="87">
        <f t="shared" si="2"/>
        <v>0</v>
      </c>
      <c r="I9" s="88"/>
      <c r="J9" s="89"/>
      <c r="K9" s="90">
        <f t="shared" si="3"/>
        <v>29.32</v>
      </c>
    </row>
    <row r="10" spans="1:11">
      <c r="A10" s="92"/>
      <c r="B10" s="93"/>
      <c r="C10" s="85"/>
      <c r="D10" s="87">
        <f t="shared" si="0"/>
        <v>0</v>
      </c>
      <c r="E10" s="85"/>
      <c r="F10" s="87">
        <f t="shared" si="1"/>
        <v>0</v>
      </c>
      <c r="G10" s="85"/>
      <c r="H10" s="87">
        <f t="shared" si="2"/>
        <v>0</v>
      </c>
      <c r="I10" s="88"/>
      <c r="J10" s="89"/>
      <c r="K10" s="90">
        <f t="shared" si="3"/>
        <v>0</v>
      </c>
    </row>
    <row r="11" spans="1:11">
      <c r="A11" s="85" t="s">
        <v>521</v>
      </c>
      <c r="B11" s="93"/>
      <c r="C11" s="85">
        <v>4</v>
      </c>
      <c r="D11" s="87">
        <f t="shared" si="0"/>
        <v>58.64</v>
      </c>
      <c r="E11" s="85">
        <v>4</v>
      </c>
      <c r="F11" s="87">
        <f t="shared" si="1"/>
        <v>17.48</v>
      </c>
      <c r="G11" s="85"/>
      <c r="H11" s="87">
        <f t="shared" si="2"/>
        <v>0</v>
      </c>
      <c r="I11" s="88"/>
      <c r="J11" s="89"/>
      <c r="K11" s="90">
        <f t="shared" si="3"/>
        <v>76.12</v>
      </c>
    </row>
    <row r="12" spans="1:11">
      <c r="A12" s="85" t="s">
        <v>489</v>
      </c>
      <c r="B12" s="85" t="s">
        <v>480</v>
      </c>
      <c r="C12" s="85">
        <v>16</v>
      </c>
      <c r="D12" s="87">
        <f t="shared" si="0"/>
        <v>234.56</v>
      </c>
      <c r="E12" s="85">
        <v>9</v>
      </c>
      <c r="F12" s="87">
        <f t="shared" si="1"/>
        <v>39.33</v>
      </c>
      <c r="G12" s="85">
        <v>16</v>
      </c>
      <c r="H12" s="87">
        <f t="shared" si="2"/>
        <v>60.8</v>
      </c>
      <c r="I12" s="88"/>
      <c r="J12" s="89"/>
      <c r="K12" s="90">
        <f t="shared" si="3"/>
        <v>334.69</v>
      </c>
    </row>
    <row r="13" spans="1:11">
      <c r="A13" s="85" t="s">
        <v>522</v>
      </c>
      <c r="B13" s="94"/>
      <c r="C13" s="85">
        <v>2</v>
      </c>
      <c r="D13" s="87">
        <f t="shared" si="0"/>
        <v>29.32</v>
      </c>
      <c r="E13" s="85"/>
      <c r="F13" s="87">
        <f t="shared" si="1"/>
        <v>0</v>
      </c>
      <c r="G13" s="85"/>
      <c r="H13" s="87">
        <f t="shared" si="2"/>
        <v>0</v>
      </c>
      <c r="I13" s="95"/>
      <c r="J13" s="96"/>
      <c r="K13" s="90">
        <f t="shared" si="3"/>
        <v>29.32</v>
      </c>
    </row>
    <row r="14" spans="1:11">
      <c r="A14" s="85" t="s">
        <v>469</v>
      </c>
      <c r="B14" s="85" t="s">
        <v>481</v>
      </c>
      <c r="C14" s="85">
        <v>10</v>
      </c>
      <c r="D14" s="87">
        <f t="shared" si="0"/>
        <v>146.6</v>
      </c>
      <c r="E14" s="85">
        <v>7</v>
      </c>
      <c r="F14" s="87">
        <f t="shared" si="1"/>
        <v>30.59</v>
      </c>
      <c r="G14" s="85">
        <v>8</v>
      </c>
      <c r="H14" s="87">
        <f t="shared" si="2"/>
        <v>30.4</v>
      </c>
      <c r="I14" s="88"/>
      <c r="J14" s="89"/>
      <c r="K14" s="90">
        <f t="shared" si="3"/>
        <v>207.59</v>
      </c>
    </row>
    <row r="15" spans="1:11">
      <c r="A15" s="85" t="s">
        <v>470</v>
      </c>
      <c r="B15" s="97" t="s">
        <v>480</v>
      </c>
      <c r="C15" s="85">
        <v>16</v>
      </c>
      <c r="D15" s="87">
        <f t="shared" si="0"/>
        <v>234.56</v>
      </c>
      <c r="E15" s="85">
        <v>16</v>
      </c>
      <c r="F15" s="87">
        <f t="shared" si="1"/>
        <v>69.92</v>
      </c>
      <c r="G15" s="98">
        <v>8</v>
      </c>
      <c r="H15" s="87">
        <f t="shared" si="2"/>
        <v>30.4</v>
      </c>
      <c r="I15" s="99"/>
      <c r="J15" s="100"/>
      <c r="K15" s="90">
        <f t="shared" si="3"/>
        <v>334.88</v>
      </c>
    </row>
    <row r="16" spans="1:11">
      <c r="A16" s="85" t="s">
        <v>471</v>
      </c>
      <c r="B16" s="85" t="s">
        <v>480</v>
      </c>
      <c r="C16" s="85">
        <v>14</v>
      </c>
      <c r="D16" s="87">
        <f t="shared" si="0"/>
        <v>205.24</v>
      </c>
      <c r="E16" s="85">
        <v>11</v>
      </c>
      <c r="F16" s="87">
        <f t="shared" si="1"/>
        <v>48.07</v>
      </c>
      <c r="G16" s="98">
        <v>14</v>
      </c>
      <c r="H16" s="87">
        <f t="shared" si="2"/>
        <v>53.199999999999996</v>
      </c>
      <c r="I16" s="99"/>
      <c r="J16" s="100"/>
      <c r="K16" s="90">
        <f t="shared" si="3"/>
        <v>306.51</v>
      </c>
    </row>
    <row r="17" spans="1:11">
      <c r="A17" s="85" t="s">
        <v>513</v>
      </c>
      <c r="B17" s="85">
        <v>40000983</v>
      </c>
      <c r="C17" s="85">
        <v>1</v>
      </c>
      <c r="D17" s="87">
        <f t="shared" si="0"/>
        <v>14.66</v>
      </c>
      <c r="E17" s="85"/>
      <c r="F17" s="87">
        <f t="shared" si="1"/>
        <v>0</v>
      </c>
      <c r="G17" s="98"/>
      <c r="H17" s="87"/>
      <c r="I17" s="99"/>
      <c r="J17" s="100"/>
      <c r="K17" s="90">
        <f t="shared" si="3"/>
        <v>14.66</v>
      </c>
    </row>
    <row r="18" spans="1:11">
      <c r="A18" s="85" t="s">
        <v>495</v>
      </c>
      <c r="B18" s="85">
        <v>40002420</v>
      </c>
      <c r="C18" s="85">
        <v>2</v>
      </c>
      <c r="D18" s="87">
        <f t="shared" si="0"/>
        <v>29.32</v>
      </c>
      <c r="E18" s="85"/>
      <c r="F18" s="87">
        <f t="shared" si="1"/>
        <v>0</v>
      </c>
      <c r="G18" s="98"/>
      <c r="H18" s="87">
        <f t="shared" si="2"/>
        <v>0</v>
      </c>
      <c r="I18" s="99"/>
      <c r="J18" s="100"/>
      <c r="K18" s="90">
        <f t="shared" si="3"/>
        <v>29.32</v>
      </c>
    </row>
    <row r="19" spans="1:11">
      <c r="A19" s="85" t="s">
        <v>514</v>
      </c>
      <c r="B19" s="85" t="s">
        <v>37</v>
      </c>
      <c r="C19" s="85">
        <v>4</v>
      </c>
      <c r="D19" s="87">
        <f t="shared" si="0"/>
        <v>58.64</v>
      </c>
      <c r="E19" s="85"/>
      <c r="F19" s="87">
        <f t="shared" si="1"/>
        <v>0</v>
      </c>
      <c r="G19" s="98"/>
      <c r="H19" s="87"/>
      <c r="I19" s="99"/>
      <c r="J19" s="100"/>
      <c r="K19" s="90">
        <f t="shared" si="3"/>
        <v>58.64</v>
      </c>
    </row>
    <row r="20" spans="1:11">
      <c r="A20" s="85" t="s">
        <v>496</v>
      </c>
      <c r="B20" s="85" t="s">
        <v>497</v>
      </c>
      <c r="C20" s="85">
        <v>2</v>
      </c>
      <c r="D20" s="87">
        <f t="shared" si="0"/>
        <v>29.32</v>
      </c>
      <c r="E20" s="85"/>
      <c r="F20" s="87">
        <f t="shared" si="1"/>
        <v>0</v>
      </c>
      <c r="G20" s="98"/>
      <c r="H20" s="87"/>
      <c r="I20" s="99"/>
      <c r="J20" s="100"/>
      <c r="K20" s="90">
        <f t="shared" si="3"/>
        <v>29.32</v>
      </c>
    </row>
    <row r="21" spans="1:11">
      <c r="A21" s="85" t="s">
        <v>472</v>
      </c>
      <c r="B21" s="91" t="s">
        <v>480</v>
      </c>
      <c r="C21" s="85">
        <v>15</v>
      </c>
      <c r="D21" s="87">
        <f t="shared" si="0"/>
        <v>219.9</v>
      </c>
      <c r="E21" s="85">
        <v>12</v>
      </c>
      <c r="F21" s="87">
        <f t="shared" si="1"/>
        <v>52.44</v>
      </c>
      <c r="G21" s="98">
        <v>16</v>
      </c>
      <c r="H21" s="87">
        <f t="shared" si="2"/>
        <v>60.8</v>
      </c>
      <c r="I21" s="99"/>
      <c r="J21" s="100"/>
      <c r="K21" s="90">
        <f t="shared" si="3"/>
        <v>333.14000000000004</v>
      </c>
    </row>
    <row r="22" spans="1:11">
      <c r="A22" s="85" t="s">
        <v>502</v>
      </c>
      <c r="B22" s="97"/>
      <c r="C22" s="85">
        <v>9</v>
      </c>
      <c r="D22" s="87">
        <f t="shared" si="0"/>
        <v>131.94</v>
      </c>
      <c r="E22" s="85">
        <v>1</v>
      </c>
      <c r="F22" s="87">
        <f t="shared" si="1"/>
        <v>4.37</v>
      </c>
      <c r="G22" s="98">
        <v>1</v>
      </c>
      <c r="H22" s="87">
        <f t="shared" si="2"/>
        <v>3.8</v>
      </c>
      <c r="I22" s="99"/>
      <c r="J22" s="100"/>
      <c r="K22" s="90">
        <f t="shared" si="3"/>
        <v>140.11000000000001</v>
      </c>
    </row>
    <row r="23" spans="1:11">
      <c r="A23" s="85" t="s">
        <v>518</v>
      </c>
      <c r="B23" s="85"/>
      <c r="C23" s="85">
        <v>5</v>
      </c>
      <c r="D23" s="87">
        <f t="shared" si="0"/>
        <v>73.3</v>
      </c>
      <c r="E23" s="85"/>
      <c r="F23" s="87">
        <f t="shared" si="1"/>
        <v>0</v>
      </c>
      <c r="G23" s="98"/>
      <c r="H23" s="87">
        <f t="shared" si="2"/>
        <v>0</v>
      </c>
      <c r="I23" s="99"/>
      <c r="J23" s="100"/>
      <c r="K23" s="90">
        <f t="shared" si="3"/>
        <v>73.3</v>
      </c>
    </row>
    <row r="24" spans="1:11">
      <c r="A24" s="85" t="s">
        <v>519</v>
      </c>
      <c r="B24" s="85" t="s">
        <v>494</v>
      </c>
      <c r="C24" s="85">
        <v>2</v>
      </c>
      <c r="D24" s="87">
        <f t="shared" si="0"/>
        <v>29.32</v>
      </c>
      <c r="E24" s="85"/>
      <c r="F24" s="87">
        <f t="shared" si="1"/>
        <v>0</v>
      </c>
      <c r="G24" s="98"/>
      <c r="H24" s="87">
        <f t="shared" si="2"/>
        <v>0</v>
      </c>
      <c r="I24" s="99"/>
      <c r="J24" s="100"/>
      <c r="K24" s="90">
        <f t="shared" si="3"/>
        <v>29.32</v>
      </c>
    </row>
    <row r="25" spans="1:11">
      <c r="A25" s="85" t="s">
        <v>493</v>
      </c>
      <c r="B25" s="85"/>
      <c r="C25" s="85">
        <v>9</v>
      </c>
      <c r="D25" s="87">
        <f t="shared" si="0"/>
        <v>131.94</v>
      </c>
      <c r="E25" s="85">
        <v>9</v>
      </c>
      <c r="F25" s="87">
        <f t="shared" si="1"/>
        <v>39.33</v>
      </c>
      <c r="G25" s="98"/>
      <c r="H25" s="87">
        <f t="shared" si="2"/>
        <v>0</v>
      </c>
      <c r="I25" s="99"/>
      <c r="J25" s="100"/>
      <c r="K25" s="90">
        <f t="shared" si="3"/>
        <v>171.26999999999998</v>
      </c>
    </row>
    <row r="26" spans="1:11">
      <c r="A26" s="85" t="s">
        <v>475</v>
      </c>
      <c r="B26" s="85" t="s">
        <v>481</v>
      </c>
      <c r="C26" s="85"/>
      <c r="D26" s="87">
        <f t="shared" si="0"/>
        <v>0</v>
      </c>
      <c r="E26" s="85"/>
      <c r="F26" s="87">
        <f t="shared" si="1"/>
        <v>0</v>
      </c>
      <c r="G26" s="98"/>
      <c r="H26" s="87">
        <f t="shared" si="2"/>
        <v>0</v>
      </c>
      <c r="I26" s="99"/>
      <c r="J26" s="100"/>
      <c r="K26" s="90">
        <f t="shared" si="3"/>
        <v>0</v>
      </c>
    </row>
    <row r="27" spans="1:11">
      <c r="A27" s="85" t="s">
        <v>477</v>
      </c>
      <c r="B27" s="85" t="s">
        <v>479</v>
      </c>
      <c r="C27" s="85">
        <v>6</v>
      </c>
      <c r="D27" s="87">
        <f t="shared" si="0"/>
        <v>87.960000000000008</v>
      </c>
      <c r="E27" s="85">
        <v>3</v>
      </c>
      <c r="F27" s="87">
        <f t="shared" si="1"/>
        <v>13.11</v>
      </c>
      <c r="G27" s="98"/>
      <c r="H27" s="87">
        <f t="shared" si="2"/>
        <v>0</v>
      </c>
      <c r="I27" s="99"/>
      <c r="J27" s="100"/>
      <c r="K27" s="90">
        <f t="shared" si="3"/>
        <v>101.07000000000001</v>
      </c>
    </row>
    <row r="28" spans="1:11">
      <c r="A28" s="85" t="s">
        <v>503</v>
      </c>
      <c r="B28" s="85"/>
      <c r="C28" s="85">
        <v>4</v>
      </c>
      <c r="D28" s="87">
        <f t="shared" si="0"/>
        <v>58.64</v>
      </c>
      <c r="E28" s="85">
        <v>3</v>
      </c>
      <c r="F28" s="87">
        <f t="shared" si="1"/>
        <v>13.11</v>
      </c>
      <c r="G28" s="98"/>
      <c r="H28" s="87"/>
      <c r="I28" s="99"/>
      <c r="J28" s="100"/>
      <c r="K28" s="90">
        <f t="shared" si="3"/>
        <v>71.75</v>
      </c>
    </row>
    <row r="29" spans="1:11">
      <c r="A29" s="85" t="s">
        <v>504</v>
      </c>
      <c r="B29" s="85" t="s">
        <v>479</v>
      </c>
      <c r="C29" s="85"/>
      <c r="D29" s="87">
        <f t="shared" si="0"/>
        <v>0</v>
      </c>
      <c r="E29" s="85"/>
      <c r="F29" s="87">
        <f t="shared" si="1"/>
        <v>0</v>
      </c>
      <c r="G29" s="98"/>
      <c r="H29" s="87">
        <f t="shared" si="2"/>
        <v>0</v>
      </c>
      <c r="I29" s="99"/>
      <c r="J29" s="100"/>
      <c r="K29" s="90">
        <f t="shared" si="3"/>
        <v>0</v>
      </c>
    </row>
    <row r="30" spans="1:11">
      <c r="A30" s="85" t="s">
        <v>507</v>
      </c>
      <c r="B30" s="85"/>
      <c r="C30" s="85"/>
      <c r="D30" s="87">
        <f t="shared" si="0"/>
        <v>0</v>
      </c>
      <c r="E30" s="85"/>
      <c r="F30" s="87">
        <f t="shared" si="1"/>
        <v>0</v>
      </c>
      <c r="G30" s="98"/>
      <c r="H30" s="87">
        <f t="shared" si="2"/>
        <v>0</v>
      </c>
      <c r="I30" s="99"/>
      <c r="J30" s="100"/>
      <c r="K30" s="90">
        <f t="shared" si="3"/>
        <v>0</v>
      </c>
    </row>
    <row r="31" spans="1:11">
      <c r="A31" s="85" t="s">
        <v>473</v>
      </c>
      <c r="B31" s="85" t="s">
        <v>479</v>
      </c>
      <c r="C31" s="85">
        <v>11</v>
      </c>
      <c r="D31" s="87">
        <f t="shared" si="0"/>
        <v>161.26</v>
      </c>
      <c r="E31" s="85">
        <v>11</v>
      </c>
      <c r="F31" s="87">
        <f t="shared" si="1"/>
        <v>48.07</v>
      </c>
      <c r="G31" s="98">
        <v>16</v>
      </c>
      <c r="H31" s="87">
        <f t="shared" si="2"/>
        <v>60.8</v>
      </c>
      <c r="I31" s="99"/>
      <c r="J31" s="100"/>
      <c r="K31" s="90">
        <f t="shared" si="3"/>
        <v>270.13</v>
      </c>
    </row>
    <row r="32" spans="1:11">
      <c r="A32" s="85" t="s">
        <v>474</v>
      </c>
      <c r="B32" s="85" t="s">
        <v>479</v>
      </c>
      <c r="C32" s="85">
        <v>12</v>
      </c>
      <c r="D32" s="87">
        <f t="shared" si="0"/>
        <v>175.92000000000002</v>
      </c>
      <c r="E32" s="85">
        <v>8</v>
      </c>
      <c r="F32" s="87">
        <f t="shared" si="1"/>
        <v>34.96</v>
      </c>
      <c r="G32" s="98">
        <v>16</v>
      </c>
      <c r="H32" s="87">
        <f t="shared" si="2"/>
        <v>60.8</v>
      </c>
      <c r="I32" s="99"/>
      <c r="J32" s="100"/>
      <c r="K32" s="90">
        <f t="shared" si="3"/>
        <v>271.68</v>
      </c>
    </row>
    <row r="33" spans="1:11">
      <c r="A33" s="85" t="s">
        <v>498</v>
      </c>
      <c r="B33" s="85"/>
      <c r="C33" s="85">
        <v>15</v>
      </c>
      <c r="D33" s="87">
        <f t="shared" si="0"/>
        <v>219.9</v>
      </c>
      <c r="E33" s="85">
        <v>16</v>
      </c>
      <c r="F33" s="87">
        <f t="shared" si="1"/>
        <v>69.92</v>
      </c>
      <c r="G33" s="98"/>
      <c r="H33" s="87"/>
      <c r="I33" s="99"/>
      <c r="J33" s="100"/>
      <c r="K33" s="90">
        <f t="shared" si="3"/>
        <v>289.82</v>
      </c>
    </row>
    <row r="34" spans="1:11">
      <c r="A34" s="85" t="s">
        <v>523</v>
      </c>
      <c r="B34" s="85"/>
      <c r="C34" s="85">
        <v>2</v>
      </c>
      <c r="D34" s="87">
        <f t="shared" si="0"/>
        <v>29.32</v>
      </c>
      <c r="E34" s="85"/>
      <c r="F34" s="87">
        <f t="shared" si="1"/>
        <v>0</v>
      </c>
      <c r="G34" s="98"/>
      <c r="H34" s="87"/>
      <c r="I34" s="99"/>
      <c r="J34" s="100"/>
      <c r="K34" s="90">
        <f t="shared" si="3"/>
        <v>29.32</v>
      </c>
    </row>
    <row r="35" spans="1:11">
      <c r="A35" s="85" t="s">
        <v>491</v>
      </c>
      <c r="B35" s="85" t="s">
        <v>492</v>
      </c>
      <c r="C35" s="85"/>
      <c r="D35" s="87">
        <f t="shared" si="0"/>
        <v>0</v>
      </c>
      <c r="E35" s="85"/>
      <c r="F35" s="87">
        <f t="shared" si="1"/>
        <v>0</v>
      </c>
      <c r="G35" s="98"/>
      <c r="H35" s="87">
        <f t="shared" si="2"/>
        <v>0</v>
      </c>
      <c r="I35" s="99"/>
      <c r="J35" s="100"/>
      <c r="K35" s="90">
        <f t="shared" si="3"/>
        <v>0</v>
      </c>
    </row>
    <row r="36" spans="1:11">
      <c r="A36" s="85" t="s">
        <v>499</v>
      </c>
      <c r="B36" s="85" t="s">
        <v>492</v>
      </c>
      <c r="C36" s="85"/>
      <c r="D36" s="87">
        <f t="shared" si="0"/>
        <v>0</v>
      </c>
      <c r="E36" s="85"/>
      <c r="F36" s="87">
        <f t="shared" si="1"/>
        <v>0</v>
      </c>
      <c r="G36" s="98"/>
      <c r="H36" s="87">
        <f t="shared" si="2"/>
        <v>0</v>
      </c>
      <c r="I36" s="99"/>
      <c r="J36" s="100"/>
      <c r="K36" s="90">
        <f t="shared" si="3"/>
        <v>0</v>
      </c>
    </row>
    <row r="37" spans="1:11">
      <c r="A37" s="85" t="s">
        <v>508</v>
      </c>
      <c r="B37" s="85">
        <v>50041176</v>
      </c>
      <c r="C37" s="85"/>
      <c r="D37" s="87">
        <f t="shared" si="0"/>
        <v>0</v>
      </c>
      <c r="E37" s="85"/>
      <c r="F37" s="87">
        <f t="shared" si="1"/>
        <v>0</v>
      </c>
      <c r="G37" s="98"/>
      <c r="H37" s="87">
        <f t="shared" si="2"/>
        <v>0</v>
      </c>
      <c r="I37" s="99"/>
      <c r="J37" s="100"/>
      <c r="K37" s="90">
        <f t="shared" si="3"/>
        <v>0</v>
      </c>
    </row>
    <row r="38" spans="1:11">
      <c r="A38" s="85" t="s">
        <v>478</v>
      </c>
      <c r="B38" s="85" t="s">
        <v>6</v>
      </c>
      <c r="C38" s="85"/>
      <c r="D38" s="87">
        <f t="shared" si="0"/>
        <v>0</v>
      </c>
      <c r="E38" s="85"/>
      <c r="F38" s="87">
        <f t="shared" si="1"/>
        <v>0</v>
      </c>
      <c r="G38" s="98"/>
      <c r="H38" s="87"/>
      <c r="I38" s="99"/>
      <c r="J38" s="100"/>
      <c r="K38" s="90">
        <f t="shared" si="3"/>
        <v>0</v>
      </c>
    </row>
    <row r="39" spans="1:11">
      <c r="A39" s="85" t="s">
        <v>490</v>
      </c>
      <c r="B39" s="85">
        <v>50045318</v>
      </c>
      <c r="C39" s="85">
        <v>8</v>
      </c>
      <c r="D39" s="87">
        <f t="shared" si="0"/>
        <v>117.28</v>
      </c>
      <c r="E39" s="85">
        <v>3</v>
      </c>
      <c r="F39" s="87">
        <f t="shared" si="1"/>
        <v>13.11</v>
      </c>
      <c r="G39" s="98"/>
      <c r="H39" s="87"/>
      <c r="I39" s="99"/>
      <c r="J39" s="100"/>
      <c r="K39" s="90">
        <f t="shared" si="3"/>
        <v>130.38999999999999</v>
      </c>
    </row>
    <row r="40" spans="1:11">
      <c r="A40" s="85"/>
      <c r="B40" s="85"/>
      <c r="C40" s="85"/>
      <c r="D40" s="87">
        <f t="shared" si="0"/>
        <v>0</v>
      </c>
      <c r="E40" s="85"/>
      <c r="F40" s="87"/>
      <c r="G40" s="98"/>
      <c r="H40" s="87"/>
      <c r="I40" s="99"/>
      <c r="J40" s="100"/>
      <c r="K40" s="90">
        <f t="shared" si="3"/>
        <v>0</v>
      </c>
    </row>
    <row r="41" spans="1:11">
      <c r="A41" s="85" t="s">
        <v>501</v>
      </c>
      <c r="B41" s="85"/>
      <c r="C41" s="85"/>
      <c r="D41" s="87">
        <f t="shared" si="0"/>
        <v>0</v>
      </c>
      <c r="E41" s="85"/>
      <c r="F41" s="87">
        <f>E41*4.37</f>
        <v>0</v>
      </c>
      <c r="G41" s="98"/>
      <c r="H41" s="87">
        <f t="shared" si="2"/>
        <v>0</v>
      </c>
      <c r="I41" s="99"/>
      <c r="J41" s="100"/>
      <c r="K41" s="90">
        <f t="shared" si="3"/>
        <v>0</v>
      </c>
    </row>
    <row r="42" spans="1:11">
      <c r="A42" s="98" t="s">
        <v>516</v>
      </c>
      <c r="B42" s="85"/>
      <c r="C42" s="85">
        <v>16</v>
      </c>
      <c r="D42" s="87">
        <f t="shared" si="0"/>
        <v>234.56</v>
      </c>
      <c r="E42" s="85"/>
      <c r="F42" s="87">
        <f>E42*4.37</f>
        <v>0</v>
      </c>
      <c r="G42" s="98"/>
      <c r="H42" s="87">
        <f t="shared" si="2"/>
        <v>0</v>
      </c>
      <c r="I42" s="99"/>
      <c r="J42" s="100"/>
      <c r="K42" s="90">
        <f t="shared" si="3"/>
        <v>234.56</v>
      </c>
    </row>
    <row r="43" spans="1:11">
      <c r="A43" s="151" t="s">
        <v>527</v>
      </c>
      <c r="B43" s="152" t="s">
        <v>37</v>
      </c>
      <c r="C43" s="85"/>
      <c r="D43" s="87">
        <f t="shared" si="0"/>
        <v>0</v>
      </c>
      <c r="E43" s="85"/>
      <c r="F43" s="87">
        <f>E43*4.37</f>
        <v>0</v>
      </c>
      <c r="G43" s="98"/>
      <c r="H43" s="87">
        <f t="shared" si="2"/>
        <v>0</v>
      </c>
      <c r="I43" s="99"/>
      <c r="J43" s="100">
        <v>2565</v>
      </c>
      <c r="K43" s="90">
        <f t="shared" si="3"/>
        <v>2565</v>
      </c>
    </row>
    <row r="44" spans="1:11">
      <c r="A44" s="98" t="s">
        <v>505</v>
      </c>
      <c r="B44" s="85" t="s">
        <v>479</v>
      </c>
      <c r="C44" s="85">
        <v>8</v>
      </c>
      <c r="D44" s="87">
        <f t="shared" si="0"/>
        <v>117.28</v>
      </c>
      <c r="E44" s="85">
        <v>12</v>
      </c>
      <c r="F44" s="87">
        <f>E44*4.37</f>
        <v>52.44</v>
      </c>
      <c r="G44" s="98"/>
      <c r="H44" s="87">
        <f t="shared" si="2"/>
        <v>0</v>
      </c>
      <c r="I44" s="99"/>
      <c r="J44" s="100"/>
      <c r="K44" s="90">
        <f t="shared" si="3"/>
        <v>169.72</v>
      </c>
    </row>
    <row r="45" spans="1:11">
      <c r="A45" s="98" t="s">
        <v>524</v>
      </c>
      <c r="B45" s="85" t="s">
        <v>141</v>
      </c>
      <c r="C45" s="85"/>
      <c r="D45" s="87">
        <f t="shared" si="0"/>
        <v>0</v>
      </c>
      <c r="E45" s="85"/>
      <c r="F45" s="87">
        <f t="shared" ref="F45:F55" si="4">E45*4.37</f>
        <v>0</v>
      </c>
      <c r="G45" s="98"/>
      <c r="H45" s="87">
        <f t="shared" si="2"/>
        <v>0</v>
      </c>
      <c r="I45" s="99"/>
      <c r="J45" s="100"/>
      <c r="K45" s="90">
        <f t="shared" si="3"/>
        <v>0</v>
      </c>
    </row>
    <row r="46" spans="1:11">
      <c r="A46" s="98" t="s">
        <v>483</v>
      </c>
      <c r="B46" s="85" t="s">
        <v>4</v>
      </c>
      <c r="C46" s="85">
        <v>15</v>
      </c>
      <c r="D46" s="87">
        <f t="shared" si="0"/>
        <v>219.9</v>
      </c>
      <c r="E46" s="85">
        <v>15</v>
      </c>
      <c r="F46" s="87">
        <f t="shared" si="4"/>
        <v>65.55</v>
      </c>
      <c r="G46" s="98">
        <v>16</v>
      </c>
      <c r="H46" s="87">
        <f t="shared" si="2"/>
        <v>60.8</v>
      </c>
      <c r="I46" s="99"/>
      <c r="J46" s="100"/>
      <c r="K46" s="90">
        <f t="shared" si="3"/>
        <v>346.25</v>
      </c>
    </row>
    <row r="47" spans="1:11">
      <c r="A47" s="98" t="s">
        <v>484</v>
      </c>
      <c r="B47" s="85" t="s">
        <v>4</v>
      </c>
      <c r="C47" s="85">
        <v>15</v>
      </c>
      <c r="D47" s="87">
        <f t="shared" si="0"/>
        <v>219.9</v>
      </c>
      <c r="E47" s="85">
        <v>15</v>
      </c>
      <c r="F47" s="87">
        <f t="shared" si="4"/>
        <v>65.55</v>
      </c>
      <c r="G47" s="98">
        <v>16</v>
      </c>
      <c r="H47" s="87">
        <f t="shared" si="2"/>
        <v>60.8</v>
      </c>
      <c r="I47" s="99"/>
      <c r="J47" s="100"/>
      <c r="K47" s="90">
        <f t="shared" si="3"/>
        <v>346.25</v>
      </c>
    </row>
    <row r="48" spans="1:11">
      <c r="A48" s="98" t="s">
        <v>485</v>
      </c>
      <c r="B48" s="85" t="s">
        <v>4</v>
      </c>
      <c r="C48" s="85">
        <v>15</v>
      </c>
      <c r="D48" s="87">
        <f t="shared" si="0"/>
        <v>219.9</v>
      </c>
      <c r="E48" s="85">
        <v>15</v>
      </c>
      <c r="F48" s="87">
        <f t="shared" si="4"/>
        <v>65.55</v>
      </c>
      <c r="G48" s="98">
        <v>16</v>
      </c>
      <c r="H48" s="87">
        <f t="shared" si="2"/>
        <v>60.8</v>
      </c>
      <c r="I48" s="99"/>
      <c r="J48" s="100"/>
      <c r="K48" s="90">
        <f t="shared" si="3"/>
        <v>346.25</v>
      </c>
    </row>
    <row r="49" spans="1:11">
      <c r="A49" s="98" t="s">
        <v>486</v>
      </c>
      <c r="B49" s="85" t="s">
        <v>4</v>
      </c>
      <c r="C49" s="85">
        <v>3</v>
      </c>
      <c r="D49" s="87">
        <f t="shared" si="0"/>
        <v>43.980000000000004</v>
      </c>
      <c r="E49" s="85">
        <v>3</v>
      </c>
      <c r="F49" s="87">
        <f t="shared" si="4"/>
        <v>13.11</v>
      </c>
      <c r="G49" s="98">
        <v>16</v>
      </c>
      <c r="H49" s="87">
        <f t="shared" si="2"/>
        <v>60.8</v>
      </c>
      <c r="I49" s="99"/>
      <c r="J49" s="100"/>
      <c r="K49" s="90">
        <f t="shared" si="3"/>
        <v>117.89</v>
      </c>
    </row>
    <row r="50" spans="1:11">
      <c r="A50" s="98" t="s">
        <v>506</v>
      </c>
      <c r="B50" s="85" t="s">
        <v>4</v>
      </c>
      <c r="C50" s="85">
        <v>14</v>
      </c>
      <c r="D50" s="87">
        <f t="shared" si="0"/>
        <v>205.24</v>
      </c>
      <c r="E50" s="85">
        <v>14</v>
      </c>
      <c r="F50" s="87">
        <f t="shared" si="4"/>
        <v>61.18</v>
      </c>
      <c r="G50" s="98">
        <v>12</v>
      </c>
      <c r="H50" s="87">
        <f t="shared" si="2"/>
        <v>45.599999999999994</v>
      </c>
      <c r="I50" s="99"/>
      <c r="J50" s="100"/>
      <c r="K50" s="90">
        <f t="shared" si="3"/>
        <v>312.02</v>
      </c>
    </row>
    <row r="51" spans="1:11">
      <c r="A51" s="98" t="s">
        <v>488</v>
      </c>
      <c r="B51" s="85" t="s">
        <v>480</v>
      </c>
      <c r="C51" s="85">
        <v>15</v>
      </c>
      <c r="D51" s="87">
        <f t="shared" si="0"/>
        <v>219.9</v>
      </c>
      <c r="E51" s="85">
        <v>9</v>
      </c>
      <c r="F51" s="87">
        <f t="shared" si="4"/>
        <v>39.33</v>
      </c>
      <c r="G51" s="98">
        <v>14</v>
      </c>
      <c r="H51" s="87">
        <f t="shared" si="2"/>
        <v>53.199999999999996</v>
      </c>
      <c r="I51" s="99"/>
      <c r="J51" s="100"/>
      <c r="K51" s="90">
        <f t="shared" si="3"/>
        <v>312.43</v>
      </c>
    </row>
    <row r="52" spans="1:11">
      <c r="A52" s="98" t="s">
        <v>487</v>
      </c>
      <c r="B52" s="85" t="s">
        <v>480</v>
      </c>
      <c r="C52" s="85">
        <v>6</v>
      </c>
      <c r="D52" s="87">
        <f t="shared" si="0"/>
        <v>87.960000000000008</v>
      </c>
      <c r="E52" s="85">
        <v>5</v>
      </c>
      <c r="F52" s="87">
        <f t="shared" si="4"/>
        <v>21.85</v>
      </c>
      <c r="G52" s="98">
        <v>6</v>
      </c>
      <c r="H52" s="87">
        <f t="shared" si="2"/>
        <v>22.799999999999997</v>
      </c>
      <c r="I52" s="99"/>
      <c r="J52" s="100"/>
      <c r="K52" s="90">
        <f t="shared" si="3"/>
        <v>132.61000000000001</v>
      </c>
    </row>
    <row r="53" spans="1:11">
      <c r="A53" s="98" t="s">
        <v>525</v>
      </c>
      <c r="B53" s="85" t="s">
        <v>37</v>
      </c>
      <c r="C53" s="85">
        <v>2</v>
      </c>
      <c r="D53" s="87">
        <f t="shared" si="0"/>
        <v>29.32</v>
      </c>
      <c r="E53" s="85">
        <v>4</v>
      </c>
      <c r="F53" s="87">
        <f t="shared" si="4"/>
        <v>17.48</v>
      </c>
      <c r="G53" s="98"/>
      <c r="H53" s="87"/>
      <c r="I53" s="99"/>
      <c r="J53" s="100"/>
      <c r="K53" s="90">
        <f t="shared" si="3"/>
        <v>46.8</v>
      </c>
    </row>
    <row r="54" spans="1:11">
      <c r="A54" s="98" t="s">
        <v>511</v>
      </c>
      <c r="B54" s="85" t="s">
        <v>90</v>
      </c>
      <c r="C54" s="85">
        <v>15</v>
      </c>
      <c r="D54" s="87">
        <f t="shared" si="0"/>
        <v>219.9</v>
      </c>
      <c r="E54" s="85">
        <v>2</v>
      </c>
      <c r="F54" s="87">
        <f t="shared" si="4"/>
        <v>8.74</v>
      </c>
      <c r="G54" s="98"/>
      <c r="H54" s="87"/>
      <c r="I54" s="99"/>
      <c r="J54" s="100"/>
      <c r="K54" s="90">
        <f t="shared" si="3"/>
        <v>228.64000000000001</v>
      </c>
    </row>
    <row r="55" spans="1:11">
      <c r="A55" s="98" t="s">
        <v>515</v>
      </c>
      <c r="B55" s="85" t="s">
        <v>481</v>
      </c>
      <c r="C55" s="85"/>
      <c r="D55" s="87">
        <f t="shared" si="0"/>
        <v>0</v>
      </c>
      <c r="E55" s="85">
        <v>1</v>
      </c>
      <c r="F55" s="87">
        <f t="shared" si="4"/>
        <v>4.37</v>
      </c>
      <c r="G55" s="98"/>
      <c r="H55" s="87"/>
      <c r="I55" s="99"/>
      <c r="J55" s="100"/>
      <c r="K55" s="90">
        <f t="shared" si="3"/>
        <v>4.37</v>
      </c>
    </row>
    <row r="56" spans="1:11">
      <c r="A56" s="98" t="s">
        <v>520</v>
      </c>
      <c r="B56" s="85" t="s">
        <v>509</v>
      </c>
      <c r="C56" s="85">
        <v>5</v>
      </c>
      <c r="D56" s="87">
        <f t="shared" si="0"/>
        <v>73.3</v>
      </c>
      <c r="E56" s="85"/>
      <c r="F56" s="87"/>
      <c r="G56" s="98"/>
      <c r="H56" s="87"/>
      <c r="I56" s="99"/>
      <c r="J56" s="100"/>
      <c r="K56" s="90">
        <f t="shared" si="3"/>
        <v>73.3</v>
      </c>
    </row>
    <row r="57" spans="1:11">
      <c r="A57" s="98" t="s">
        <v>517</v>
      </c>
      <c r="B57" s="85">
        <v>40000413</v>
      </c>
      <c r="C57" s="85">
        <v>8</v>
      </c>
      <c r="D57" s="87">
        <f t="shared" si="0"/>
        <v>117.28</v>
      </c>
      <c r="E57" s="85"/>
      <c r="F57" s="87">
        <f t="shared" si="1"/>
        <v>0</v>
      </c>
      <c r="G57" s="98"/>
      <c r="H57" s="87">
        <f t="shared" si="2"/>
        <v>0</v>
      </c>
      <c r="I57" s="99"/>
      <c r="J57" s="100"/>
      <c r="K57" s="90">
        <f t="shared" si="3"/>
        <v>117.28</v>
      </c>
    </row>
    <row r="58" spans="1:11">
      <c r="A58" s="103" t="s">
        <v>446</v>
      </c>
      <c r="B58" s="85"/>
      <c r="C58" s="85"/>
      <c r="D58" s="87">
        <f t="shared" si="0"/>
        <v>0</v>
      </c>
      <c r="E58" s="85"/>
      <c r="F58" s="87">
        <f t="shared" si="1"/>
        <v>0</v>
      </c>
      <c r="G58" s="101"/>
      <c r="H58" s="87">
        <f t="shared" si="2"/>
        <v>0</v>
      </c>
      <c r="I58" s="99"/>
      <c r="J58" s="102"/>
      <c r="K58" s="90">
        <f t="shared" si="3"/>
        <v>0</v>
      </c>
    </row>
    <row r="59" spans="1:11">
      <c r="A59" s="109" t="s">
        <v>447</v>
      </c>
      <c r="B59" s="85"/>
      <c r="C59" s="85"/>
      <c r="D59" s="87">
        <f>C59*14.66</f>
        <v>0</v>
      </c>
      <c r="E59" s="85"/>
      <c r="F59" s="87">
        <f t="shared" si="1"/>
        <v>0</v>
      </c>
      <c r="G59" s="98"/>
      <c r="H59" s="87">
        <f t="shared" si="2"/>
        <v>0</v>
      </c>
      <c r="I59" s="99"/>
      <c r="J59" s="100"/>
      <c r="K59" s="90">
        <f t="shared" si="3"/>
        <v>0</v>
      </c>
    </row>
    <row r="60" spans="1:11">
      <c r="A60" s="113" t="s">
        <v>448</v>
      </c>
      <c r="B60" s="104"/>
      <c r="C60" s="103">
        <f>SUM(C4:C59)</f>
        <v>471</v>
      </c>
      <c r="D60" s="105"/>
      <c r="E60" s="103">
        <f>SUM(E4:E59)</f>
        <v>346</v>
      </c>
      <c r="F60" s="106"/>
      <c r="G60" s="103">
        <f>SUM(G4:G59)</f>
        <v>191</v>
      </c>
      <c r="H60" s="106"/>
      <c r="I60" s="107">
        <f>SUM(I4:I59)</f>
        <v>0</v>
      </c>
      <c r="J60" s="106"/>
      <c r="K60" s="108">
        <f>SUM(K4:K59)</f>
        <v>11707.679999999998</v>
      </c>
    </row>
    <row r="61" spans="1:11">
      <c r="A61" s="117"/>
      <c r="B61" s="110"/>
      <c r="C61" s="109"/>
      <c r="D61" s="111"/>
      <c r="E61" s="109"/>
      <c r="F61" s="109"/>
      <c r="G61" s="109"/>
      <c r="H61" s="109"/>
      <c r="I61" s="109"/>
      <c r="J61" s="109"/>
      <c r="K61" s="112">
        <f>Rateio!P55</f>
        <v>38683.049999999996</v>
      </c>
    </row>
    <row r="62" spans="1:11">
      <c r="A62" s="119"/>
      <c r="B62" s="114"/>
      <c r="C62" s="113"/>
      <c r="D62" s="115"/>
      <c r="E62" s="113"/>
      <c r="F62" s="113"/>
      <c r="G62" s="113"/>
      <c r="H62" s="113"/>
      <c r="I62" s="113"/>
      <c r="J62" s="113"/>
      <c r="K62" s="116">
        <f>K60+K61</f>
        <v>50390.729999999996</v>
      </c>
    </row>
    <row r="63" spans="1:11">
      <c r="A63" s="123"/>
      <c r="B63" s="118"/>
      <c r="C63" s="119"/>
      <c r="D63" s="120"/>
      <c r="E63" s="119"/>
      <c r="F63" s="119"/>
      <c r="G63" s="119"/>
      <c r="H63" s="119"/>
      <c r="I63" s="119"/>
      <c r="J63" s="119"/>
      <c r="K63" s="121"/>
    </row>
    <row r="64" spans="1:11">
      <c r="A64" s="123"/>
      <c r="B64" s="122"/>
      <c r="C64" s="119"/>
      <c r="D64" s="120"/>
      <c r="E64" s="119"/>
      <c r="F64" s="119"/>
      <c r="G64" s="119"/>
      <c r="H64" s="119"/>
      <c r="I64" s="119"/>
      <c r="J64" s="119"/>
      <c r="K64" s="119"/>
    </row>
    <row r="65" spans="1:11">
      <c r="A65" s="117"/>
      <c r="B65" s="122"/>
      <c r="C65" s="119"/>
      <c r="D65" s="120"/>
      <c r="E65" s="119"/>
      <c r="F65" s="119"/>
      <c r="G65" s="119"/>
      <c r="H65" s="119"/>
      <c r="I65" s="119"/>
      <c r="J65" s="119"/>
      <c r="K65" s="119"/>
    </row>
    <row r="66" spans="1:11">
      <c r="A66" s="137"/>
      <c r="B66" s="122"/>
      <c r="C66" s="119"/>
      <c r="D66" s="120"/>
      <c r="E66" s="119"/>
      <c r="F66" s="119"/>
      <c r="G66" s="119"/>
      <c r="H66" s="119"/>
      <c r="I66" s="119"/>
      <c r="J66" s="119"/>
      <c r="K66" s="119"/>
    </row>
    <row r="67" spans="1:11">
      <c r="A67" s="123"/>
      <c r="B67" s="122"/>
      <c r="C67" s="119"/>
      <c r="D67" s="120"/>
      <c r="E67" s="119"/>
      <c r="F67" s="119"/>
      <c r="G67" s="119"/>
      <c r="H67" s="119"/>
      <c r="I67" s="119"/>
      <c r="J67" s="119"/>
      <c r="K67" s="119"/>
    </row>
    <row r="68" spans="1:11">
      <c r="A68" s="117"/>
      <c r="B68" s="122"/>
      <c r="C68" s="119"/>
      <c r="D68" s="120"/>
      <c r="E68" s="119"/>
      <c r="F68" s="119"/>
      <c r="G68" s="119"/>
      <c r="H68" s="119"/>
      <c r="I68" s="119"/>
      <c r="J68" s="119"/>
      <c r="K68" s="119"/>
    </row>
    <row r="69" spans="1:11">
      <c r="A69" s="123"/>
      <c r="B69" s="122"/>
      <c r="C69" s="119"/>
      <c r="D69" s="120"/>
      <c r="E69" s="119"/>
      <c r="F69" s="119"/>
      <c r="G69" s="119"/>
      <c r="H69" s="119"/>
      <c r="I69" s="119"/>
      <c r="J69" s="119"/>
      <c r="K69" s="119"/>
    </row>
    <row r="70" spans="1:11">
      <c r="A70" s="119"/>
      <c r="B70" s="122"/>
      <c r="C70" s="119"/>
      <c r="D70" s="120"/>
      <c r="E70" s="119"/>
      <c r="F70" s="119"/>
      <c r="G70" s="119"/>
      <c r="H70" s="119"/>
      <c r="I70" s="119"/>
      <c r="J70" s="119"/>
      <c r="K70" s="119"/>
    </row>
    <row r="71" spans="1:11">
      <c r="A71" s="123"/>
      <c r="B71" s="122"/>
      <c r="C71" s="119"/>
      <c r="D71" s="120"/>
      <c r="E71" s="119"/>
      <c r="F71" s="119"/>
      <c r="G71" s="119"/>
      <c r="H71" s="119"/>
      <c r="I71" s="119"/>
      <c r="J71" s="119"/>
      <c r="K71" s="119"/>
    </row>
    <row r="72" spans="1:11">
      <c r="A72" s="119"/>
      <c r="B72" s="122"/>
      <c r="C72" s="119"/>
      <c r="D72" s="120"/>
      <c r="E72" s="119"/>
      <c r="F72" s="119"/>
      <c r="G72" s="119"/>
      <c r="H72" s="119"/>
      <c r="I72" s="119"/>
      <c r="J72" s="119"/>
      <c r="K72" s="119"/>
    </row>
    <row r="73" spans="1:11">
      <c r="A73" s="119"/>
      <c r="B73" s="122"/>
      <c r="C73" s="119"/>
      <c r="D73" s="120"/>
      <c r="E73" s="119"/>
      <c r="F73" s="119"/>
      <c r="G73" s="119"/>
      <c r="H73" s="119"/>
      <c r="I73" s="119"/>
      <c r="J73" s="119"/>
      <c r="K73" s="119"/>
    </row>
    <row r="74" spans="1:11">
      <c r="A74" s="123"/>
      <c r="B74" s="122"/>
      <c r="C74" s="119"/>
      <c r="D74" s="120"/>
      <c r="E74" s="119"/>
      <c r="F74" s="119"/>
      <c r="G74" s="119"/>
      <c r="H74" s="119"/>
      <c r="I74" s="119"/>
      <c r="J74" s="119"/>
      <c r="K74" s="119"/>
    </row>
    <row r="75" spans="1:11">
      <c r="A75" s="119"/>
      <c r="B75" s="122"/>
      <c r="C75" s="119"/>
      <c r="D75" s="120"/>
      <c r="E75" s="119"/>
      <c r="F75" s="119"/>
      <c r="G75" s="119"/>
      <c r="H75" s="119"/>
      <c r="I75" s="119"/>
      <c r="J75" s="119"/>
      <c r="K75" s="119"/>
    </row>
    <row r="76" spans="1:11">
      <c r="A76" s="124"/>
      <c r="B76" s="122"/>
      <c r="C76" s="119"/>
      <c r="D76" s="120"/>
      <c r="E76" s="119"/>
      <c r="F76" s="119"/>
      <c r="G76" s="119"/>
      <c r="H76" s="119"/>
      <c r="I76" s="119"/>
      <c r="J76" s="119"/>
      <c r="K76" s="119"/>
    </row>
    <row r="77" spans="1:11">
      <c r="A77" s="119"/>
      <c r="B77" s="122"/>
      <c r="C77" s="119"/>
      <c r="D77" s="120"/>
      <c r="E77" s="119"/>
      <c r="F77" s="119"/>
      <c r="G77" s="119"/>
      <c r="H77" s="119"/>
      <c r="I77" s="119"/>
      <c r="J77" s="119"/>
      <c r="K77" s="119"/>
    </row>
    <row r="78" spans="1:11">
      <c r="A78" s="119"/>
      <c r="B78" s="122"/>
      <c r="C78" s="119"/>
      <c r="D78" s="120"/>
      <c r="E78" s="119"/>
      <c r="F78" s="119"/>
      <c r="G78" s="119"/>
      <c r="H78" s="119"/>
      <c r="I78" s="119"/>
      <c r="J78" s="119"/>
      <c r="K78" s="119"/>
    </row>
    <row r="79" spans="1:11">
      <c r="A79" s="123"/>
      <c r="B79" s="122"/>
      <c r="C79" s="119"/>
      <c r="D79" s="120"/>
      <c r="E79" s="119"/>
      <c r="F79" s="119"/>
      <c r="G79" s="119"/>
      <c r="H79" s="119"/>
      <c r="I79" s="119"/>
      <c r="J79" s="119"/>
      <c r="K79" s="119"/>
    </row>
    <row r="80" spans="1:11">
      <c r="A80" s="117"/>
      <c r="B80" s="122"/>
      <c r="C80" s="119"/>
      <c r="D80" s="120"/>
      <c r="E80" s="119"/>
      <c r="F80" s="119"/>
      <c r="G80" s="119"/>
      <c r="H80" s="119"/>
      <c r="I80" s="119"/>
      <c r="J80" s="119"/>
      <c r="K80" s="119"/>
    </row>
    <row r="81" spans="1:11">
      <c r="A81" s="119"/>
      <c r="B81" s="122"/>
      <c r="C81" s="119"/>
      <c r="D81" s="120"/>
      <c r="E81" s="119"/>
      <c r="F81" s="119"/>
      <c r="G81" s="119"/>
      <c r="H81" s="119"/>
      <c r="I81" s="119"/>
      <c r="J81" s="119"/>
      <c r="K81" s="119"/>
    </row>
    <row r="82" spans="1:11">
      <c r="A82" s="119"/>
      <c r="B82" s="122"/>
      <c r="C82" s="119"/>
      <c r="D82" s="120"/>
      <c r="E82" s="119"/>
      <c r="F82" s="119"/>
      <c r="G82" s="119"/>
      <c r="H82" s="119"/>
      <c r="I82" s="119"/>
      <c r="J82" s="119"/>
      <c r="K82" s="119"/>
    </row>
    <row r="83" spans="1:11">
      <c r="A83" s="123"/>
      <c r="B83" s="122"/>
      <c r="C83" s="119"/>
      <c r="D83" s="120"/>
      <c r="E83" s="119"/>
      <c r="F83" s="119"/>
      <c r="G83" s="119"/>
      <c r="H83" s="119"/>
      <c r="I83" s="119"/>
      <c r="J83" s="119"/>
      <c r="K83" s="119"/>
    </row>
    <row r="84" spans="1:11">
      <c r="A84" s="117"/>
      <c r="B84" s="122"/>
      <c r="C84" s="119"/>
      <c r="D84" s="120"/>
      <c r="E84" s="119"/>
      <c r="F84" s="119"/>
      <c r="G84" s="119"/>
      <c r="H84" s="119"/>
      <c r="I84" s="119"/>
      <c r="J84" s="119"/>
      <c r="K84" s="119"/>
    </row>
    <row r="85" spans="1:11">
      <c r="A85" s="123"/>
      <c r="B85" s="122"/>
      <c r="C85" s="119"/>
      <c r="D85" s="120"/>
      <c r="E85" s="119"/>
      <c r="F85" s="119"/>
      <c r="G85" s="119"/>
      <c r="H85" s="119"/>
      <c r="I85" s="119"/>
      <c r="J85" s="119"/>
      <c r="K85" s="119"/>
    </row>
    <row r="86" spans="1:11">
      <c r="A86" s="119"/>
      <c r="B86" s="122"/>
      <c r="C86" s="119"/>
      <c r="D86" s="120"/>
      <c r="E86" s="119"/>
      <c r="F86" s="119"/>
      <c r="G86" s="119"/>
      <c r="H86" s="119"/>
      <c r="I86" s="119"/>
      <c r="J86" s="119"/>
      <c r="K86" s="119"/>
    </row>
    <row r="87" spans="1:11">
      <c r="A87" s="126"/>
      <c r="B87" s="125"/>
      <c r="C87" s="119"/>
      <c r="D87" s="120"/>
      <c r="E87" s="119"/>
      <c r="F87" s="119"/>
      <c r="G87" s="119"/>
      <c r="H87" s="119"/>
      <c r="I87" s="119"/>
      <c r="J87" s="119"/>
      <c r="K87" s="119"/>
    </row>
    <row r="88" spans="1:11">
      <c r="A88" s="117"/>
      <c r="B88" s="122"/>
      <c r="C88" s="119"/>
      <c r="D88" s="120"/>
      <c r="E88" s="119"/>
      <c r="F88" s="119"/>
      <c r="G88" s="119"/>
      <c r="H88" s="119"/>
      <c r="I88" s="119"/>
      <c r="J88" s="119"/>
      <c r="K88" s="119"/>
    </row>
    <row r="89" spans="1:11">
      <c r="A89" s="119"/>
      <c r="B89" s="122"/>
      <c r="C89" s="119"/>
      <c r="D89" s="120"/>
      <c r="E89" s="119"/>
      <c r="F89" s="119"/>
      <c r="G89" s="119"/>
      <c r="H89" s="119"/>
      <c r="I89" s="119"/>
      <c r="J89" s="119"/>
      <c r="K89" s="119"/>
    </row>
    <row r="90" spans="1:11">
      <c r="A90" s="119"/>
      <c r="B90" s="122"/>
      <c r="C90" s="119"/>
      <c r="D90" s="120"/>
      <c r="E90" s="119"/>
      <c r="F90" s="119"/>
      <c r="G90" s="119"/>
      <c r="H90" s="119"/>
      <c r="I90" s="119"/>
      <c r="J90" s="119"/>
      <c r="K90" s="119"/>
    </row>
    <row r="91" spans="1:11">
      <c r="A91" s="119"/>
      <c r="B91" s="122"/>
      <c r="C91" s="119"/>
      <c r="D91" s="120"/>
      <c r="E91" s="119"/>
      <c r="F91" s="119"/>
      <c r="G91" s="119"/>
      <c r="H91" s="119"/>
      <c r="I91" s="119"/>
      <c r="J91" s="119"/>
      <c r="K91" s="119"/>
    </row>
    <row r="92" spans="1:11">
      <c r="A92" s="119"/>
      <c r="B92" s="122"/>
      <c r="C92" s="119"/>
      <c r="D92" s="120"/>
      <c r="E92" s="119"/>
      <c r="F92" s="119"/>
      <c r="G92" s="119"/>
      <c r="H92" s="119"/>
      <c r="I92" s="119"/>
      <c r="J92" s="119"/>
      <c r="K92" s="119"/>
    </row>
    <row r="93" spans="1:11">
      <c r="A93" s="119"/>
      <c r="B93" s="122"/>
      <c r="C93" s="119"/>
      <c r="D93" s="120"/>
      <c r="E93" s="119"/>
      <c r="F93" s="119"/>
      <c r="G93" s="119"/>
      <c r="H93" s="119"/>
      <c r="I93" s="119"/>
      <c r="J93" s="119"/>
      <c r="K93" s="119"/>
    </row>
    <row r="94" spans="1:11">
      <c r="B94" s="122"/>
      <c r="C94" s="119"/>
      <c r="D94" s="120"/>
      <c r="E94" s="119"/>
      <c r="F94" s="119"/>
      <c r="G94" s="119"/>
      <c r="H94" s="119"/>
      <c r="I94" s="119"/>
      <c r="J94" s="119"/>
      <c r="K94" s="119"/>
    </row>
    <row r="95" spans="1:11">
      <c r="B95" s="122"/>
      <c r="C95" s="119"/>
      <c r="D95" s="120"/>
      <c r="E95" s="119"/>
      <c r="F95" s="119"/>
      <c r="G95" s="119"/>
      <c r="H95" s="119"/>
      <c r="I95" s="119"/>
      <c r="J95" s="119"/>
      <c r="K95" s="119"/>
    </row>
  </sheetData>
  <mergeCells count="1">
    <mergeCell ref="A1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I16" sqref="I16"/>
    </sheetView>
  </sheetViews>
  <sheetFormatPr defaultRowHeight="15"/>
  <cols>
    <col min="1" max="1" width="25.28515625" bestFit="1" customWidth="1"/>
    <col min="2" max="2" width="6.28515625" customWidth="1"/>
    <col min="3" max="3" width="7.85546875" customWidth="1"/>
    <col min="4" max="4" width="12.85546875" bestFit="1" customWidth="1"/>
    <col min="5" max="5" width="12.28515625" bestFit="1" customWidth="1"/>
    <col min="6" max="6" width="7.28515625" bestFit="1" customWidth="1"/>
    <col min="8" max="8" width="17.42578125" bestFit="1" customWidth="1"/>
    <col min="9" max="9" width="12.85546875" bestFit="1" customWidth="1"/>
    <col min="10" max="10" width="12.28515625" bestFit="1" customWidth="1"/>
    <col min="11" max="11" width="8" bestFit="1" customWidth="1"/>
  </cols>
  <sheetData>
    <row r="1" spans="1:11">
      <c r="A1" s="203" t="s">
        <v>449</v>
      </c>
      <c r="B1" s="203"/>
      <c r="C1" s="203"/>
      <c r="D1" s="203"/>
      <c r="E1" s="203"/>
      <c r="F1" s="203"/>
      <c r="H1" s="203" t="s">
        <v>450</v>
      </c>
      <c r="I1" s="203"/>
      <c r="J1" s="203"/>
      <c r="K1" s="203"/>
    </row>
    <row r="2" spans="1:11">
      <c r="A2" s="53" t="s">
        <v>451</v>
      </c>
      <c r="B2" s="53" t="s">
        <v>452</v>
      </c>
      <c r="C2" s="53" t="s">
        <v>453</v>
      </c>
      <c r="D2" s="52" t="s">
        <v>454</v>
      </c>
      <c r="E2" s="52" t="s">
        <v>455</v>
      </c>
      <c r="F2" s="52" t="s">
        <v>225</v>
      </c>
      <c r="H2" s="53" t="s">
        <v>451</v>
      </c>
      <c r="I2" s="53" t="s">
        <v>454</v>
      </c>
      <c r="J2" s="53" t="s">
        <v>455</v>
      </c>
      <c r="K2" s="127" t="s">
        <v>225</v>
      </c>
    </row>
    <row r="3" spans="1:11">
      <c r="A3" s="53" t="s">
        <v>437</v>
      </c>
      <c r="B3" s="53"/>
      <c r="C3" s="53"/>
      <c r="D3" s="53">
        <f>B3+C3</f>
        <v>0</v>
      </c>
      <c r="E3" s="53">
        <v>14.66</v>
      </c>
      <c r="F3" s="53">
        <f t="shared" ref="F3:F9" si="0">D3*E3</f>
        <v>0</v>
      </c>
      <c r="H3" s="53" t="s">
        <v>437</v>
      </c>
      <c r="I3" s="53"/>
      <c r="J3" s="53">
        <v>14.66</v>
      </c>
      <c r="K3" s="55">
        <f t="shared" ref="K3:K8" si="1">I3*J3</f>
        <v>0</v>
      </c>
    </row>
    <row r="4" spans="1:11">
      <c r="A4" s="53" t="s">
        <v>439</v>
      </c>
      <c r="B4" s="53"/>
      <c r="C4" s="53"/>
      <c r="D4" s="53">
        <f t="shared" ref="D4:D11" si="2">B4+C4</f>
        <v>0</v>
      </c>
      <c r="E4" s="53">
        <v>4.37</v>
      </c>
      <c r="F4" s="53">
        <f t="shared" si="0"/>
        <v>0</v>
      </c>
      <c r="H4" s="53" t="s">
        <v>439</v>
      </c>
      <c r="I4" s="53"/>
      <c r="J4" s="53">
        <v>4.37</v>
      </c>
      <c r="K4" s="55">
        <f t="shared" si="1"/>
        <v>0</v>
      </c>
    </row>
    <row r="5" spans="1:11">
      <c r="A5" s="53" t="s">
        <v>355</v>
      </c>
      <c r="B5" s="53"/>
      <c r="C5" s="53"/>
      <c r="D5" s="53">
        <f t="shared" si="2"/>
        <v>0</v>
      </c>
      <c r="E5" s="53">
        <v>3.8</v>
      </c>
      <c r="F5" s="53">
        <f t="shared" si="0"/>
        <v>0</v>
      </c>
      <c r="H5" s="53" t="s">
        <v>355</v>
      </c>
      <c r="I5" s="53"/>
      <c r="J5" s="53">
        <v>3.8</v>
      </c>
      <c r="K5" s="55">
        <f t="shared" si="1"/>
        <v>0</v>
      </c>
    </row>
    <row r="6" spans="1:11">
      <c r="A6" s="53" t="s">
        <v>456</v>
      </c>
      <c r="B6" s="53"/>
      <c r="C6" s="53"/>
      <c r="D6" s="53">
        <f t="shared" si="2"/>
        <v>0</v>
      </c>
      <c r="E6" s="53">
        <v>2.04</v>
      </c>
      <c r="F6" s="53">
        <f t="shared" si="0"/>
        <v>0</v>
      </c>
      <c r="H6" s="53" t="s">
        <v>456</v>
      </c>
      <c r="I6" s="53"/>
      <c r="J6" s="53">
        <v>2.04</v>
      </c>
      <c r="K6" s="55">
        <f t="shared" si="1"/>
        <v>0</v>
      </c>
    </row>
    <row r="7" spans="1:11">
      <c r="A7" s="53" t="s">
        <v>457</v>
      </c>
      <c r="B7" s="53"/>
      <c r="C7" s="53"/>
      <c r="D7" s="53">
        <f t="shared" si="2"/>
        <v>0</v>
      </c>
      <c r="E7" s="53">
        <v>8.98</v>
      </c>
      <c r="F7" s="53">
        <f t="shared" si="0"/>
        <v>0</v>
      </c>
      <c r="H7" s="53" t="s">
        <v>457</v>
      </c>
      <c r="I7" s="53"/>
      <c r="J7" s="53">
        <v>8.98</v>
      </c>
      <c r="K7" s="55">
        <f t="shared" si="1"/>
        <v>0</v>
      </c>
    </row>
    <row r="8" spans="1:11">
      <c r="A8" s="53" t="s">
        <v>458</v>
      </c>
      <c r="B8" s="53"/>
      <c r="C8" s="53"/>
      <c r="D8" s="53">
        <f t="shared" si="2"/>
        <v>0</v>
      </c>
      <c r="E8" s="53">
        <v>5.98</v>
      </c>
      <c r="F8" s="53">
        <f t="shared" si="0"/>
        <v>0</v>
      </c>
      <c r="H8" s="53" t="s">
        <v>458</v>
      </c>
      <c r="I8" s="53"/>
      <c r="J8" s="53">
        <v>5.98</v>
      </c>
      <c r="K8" s="55">
        <f t="shared" si="1"/>
        <v>0</v>
      </c>
    </row>
    <row r="9" spans="1:11">
      <c r="A9" s="53" t="s">
        <v>459</v>
      </c>
      <c r="B9" s="53"/>
      <c r="C9" s="53"/>
      <c r="D9" s="53">
        <f>B9</f>
        <v>0</v>
      </c>
      <c r="E9" s="53"/>
      <c r="F9" s="53">
        <f t="shared" si="0"/>
        <v>0</v>
      </c>
      <c r="H9" s="53"/>
      <c r="I9" s="53"/>
      <c r="J9" s="53"/>
      <c r="K9" s="55"/>
    </row>
    <row r="10" spans="1:11">
      <c r="A10" s="53" t="s">
        <v>460</v>
      </c>
      <c r="B10" s="53"/>
      <c r="C10" s="53"/>
      <c r="D10" s="53"/>
      <c r="E10" s="53"/>
      <c r="F10" s="53"/>
      <c r="H10" s="53"/>
      <c r="I10" s="53"/>
      <c r="J10" s="53"/>
      <c r="K10" s="55"/>
    </row>
    <row r="11" spans="1:11">
      <c r="A11" s="53" t="s">
        <v>461</v>
      </c>
      <c r="B11" s="53"/>
      <c r="C11" s="53"/>
      <c r="D11" s="53">
        <f t="shared" si="2"/>
        <v>0</v>
      </c>
      <c r="E11" s="53"/>
      <c r="F11" s="53"/>
      <c r="H11" s="128" t="s">
        <v>462</v>
      </c>
      <c r="I11" s="128"/>
      <c r="J11" s="128"/>
      <c r="K11" s="129">
        <f>SUM(K3:K8)</f>
        <v>0</v>
      </c>
    </row>
    <row r="12" spans="1:11">
      <c r="A12" s="128" t="s">
        <v>462</v>
      </c>
      <c r="B12" s="128"/>
      <c r="C12" s="128"/>
      <c r="D12" s="128"/>
      <c r="E12" s="128"/>
      <c r="F12" s="130">
        <f>SUM(F3:F11)</f>
        <v>0</v>
      </c>
      <c r="K12" s="131"/>
    </row>
    <row r="13" spans="1:11">
      <c r="A13" s="132" t="s">
        <v>463</v>
      </c>
      <c r="B13" s="132"/>
      <c r="C13" s="132"/>
      <c r="D13" s="132"/>
      <c r="E13" s="132"/>
      <c r="F13" s="133">
        <f>D13*E13</f>
        <v>0</v>
      </c>
      <c r="K13" s="134"/>
    </row>
    <row r="14" spans="1:11">
      <c r="A14" s="132" t="s">
        <v>464</v>
      </c>
      <c r="B14" s="132"/>
      <c r="C14" s="132"/>
      <c r="D14" s="132"/>
      <c r="E14" s="132"/>
      <c r="F14" s="133"/>
      <c r="J14" s="131"/>
      <c r="K14" s="74"/>
    </row>
    <row r="15" spans="1:11">
      <c r="A15" s="135" t="s">
        <v>465</v>
      </c>
      <c r="B15" s="135"/>
      <c r="C15" s="135"/>
      <c r="D15" s="135"/>
      <c r="E15" s="135"/>
      <c r="F15" s="136">
        <f>F12-F13-F14</f>
        <v>0</v>
      </c>
      <c r="K15" s="131"/>
    </row>
  </sheetData>
  <mergeCells count="2">
    <mergeCell ref="A1:F1"/>
    <mergeCell ref="H1:K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Matriz</vt:lpstr>
      <vt:lpstr>DEZEMBRO</vt:lpstr>
      <vt:lpstr>Rateio</vt:lpstr>
      <vt:lpstr>visitante</vt:lpstr>
      <vt:lpstr>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Borges</dc:creator>
  <cp:lastModifiedBy>Usuario</cp:lastModifiedBy>
  <cp:lastPrinted>2017-12-13T10:40:43Z</cp:lastPrinted>
  <dcterms:created xsi:type="dcterms:W3CDTF">2017-11-28T12:10:33Z</dcterms:created>
  <dcterms:modified xsi:type="dcterms:W3CDTF">2019-01-09T10:19:19Z</dcterms:modified>
</cp:coreProperties>
</file>