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DESDash\documentation\"/>
    </mc:Choice>
  </mc:AlternateContent>
  <bookViews>
    <workbookView xWindow="0" yWindow="0" windowWidth="38400" windowHeight="17740" xr2:uid="{304C4A42-B559-425D-AB4E-4EC5BE307D05}"/>
  </bookViews>
  <sheets>
    <sheet name="Directions" sheetId="9" r:id="rId1"/>
    <sheet name="queries" sheetId="1" r:id="rId2"/>
    <sheet name="hourly_cash" sheetId="2" r:id="rId3"/>
    <sheet name="hourly_gen" sheetId="4" r:id="rId4"/>
    <sheet name="waterfall" sheetId="5" r:id="rId5"/>
    <sheet name="solar_rank" sheetId="6" r:id="rId6"/>
    <sheet name="revenue_rank" sheetId="7" r:id="rId7"/>
    <sheet name="monthly_cash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5" l="1"/>
  <c r="A30" i="8"/>
  <c r="A30" i="7"/>
  <c r="A30" i="6"/>
  <c r="A30" i="5"/>
  <c r="B15" i="9" s="1"/>
  <c r="A30" i="4"/>
  <c r="A30" i="2"/>
  <c r="J5" i="8"/>
  <c r="I5" i="8"/>
  <c r="H5" i="8"/>
  <c r="G5" i="8"/>
  <c r="F5" i="8"/>
  <c r="E5" i="8"/>
  <c r="D5" i="8"/>
  <c r="E5" i="7"/>
  <c r="F5" i="7"/>
  <c r="D5" i="7"/>
  <c r="G5" i="6"/>
  <c r="M5" i="6"/>
  <c r="L5" i="6"/>
  <c r="K5" i="6"/>
  <c r="J5" i="6"/>
  <c r="I5" i="6"/>
  <c r="H5" i="6"/>
  <c r="F5" i="6"/>
  <c r="E5" i="6"/>
  <c r="I6" i="5"/>
  <c r="M6" i="5"/>
  <c r="L6" i="5"/>
  <c r="K6" i="5"/>
  <c r="J6" i="5"/>
  <c r="H6" i="5"/>
  <c r="F6" i="5"/>
  <c r="E6" i="5"/>
  <c r="D6" i="5"/>
  <c r="C6" i="5"/>
  <c r="A6" i="5"/>
  <c r="B6" i="5"/>
  <c r="AA18" i="4"/>
  <c r="Z18" i="4"/>
  <c r="Y18" i="4"/>
  <c r="X18" i="4"/>
  <c r="W18" i="4"/>
  <c r="V18" i="4"/>
  <c r="U18" i="4"/>
  <c r="T18" i="4"/>
  <c r="S18" i="4"/>
  <c r="R18" i="4"/>
  <c r="Q18" i="4"/>
  <c r="P18" i="4"/>
  <c r="O18" i="4"/>
  <c r="N18" i="4"/>
  <c r="M18" i="4"/>
  <c r="L18" i="4"/>
  <c r="K18" i="4"/>
  <c r="J18" i="4"/>
  <c r="I18" i="4"/>
  <c r="H18" i="4"/>
  <c r="G18" i="4"/>
  <c r="F18" i="4"/>
  <c r="E18" i="4"/>
  <c r="D18" i="4"/>
  <c r="AA17" i="4"/>
  <c r="Z17" i="4"/>
  <c r="Y17" i="4"/>
  <c r="X17" i="4"/>
  <c r="W17" i="4"/>
  <c r="V17" i="4"/>
  <c r="U17" i="4"/>
  <c r="T17" i="4"/>
  <c r="S17" i="4"/>
  <c r="R17" i="4"/>
  <c r="Q17" i="4"/>
  <c r="P17" i="4"/>
  <c r="O17" i="4"/>
  <c r="N17" i="4"/>
  <c r="M17" i="4"/>
  <c r="L17" i="4"/>
  <c r="K17" i="4"/>
  <c r="J17" i="4"/>
  <c r="I17" i="4"/>
  <c r="H17" i="4"/>
  <c r="G17" i="4"/>
  <c r="F17" i="4"/>
  <c r="E17" i="4"/>
  <c r="D17" i="4"/>
  <c r="AA16" i="4"/>
  <c r="Z16" i="4"/>
  <c r="Y16" i="4"/>
  <c r="X16" i="4"/>
  <c r="W16" i="4"/>
  <c r="V16" i="4"/>
  <c r="U16" i="4"/>
  <c r="T16" i="4"/>
  <c r="S16" i="4"/>
  <c r="R16" i="4"/>
  <c r="Q16" i="4"/>
  <c r="P16" i="4"/>
  <c r="O16" i="4"/>
  <c r="N16" i="4"/>
  <c r="M16" i="4"/>
  <c r="L16" i="4"/>
  <c r="K16" i="4"/>
  <c r="J16" i="4"/>
  <c r="I16" i="4"/>
  <c r="H16" i="4"/>
  <c r="G16" i="4"/>
  <c r="F16" i="4"/>
  <c r="E16" i="4"/>
  <c r="D16" i="4"/>
  <c r="AA15" i="4"/>
  <c r="Z15" i="4"/>
  <c r="Y15" i="4"/>
  <c r="X15" i="4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AA14" i="4"/>
  <c r="Z14" i="4"/>
  <c r="Y14" i="4"/>
  <c r="X14" i="4"/>
  <c r="W14" i="4"/>
  <c r="V14" i="4"/>
  <c r="U14" i="4"/>
  <c r="T14" i="4"/>
  <c r="S14" i="4"/>
  <c r="R14" i="4"/>
  <c r="Q14" i="4"/>
  <c r="P14" i="4"/>
  <c r="O14" i="4"/>
  <c r="N14" i="4"/>
  <c r="M14" i="4"/>
  <c r="L14" i="4"/>
  <c r="K14" i="4"/>
  <c r="J14" i="4"/>
  <c r="I14" i="4"/>
  <c r="H14" i="4"/>
  <c r="G14" i="4"/>
  <c r="F14" i="4"/>
  <c r="E14" i="4"/>
  <c r="D14" i="4"/>
  <c r="AA13" i="4"/>
  <c r="Z13" i="4"/>
  <c r="Y13" i="4"/>
  <c r="X13" i="4"/>
  <c r="W13" i="4"/>
  <c r="V13" i="4"/>
  <c r="U13" i="4"/>
  <c r="T13" i="4"/>
  <c r="S13" i="4"/>
  <c r="R13" i="4"/>
  <c r="Q13" i="4"/>
  <c r="P13" i="4"/>
  <c r="O13" i="4"/>
  <c r="N13" i="4"/>
  <c r="M13" i="4"/>
  <c r="L13" i="4"/>
  <c r="K13" i="4"/>
  <c r="J13" i="4"/>
  <c r="I13" i="4"/>
  <c r="H13" i="4"/>
  <c r="G13" i="4"/>
  <c r="F13" i="4"/>
  <c r="E13" i="4"/>
  <c r="D13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AA16" i="2"/>
  <c r="Z16" i="2"/>
  <c r="Y16" i="2"/>
  <c r="X16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AA21" i="2"/>
  <c r="Z21" i="2"/>
  <c r="Y21" i="2"/>
  <c r="X21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AA22" i="2"/>
  <c r="Z22" i="2"/>
  <c r="Y22" i="2"/>
  <c r="X22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Z299" i="1"/>
  <c r="Y299" i="1"/>
  <c r="X299" i="1"/>
  <c r="W299" i="1"/>
  <c r="V299" i="1"/>
  <c r="U299" i="1"/>
  <c r="T299" i="1"/>
  <c r="S299" i="1"/>
  <c r="R299" i="1"/>
  <c r="Q299" i="1"/>
  <c r="P299" i="1"/>
  <c r="O299" i="1"/>
  <c r="N299" i="1"/>
  <c r="M299" i="1"/>
  <c r="L299" i="1"/>
  <c r="K299" i="1"/>
  <c r="J299" i="1"/>
  <c r="I299" i="1"/>
  <c r="H299" i="1"/>
  <c r="G299" i="1"/>
  <c r="F299" i="1"/>
  <c r="E299" i="1"/>
  <c r="D299" i="1"/>
  <c r="C299" i="1"/>
  <c r="Z298" i="1"/>
  <c r="Y298" i="1"/>
  <c r="X298" i="1"/>
  <c r="W298" i="1"/>
  <c r="V298" i="1"/>
  <c r="U298" i="1"/>
  <c r="T298" i="1"/>
  <c r="S298" i="1"/>
  <c r="R298" i="1"/>
  <c r="Q298" i="1"/>
  <c r="P298" i="1"/>
  <c r="O298" i="1"/>
  <c r="N298" i="1"/>
  <c r="M298" i="1"/>
  <c r="L298" i="1"/>
  <c r="K298" i="1"/>
  <c r="J298" i="1"/>
  <c r="I298" i="1"/>
  <c r="H298" i="1"/>
  <c r="G298" i="1"/>
  <c r="F298" i="1"/>
  <c r="E298" i="1"/>
  <c r="D298" i="1"/>
  <c r="C298" i="1"/>
  <c r="AA20" i="2"/>
  <c r="Z20" i="2"/>
  <c r="Y20" i="2"/>
  <c r="X20" i="2"/>
  <c r="W20" i="2"/>
  <c r="V20" i="2"/>
  <c r="U20" i="2"/>
  <c r="T20" i="2"/>
  <c r="S20" i="2"/>
  <c r="R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Q20" i="2"/>
  <c r="AA19" i="2"/>
  <c r="Z19" i="2"/>
  <c r="Y19" i="2"/>
  <c r="X19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AA14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AA17" i="2"/>
  <c r="Z17" i="2"/>
  <c r="Y17" i="2"/>
  <c r="X17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</calcChain>
</file>

<file path=xl/sharedStrings.xml><?xml version="1.0" encoding="utf-8"?>
<sst xmlns="http://schemas.openxmlformats.org/spreadsheetml/2006/main" count="567" uniqueCount="279">
  <si>
    <t>SELECT</t>
  </si>
  <si>
    <t xml:space="preserve">    cu15.Account_No</t>
  </si>
  <si>
    <t>,sa.utility</t>
  </si>
  <si>
    <t>,sa.SystemSize</t>
  </si>
  <si>
    <t>,sa.[Drop Date]</t>
  </si>
  <si>
    <t>,sa.Offset</t>
  </si>
  <si>
    <t>,sa.ActualGHISite</t>
  </si>
  <si>
    <t>,sa.ExpectedGHISite</t>
  </si>
  <si>
    <t>,cu15.GenerationCode</t>
  </si>
  <si>
    <t>,Month(cu15.UsageDate) as FlowMonth</t>
  </si>
  <si>
    <t>,Year(cu15.UsageDate) as FlowYear</t>
  </si>
  <si>
    <t>,tdsp.premisetype</t>
  </si>
  <si>
    <t>,tdsp.zipcode</t>
  </si>
  <si>
    <t>,sum(cu15.Int001+cu15.Int002+cu15.Int003+cu15.Int004) as HE1</t>
  </si>
  <si>
    <t>,sum(cu15.Int005+cu15.Int006+cu15.Int007+cu15.Int008) as HE2</t>
  </si>
  <si>
    <t>,sum(cu15.Int009+cu15.Int010+cu15.Int011+cu15.Int012) as HE3</t>
  </si>
  <si>
    <t>,sum(cu15.Int013+cu15.Int014+cu15.Int015+cu15.Int016) as HE4</t>
  </si>
  <si>
    <t>,sum(cu15.Int017+cu15.Int018+cu15.Int019+cu15.Int020) as HE5</t>
  </si>
  <si>
    <t>,sum(cu15.Int021+cu15.Int022+cu15.Int023+cu15.Int024) as HE6</t>
  </si>
  <si>
    <t>,sum(cu15.Int025+cu15.Int026+cu15.Int027+cu15.Int028) as HE7</t>
  </si>
  <si>
    <t>,sum(cu15.Int029+cu15.Int030+cu15.Int031+cu15.Int032) as HE8</t>
  </si>
  <si>
    <t>,sum(cu15.Int033+cu15.Int034+cu15.Int035+cu15.Int036) as HE9</t>
  </si>
  <si>
    <t>,sum(cu15.Int037+cu15.Int038+cu15.Int039+cu15.Int040) as HE10</t>
  </si>
  <si>
    <t>,sum(cu15.Int041+cu15.Int042+cu15.Int043+cu15.Int044) as HE11</t>
  </si>
  <si>
    <t>,sum(cu15.Int045+cu15.Int046+cu15.Int047+cu15.Int048) as HE12</t>
  </si>
  <si>
    <t>,sum(cu15.Int049+cu15.Int050+cu15.Int051+cu15.Int052) as HE13</t>
  </si>
  <si>
    <t>,sum(cu15.Int053+cu15.Int054+cu15.Int055+cu15.Int056) as HE14</t>
  </si>
  <si>
    <t>,sum(cu15.Int057+cu15.Int058+cu15.Int059+cu15.Int060) as HE15</t>
  </si>
  <si>
    <t>,sum(cu15.Int061+cu15.Int062+cu15.Int063+cu15.Int064) as HE16</t>
  </si>
  <si>
    <t>,sum(cu15.Int065+cu15.Int066+cu15.Int067+cu15.Int068) as HE17</t>
  </si>
  <si>
    <t>,sum(cu15.Int069+cu15.Int070+cu15.Int071+cu15.Int072) as HE18</t>
  </si>
  <si>
    <t>,sum(cu15.Int073+cu15.Int074+cu15.Int075+cu15.Int076) as HE19</t>
  </si>
  <si>
    <t>,sum(cu15.Int077+cu15.Int078+cu15.Int079+cu15.Int080) as HE20</t>
  </si>
  <si>
    <t>,sum(cu15.Int081+cu15.Int082+cu15.Int083+cu15.Int084) as HE21</t>
  </si>
  <si>
    <t>,sum(cu15.Int085+cu15.Int086+cu15.Int087+cu15.Int088) as HE22</t>
  </si>
  <si>
    <t>,sum(cu15.Int089+cu15.Int090+cu15.Int091+cu15.Int092) as HE23</t>
  </si>
  <si>
    <t>,sum(cu15.Int093+cu15.Int094+cu15.Int095+cu15.Int096+cu15.Int097+cu15.Int098+cu15.Int099+cu15.Int100) as HE0</t>
  </si>
  <si>
    <t xml:space="preserve">    ,CAST(DATEADD(month, DATEDIFF(month, 0, cu15.UsageDate), 0) AS datetime) AS FlowDate</t>
  </si>
  <si>
    <t>FROM [MP2Energy].[dbo].[CustomerUsage15] cu15</t>
  </si>
  <si>
    <t>LEFT Join [MP2Energy].[dbo].[tdsp_esiid_extract] tdsp</t>
  </si>
  <si>
    <t>ON cu15.Account_No = tdsp.esiid</t>
  </si>
  <si>
    <t>RIGHT Join [MP2Energy].[dbo].SolarAccounts sa</t>
  </si>
  <si>
    <t>ON cu15.Account_No = sa.ESIID</t>
  </si>
  <si>
    <t>WHERE cu15.Account_No = '1008901023818319900106'</t>
  </si>
  <si>
    <t>AND Year(cu15.UsageDate) = 2017</t>
  </si>
  <si>
    <t>AND Month(cu15.UsageDate) = 12</t>
  </si>
  <si>
    <t>GROUP BY cu15.Account_No</t>
  </si>
  <si>
    <t>,Month(cu15.UsageDate)</t>
  </si>
  <si>
    <t>,Year(cu15.UsageDate)</t>
  </si>
  <si>
    <t>,DATEADD(month, DATEDIFF(month, 0, cu15.UsageDate), 0)</t>
  </si>
  <si>
    <t>Account_No</t>
  </si>
  <si>
    <t>utility</t>
  </si>
  <si>
    <t>SystemSize</t>
  </si>
  <si>
    <t>Drop Date</t>
  </si>
  <si>
    <t>Offset</t>
  </si>
  <si>
    <t>ActualGHISite</t>
  </si>
  <si>
    <t>ExpectedGHISite</t>
  </si>
  <si>
    <t>GenerationCode</t>
  </si>
  <si>
    <t>FlowMonth</t>
  </si>
  <si>
    <t>FlowYear</t>
  </si>
  <si>
    <t>premisetype</t>
  </si>
  <si>
    <t>zipcode</t>
  </si>
  <si>
    <t>HE1</t>
  </si>
  <si>
    <t>HE2</t>
  </si>
  <si>
    <t>HE3</t>
  </si>
  <si>
    <t>HE4</t>
  </si>
  <si>
    <t>HE5</t>
  </si>
  <si>
    <t>HE6</t>
  </si>
  <si>
    <t>HE7</t>
  </si>
  <si>
    <t>HE8</t>
  </si>
  <si>
    <t>HE9</t>
  </si>
  <si>
    <t>HE10</t>
  </si>
  <si>
    <t>HE11</t>
  </si>
  <si>
    <t>HE12</t>
  </si>
  <si>
    <t>HE13</t>
  </si>
  <si>
    <t>HE14</t>
  </si>
  <si>
    <t>HE15</t>
  </si>
  <si>
    <t>HE16</t>
  </si>
  <si>
    <t>HE17</t>
  </si>
  <si>
    <t>HE18</t>
  </si>
  <si>
    <t>HE19</t>
  </si>
  <si>
    <t>HE20</t>
  </si>
  <si>
    <t>HE21</t>
  </si>
  <si>
    <t>HE22</t>
  </si>
  <si>
    <t>HE23</t>
  </si>
  <si>
    <t>HE0</t>
  </si>
  <si>
    <t>FlowDate</t>
  </si>
  <si>
    <t>MP2 Energy (Houston)</t>
  </si>
  <si>
    <t>1899-12-30 00:00:00.000</t>
  </si>
  <si>
    <t>Residential</t>
  </si>
  <si>
    <t>1008901023818319900106</t>
  </si>
  <si>
    <t>Receipts</t>
  </si>
  <si>
    <t>Expenditures</t>
  </si>
  <si>
    <t>Net</t>
  </si>
  <si>
    <t>Solar Generation</t>
  </si>
  <si>
    <t>Import Wholesale Dollars</t>
  </si>
  <si>
    <t>Import kWh</t>
  </si>
  <si>
    <t>Export Wholesale Dollars</t>
  </si>
  <si>
    <t>Export kWh</t>
  </si>
  <si>
    <t>Expected GHI</t>
  </si>
  <si>
    <t>Actual GHI</t>
  </si>
  <si>
    <t>SELECT [USAF]</t>
  </si>
  <si>
    <t>,[FlowMonth]</t>
  </si>
  <si>
    <t>,[FlowYear]</t>
  </si>
  <si>
    <t>,[0] as HE1</t>
  </si>
  <si>
    <t>,[1] as HE2</t>
  </si>
  <si>
    <t>,[2] as HE3</t>
  </si>
  <si>
    <t>,[3] as HE4</t>
  </si>
  <si>
    <t>,[4] as HE5</t>
  </si>
  <si>
    <t>,[5] as HE6</t>
  </si>
  <si>
    <t>,[6] as HE7</t>
  </si>
  <si>
    <t>,[7] as HE8</t>
  </si>
  <si>
    <t>,[8] as HE9</t>
  </si>
  <si>
    <t>,[9] as HE10</t>
  </si>
  <si>
    <t>,[10] as HE11</t>
  </si>
  <si>
    <t>,[11] as HE12</t>
  </si>
  <si>
    <t>,[12] as HE13</t>
  </si>
  <si>
    <t>,[13] as HE14</t>
  </si>
  <si>
    <t>,[14] as HE15</t>
  </si>
  <si>
    <t>,[15] as HE16</t>
  </si>
  <si>
    <t>,[16] as HE17</t>
  </si>
  <si>
    <t>,[17] as HE18</t>
  </si>
  <si>
    <t>,[18] as HE19</t>
  </si>
  <si>
    <t>,[19] as HE20</t>
  </si>
  <si>
    <t>,[20] as HE21</t>
  </si>
  <si>
    <t>,[21] as HE22</t>
  </si>
  <si>
    <t>,[22] as HE23</t>
  </si>
  <si>
    <t>,[23] as HE0</t>
  </si>
  <si>
    <t>FROM</t>
  </si>
  <si>
    <t>(</t>
  </si>
  <si>
    <t>SELECT 722506 as USAF</t>
  </si>
  <si>
    <t>,Month([DATE (MM DD YYYY)]) as FlowMonth</t>
  </si>
  <si>
    <t>,Year([DATE (MM DD YYYY)]) as FlowYear</t>
  </si>
  <si>
    <t>,[HOUR-CST] as FlowHour</t>
  </si>
  <si>
    <t>,SUM([Avg Global Horizontal  W m^2 ]) as ActualGHI</t>
  </si>
  <si>
    <t>FROM [MP2Energy].[dbo].[Actualrradiance]</t>
  </si>
  <si>
    <t>GROUP BY Month([DATE (MM DD YYYY)])</t>
  </si>
  <si>
    <t>,Year([DATE (MM DD YYYY)])</t>
  </si>
  <si>
    <t>,[HOUR-CST]</t>
  </si>
  <si>
    <t>) src</t>
  </si>
  <si>
    <t>PIVOT</t>
  </si>
  <si>
    <t xml:space="preserve">  sum([ActualGHI])</t>
  </si>
  <si>
    <t xml:space="preserve">  for FlowHour in ([0],[1],[2],[3],[4],[5],[6],[7],[8],[9],[10],[11],[12],[13],[14],[15],[16],[17],[18],[19],[20],[21],[22],[23])</t>
  </si>
  <si>
    <t>) piv</t>
  </si>
  <si>
    <t>WHERE FlowMonth = 12</t>
  </si>
  <si>
    <t>AND FlowYear=2017</t>
  </si>
  <si>
    <t>USAF</t>
  </si>
  <si>
    <t>select [USAF]</t>
  </si>
  <si>
    <t>from</t>
  </si>
  <si>
    <t xml:space="preserve">  sum([GHI_Expected])</t>
  </si>
  <si>
    <t xml:space="preserve">  for [Time (HH MM)] in ([01:00], [02:00], [03:00],[04:00],[05:00],[06:00],[07:00],[08:00],[09:00],[10:00],[11:00],[12:00],[13:00],[14:00],[15:00],[16:00],[17:00],[18:00],[19:00],[20:00],[21:00],[22:00],[23:00],[24:00])</t>
  </si>
  <si>
    <t>ORDER BY [USAF],[monthofyear]</t>
  </si>
  <si>
    <t>,[monthofyear]</t>
  </si>
  <si>
    <t>,[01:00] as HE1</t>
  </si>
  <si>
    <t>,[02:00] as HE2</t>
  </si>
  <si>
    <t>,[03:00] as HE3</t>
  </si>
  <si>
    <t>,[04:00] as HE4</t>
  </si>
  <si>
    <t>,[05:00] as HE5</t>
  </si>
  <si>
    <t>,[06:00] as HE6</t>
  </si>
  <si>
    <t>,[07:00] as HE7</t>
  </si>
  <si>
    <t>,[08:00] as HE8</t>
  </si>
  <si>
    <t>,[09:00] as HE9</t>
  </si>
  <si>
    <t>,[10:00] as HE10</t>
  </si>
  <si>
    <t>,[11:00] as HE11</t>
  </si>
  <si>
    <t>,[12:00] as HE12</t>
  </si>
  <si>
    <t>,[13:00] as HE13</t>
  </si>
  <si>
    <t>,[14:00] as HE14</t>
  </si>
  <si>
    <t>,[15:00] as HE15</t>
  </si>
  <si>
    <t>,[16:00] as HE16</t>
  </si>
  <si>
    <t>,[17:00] as HE17</t>
  </si>
  <si>
    <t>,[18:00] as HE18</t>
  </si>
  <si>
    <t>,[19:00] as HE19</t>
  </si>
  <si>
    <t>,[20:00] as HE20</t>
  </si>
  <si>
    <t>,[21:00] as HE21</t>
  </si>
  <si>
    <t>,[22:00] as HE22</t>
  </si>
  <si>
    <t>,[23:00] as HE23</t>
  </si>
  <si>
    <t>,[24:00] as HE0</t>
  </si>
  <si>
    <t>SELECT USAF</t>
  </si>
  <si>
    <t>,datepart(mm,[Date (MM DD YYYY)]) as [monthofyear]</t>
  </si>
  <si>
    <t>,[Time (HH MM)]</t>
  </si>
  <si>
    <t>,sum([GHI (W m^2)]) as [GHI_Expected]</t>
  </si>
  <si>
    <t>FROM [MP2Energy].[dbo].[TMY3_Data]</t>
  </si>
  <si>
    <t>WHERE [USAF] = 722506</t>
  </si>
  <si>
    <t>GROUP BY USAF, datepart(mm,[Date (MM DD YYYY)]), [Time (HH MM)]</t>
  </si>
  <si>
    <t>WHERE monthofyear = 12</t>
  </si>
  <si>
    <t>monthofyear</t>
  </si>
  <si>
    <t>select * from [MP2Energy].[dbo].[SolarAccounts]</t>
  </si>
  <si>
    <t>WHERE ESIID = '1008901023818319900106'</t>
  </si>
  <si>
    <t>Utility</t>
  </si>
  <si>
    <t>ESIID</t>
  </si>
  <si>
    <t>SELECT [SiteID]</t>
  </si>
  <si>
    <t>,[CITY LOC]</t>
  </si>
  <si>
    <t>,[DC Sys Size (kW)]</t>
  </si>
  <si>
    <t>,[PVW Month]</t>
  </si>
  <si>
    <t>SELECT d.SiteID</t>
  </si>
  <si>
    <t>,h.[CITY LOC]</t>
  </si>
  <si>
    <t>,h.[DC Sys Size (kW)]</t>
  </si>
  <si>
    <t>,d.[PVW Month]</t>
  </si>
  <si>
    <t>,d.HourBeginning</t>
  </si>
  <si>
    <t>,SUM(d.[AC System Output (W)])/1000 as kwh_expected</t>
  </si>
  <si>
    <t>FROM [MP2Energy].[dbo].[PVWSiteData] d</t>
  </si>
  <si>
    <t>INNER JOIN [MP2Energy].[dbo].[PVWSiteHeader] h</t>
  </si>
  <si>
    <t>ON d.SiteID = h.SiteID</t>
  </si>
  <si>
    <t>GROUP BY d.SiteID</t>
  </si>
  <si>
    <t xml:space="preserve">  sum(kwh_expected)</t>
  </si>
  <si>
    <t xml:space="preserve">  for [HOURBeginning] in ([0],[1],[2],[3],[4],[5],[6],[7],[8],[9],[10],[11],[12],[13],[14],[15],[16],[17],[18],[19],[20],[21],[22],[23])</t>
  </si>
  <si>
    <t>WHERE [DC Sys Size (kW)] = 12</t>
  </si>
  <si>
    <t>AND [CITY LOC] = 'Houston'</t>
  </si>
  <si>
    <t>AND [PVW Month] = 12</t>
  </si>
  <si>
    <t>ORDER BY [SiteID],[PVW Month]</t>
  </si>
  <si>
    <t>SiteID</t>
  </si>
  <si>
    <t>CITY LOC</t>
  </si>
  <si>
    <t>DC Sys Size (kW)</t>
  </si>
  <si>
    <t>PVW Month</t>
  </si>
  <si>
    <t>Houston</t>
  </si>
  <si>
    <t>SELECT [Settlement Point Name]</t>
  </si>
  <si>
    <t>ORDER BY FlowDate ASC</t>
  </si>
  <si>
    <t>,FlowDate</t>
  </si>
  <si>
    <t>,[1] as HE1</t>
  </si>
  <si>
    <t>,[2] as HE2</t>
  </si>
  <si>
    <t>,[3] as HE3</t>
  </si>
  <si>
    <t>,[4] as HE4</t>
  </si>
  <si>
    <t>,[5] as HE5</t>
  </si>
  <si>
    <t>,[6] as HE6</t>
  </si>
  <si>
    <t>,[7] as HE7</t>
  </si>
  <si>
    <t>,[8] as HE8</t>
  </si>
  <si>
    <t>,[9] as HE9</t>
  </si>
  <si>
    <t>,[10] as HE10</t>
  </si>
  <si>
    <t>,[11] as HE11</t>
  </si>
  <si>
    <t>,[12] as HE12</t>
  </si>
  <si>
    <t>,[13] as HE13</t>
  </si>
  <si>
    <t>,[14] as HE14</t>
  </si>
  <si>
    <t>,[15] as HE15</t>
  </si>
  <si>
    <t>,[16] as HE16</t>
  </si>
  <si>
    <t>,[17] as HE17</t>
  </si>
  <si>
    <t>,[18] as HE18</t>
  </si>
  <si>
    <t>,[19] as HE19</t>
  </si>
  <si>
    <t>,[20] as HE20</t>
  </si>
  <si>
    <t>,[21] as HE21</t>
  </si>
  <si>
    <t>,[22] as HE22</t>
  </si>
  <si>
    <t>,[23] as HE23</t>
  </si>
  <si>
    <t>,[24] as HE0</t>
  </si>
  <si>
    <t xml:space="preserve">  SELECT CONVERT(date,[Delivery Date]) AS FlowDate</t>
  </si>
  <si>
    <t xml:space="preserve">  ,[Delivery Hour]</t>
  </si>
  <si>
    <t xml:space="preserve">  ,[Settlement Point Name]</t>
  </si>
  <si>
    <t xml:space="preserve">  ,AVG([Settlement Point Price]) AS avgprice</t>
  </si>
  <si>
    <t xml:space="preserve">  FROM [bde-share].[dbo].[RTMprice]</t>
  </si>
  <si>
    <t xml:space="preserve">  WHERE[Settlement Point Name] in ('HB_HOUSTON', 'HB_NORTH')</t>
  </si>
  <si>
    <t xml:space="preserve">  GROUP BY</t>
  </si>
  <si>
    <t>[Delivery Date]</t>
  </si>
  <si>
    <t>AVG(avgprice)</t>
  </si>
  <si>
    <t>FOR [Delivery Hour] in ([1],[2],[3],[4],[5],[6],[7],[8],[9],[10],[11],[12],[13],[14],[15],[16],[17],[18],[19],[20],[21],[22],[23],[24])</t>
  </si>
  <si>
    <t>WHERE [Settlement Point Name] = 'HB_HOUSTON'</t>
  </si>
  <si>
    <t>AND FlowDate = '2017-12-01'</t>
  </si>
  <si>
    <t>Settlement Point Name</t>
  </si>
  <si>
    <t>HB_HOUSTON</t>
  </si>
  <si>
    <t>Gross Margin</t>
  </si>
  <si>
    <t>Wholesale Sell-Back</t>
  </si>
  <si>
    <t>Solar Payments</t>
  </si>
  <si>
    <t>TDSP Cost</t>
  </si>
  <si>
    <t>Energy Cost</t>
  </si>
  <si>
    <t>Revenue</t>
  </si>
  <si>
    <t>CNP</t>
  </si>
  <si>
    <t>Zip Code</t>
  </si>
  <si>
    <t>System Size</t>
  </si>
  <si>
    <t>Premise Type</t>
  </si>
  <si>
    <t>Adjusted Generation</t>
  </si>
  <si>
    <t>TDSP</t>
  </si>
  <si>
    <t>Account Number</t>
  </si>
  <si>
    <t>Solar Ratio</t>
  </si>
  <si>
    <t>2017-12</t>
  </si>
  <si>
    <t>FlowDateString</t>
  </si>
  <si>
    <t>This file takes a single ESIID for a single flow month and validates all download files from every visualization</t>
  </si>
  <si>
    <t>Flow Month</t>
  </si>
  <si>
    <t>the queries tab has all of the manual queries</t>
  </si>
  <si>
    <t>the other tabs contain the download of each visualization</t>
  </si>
  <si>
    <t>The user (MP2) should validate the results in each download tab, but also the query logic.</t>
  </si>
  <si>
    <t>For instance, is the "Hour Ending" correct?  Are you comfortable with the method of aggregating Real Time Pricing, etc.</t>
  </si>
  <si>
    <t>Overall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</si>
</sst>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9" fontId="0" fillId="0" borderId="0" xfId="0" applyNumberFormat="1"/>
    <xf numFmtId="0" fontId="0" fillId="0" borderId="0" xfId="0" quotePrefix="1"/>
    <xf numFmtId="14" fontId="0" fillId="0" borderId="0" xfId="0" applyNumberFormat="1"/>
    <xf numFmtId="0" fontId="0" fillId="2" borderId="0" xfId="0" applyFill="1"/>
    <xf numFmtId="17" fontId="0" fillId="0" borderId="0" xfId="0" applyNumberFormat="1"/>
  </cellXfs>
  <cellStyles count="1">
    <cellStyle name="Normal" xfId="0" builtinId="0"/>
  </cellStyles>
  <dxfs count="7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C7ED7-C0C4-4136-B350-583118F12C93}">
  <dimension ref="B3:D15"/>
  <sheetViews>
    <sheetView tabSelected="1" workbookViewId="0">
      <selection activeCell="G30" sqref="G30"/>
    </sheetView>
  </sheetViews>
  <sheetFormatPr defaultRowHeight="14.5" x14ac:dyDescent="0.35"/>
  <cols>
    <col min="4" max="4" width="10.81640625" bestFit="1" customWidth="1"/>
  </cols>
  <sheetData>
    <row r="3" spans="2:4" x14ac:dyDescent="0.35">
      <c r="B3" t="s">
        <v>272</v>
      </c>
    </row>
    <row r="4" spans="2:4" x14ac:dyDescent="0.35">
      <c r="B4" t="s">
        <v>189</v>
      </c>
      <c r="D4" s="2" t="s">
        <v>90</v>
      </c>
    </row>
    <row r="5" spans="2:4" x14ac:dyDescent="0.35">
      <c r="B5" t="s">
        <v>273</v>
      </c>
      <c r="D5" s="5">
        <v>43070</v>
      </c>
    </row>
    <row r="7" spans="2:4" x14ac:dyDescent="0.35">
      <c r="B7" t="s">
        <v>274</v>
      </c>
    </row>
    <row r="8" spans="2:4" x14ac:dyDescent="0.35">
      <c r="B8" t="s">
        <v>275</v>
      </c>
    </row>
    <row r="10" spans="2:4" x14ac:dyDescent="0.35">
      <c r="B10" t="s">
        <v>276</v>
      </c>
    </row>
    <row r="11" spans="2:4" x14ac:dyDescent="0.35">
      <c r="B11" t="s">
        <v>277</v>
      </c>
    </row>
    <row r="14" spans="2:4" x14ac:dyDescent="0.35">
      <c r="B14" t="s">
        <v>278</v>
      </c>
    </row>
    <row r="15" spans="2:4" x14ac:dyDescent="0.35">
      <c r="B15" s="4" t="b">
        <f>AND(hourly_cash:monthly_cash!A30)</f>
        <v>1</v>
      </c>
    </row>
  </sheetData>
  <conditionalFormatting sqref="B15">
    <cfRule type="expression" dxfId="0" priority="1">
      <formula>$B$15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73859-2BA3-4A1E-B44D-856C5307C160}">
  <dimension ref="A1:AK299"/>
  <sheetViews>
    <sheetView topLeftCell="A58" workbookViewId="0">
      <selection activeCell="A74" sqref="A74"/>
    </sheetView>
  </sheetViews>
  <sheetFormatPr defaultRowHeight="14.5" x14ac:dyDescent="0.35"/>
  <cols>
    <col min="1" max="1" width="24.36328125" customWidth="1"/>
    <col min="2" max="2" width="27.1796875" customWidth="1"/>
    <col min="3" max="3" width="17.453125" customWidth="1"/>
    <col min="4" max="4" width="21.453125" bestFit="1" customWidth="1"/>
    <col min="5" max="5" width="5.90625" bestFit="1" customWidth="1"/>
    <col min="6" max="6" width="12.08984375" bestFit="1" customWidth="1"/>
    <col min="7" max="8" width="14.54296875" bestFit="1" customWidth="1"/>
    <col min="9" max="9" width="10.36328125" bestFit="1" customWidth="1"/>
    <col min="10" max="10" width="8.453125" bestFit="1" customWidth="1"/>
    <col min="11" max="11" width="11.1796875" bestFit="1" customWidth="1"/>
    <col min="12" max="12" width="7.1796875" bestFit="1" customWidth="1"/>
    <col min="13" max="13" width="5.81640625" bestFit="1" customWidth="1"/>
    <col min="14" max="36" width="6.81640625" bestFit="1" customWidth="1"/>
    <col min="37" max="37" width="9.453125" bestFit="1" customWidth="1"/>
  </cols>
  <sheetData>
    <row r="1" spans="1:7" x14ac:dyDescent="0.35">
      <c r="A1" t="s">
        <v>186</v>
      </c>
    </row>
    <row r="2" spans="1:7" x14ac:dyDescent="0.35">
      <c r="A2" t="s">
        <v>187</v>
      </c>
    </row>
    <row r="4" spans="1:7" x14ac:dyDescent="0.35">
      <c r="A4" t="s">
        <v>188</v>
      </c>
      <c r="B4" t="s">
        <v>52</v>
      </c>
      <c r="C4" t="s">
        <v>189</v>
      </c>
      <c r="D4" t="s">
        <v>53</v>
      </c>
      <c r="E4" t="s">
        <v>54</v>
      </c>
      <c r="F4" t="s">
        <v>55</v>
      </c>
      <c r="G4" t="s">
        <v>56</v>
      </c>
    </row>
    <row r="5" spans="1:7" x14ac:dyDescent="0.35">
      <c r="A5" t="s">
        <v>87</v>
      </c>
      <c r="B5">
        <v>12.22</v>
      </c>
      <c r="C5" s="2" t="s">
        <v>90</v>
      </c>
      <c r="D5" t="s">
        <v>88</v>
      </c>
      <c r="E5" s="1">
        <v>0.8</v>
      </c>
      <c r="F5">
        <v>722506</v>
      </c>
      <c r="G5">
        <v>722506</v>
      </c>
    </row>
    <row r="11" spans="1:7" x14ac:dyDescent="0.35">
      <c r="A11" t="s">
        <v>0</v>
      </c>
    </row>
    <row r="12" spans="1:7" x14ac:dyDescent="0.35">
      <c r="A12" t="s">
        <v>1</v>
      </c>
    </row>
    <row r="13" spans="1:7" x14ac:dyDescent="0.35">
      <c r="B13" t="s">
        <v>2</v>
      </c>
    </row>
    <row r="14" spans="1:7" x14ac:dyDescent="0.35">
      <c r="B14" t="s">
        <v>3</v>
      </c>
    </row>
    <row r="15" spans="1:7" x14ac:dyDescent="0.35">
      <c r="B15" t="s">
        <v>4</v>
      </c>
    </row>
    <row r="16" spans="1:7" x14ac:dyDescent="0.35">
      <c r="B16" t="s">
        <v>5</v>
      </c>
    </row>
    <row r="17" spans="2:2" x14ac:dyDescent="0.35">
      <c r="B17" t="s">
        <v>6</v>
      </c>
    </row>
    <row r="18" spans="2:2" x14ac:dyDescent="0.35">
      <c r="B18" t="s">
        <v>7</v>
      </c>
    </row>
    <row r="19" spans="2:2" x14ac:dyDescent="0.35">
      <c r="B19" t="s">
        <v>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  <row r="24" spans="2:2" x14ac:dyDescent="0.35">
      <c r="B24" t="s">
        <v>13</v>
      </c>
    </row>
    <row r="25" spans="2:2" x14ac:dyDescent="0.35">
      <c r="B25" t="s">
        <v>14</v>
      </c>
    </row>
    <row r="26" spans="2:2" x14ac:dyDescent="0.35">
      <c r="B26" t="s">
        <v>15</v>
      </c>
    </row>
    <row r="27" spans="2:2" x14ac:dyDescent="0.35">
      <c r="B27" t="s">
        <v>16</v>
      </c>
    </row>
    <row r="28" spans="2:2" x14ac:dyDescent="0.35">
      <c r="B28" t="s">
        <v>17</v>
      </c>
    </row>
    <row r="29" spans="2:2" x14ac:dyDescent="0.35">
      <c r="B29" t="s">
        <v>18</v>
      </c>
    </row>
    <row r="30" spans="2:2" x14ac:dyDescent="0.35">
      <c r="B30" t="s">
        <v>19</v>
      </c>
    </row>
    <row r="31" spans="2:2" x14ac:dyDescent="0.35">
      <c r="B31" t="s">
        <v>20</v>
      </c>
    </row>
    <row r="32" spans="2:2" x14ac:dyDescent="0.35">
      <c r="B32" t="s">
        <v>21</v>
      </c>
    </row>
    <row r="33" spans="1:2" x14ac:dyDescent="0.35">
      <c r="B33" t="s">
        <v>22</v>
      </c>
    </row>
    <row r="34" spans="1:2" x14ac:dyDescent="0.35">
      <c r="B34" t="s">
        <v>23</v>
      </c>
    </row>
    <row r="35" spans="1:2" x14ac:dyDescent="0.35">
      <c r="B35" t="s">
        <v>24</v>
      </c>
    </row>
    <row r="36" spans="1:2" x14ac:dyDescent="0.35">
      <c r="B36" t="s">
        <v>25</v>
      </c>
    </row>
    <row r="37" spans="1:2" x14ac:dyDescent="0.35">
      <c r="B37" t="s">
        <v>26</v>
      </c>
    </row>
    <row r="38" spans="1:2" x14ac:dyDescent="0.35">
      <c r="B38" t="s">
        <v>27</v>
      </c>
    </row>
    <row r="39" spans="1:2" x14ac:dyDescent="0.35">
      <c r="B39" t="s">
        <v>28</v>
      </c>
    </row>
    <row r="40" spans="1:2" x14ac:dyDescent="0.35">
      <c r="B40" t="s">
        <v>29</v>
      </c>
    </row>
    <row r="41" spans="1:2" x14ac:dyDescent="0.35">
      <c r="B41" t="s">
        <v>30</v>
      </c>
    </row>
    <row r="42" spans="1:2" x14ac:dyDescent="0.35">
      <c r="B42" t="s">
        <v>31</v>
      </c>
    </row>
    <row r="43" spans="1:2" x14ac:dyDescent="0.35">
      <c r="B43" t="s">
        <v>32</v>
      </c>
    </row>
    <row r="44" spans="1:2" x14ac:dyDescent="0.35">
      <c r="B44" t="s">
        <v>33</v>
      </c>
    </row>
    <row r="45" spans="1:2" x14ac:dyDescent="0.35">
      <c r="B45" t="s">
        <v>34</v>
      </c>
    </row>
    <row r="46" spans="1:2" x14ac:dyDescent="0.35">
      <c r="B46" t="s">
        <v>35</v>
      </c>
    </row>
    <row r="47" spans="1:2" x14ac:dyDescent="0.35">
      <c r="B47" t="s">
        <v>36</v>
      </c>
    </row>
    <row r="48" spans="1:2" x14ac:dyDescent="0.35">
      <c r="A48" t="s">
        <v>37</v>
      </c>
    </row>
    <row r="49" spans="1:2" x14ac:dyDescent="0.35">
      <c r="A49" t="s">
        <v>38</v>
      </c>
    </row>
    <row r="50" spans="1:2" x14ac:dyDescent="0.35">
      <c r="A50" t="s">
        <v>39</v>
      </c>
    </row>
    <row r="51" spans="1:2" x14ac:dyDescent="0.35">
      <c r="A51" t="s">
        <v>40</v>
      </c>
    </row>
    <row r="52" spans="1:2" x14ac:dyDescent="0.35">
      <c r="A52" t="s">
        <v>41</v>
      </c>
    </row>
    <row r="53" spans="1:2" x14ac:dyDescent="0.35">
      <c r="A53" t="s">
        <v>42</v>
      </c>
    </row>
    <row r="54" spans="1:2" x14ac:dyDescent="0.35">
      <c r="A54" t="s">
        <v>43</v>
      </c>
    </row>
    <row r="55" spans="1:2" x14ac:dyDescent="0.35">
      <c r="A55" t="s">
        <v>44</v>
      </c>
    </row>
    <row r="56" spans="1:2" x14ac:dyDescent="0.35">
      <c r="A56" t="s">
        <v>45</v>
      </c>
    </row>
    <row r="57" spans="1:2" x14ac:dyDescent="0.35">
      <c r="A57" t="s">
        <v>46</v>
      </c>
    </row>
    <row r="58" spans="1:2" x14ac:dyDescent="0.35">
      <c r="B58" t="s">
        <v>2</v>
      </c>
    </row>
    <row r="59" spans="1:2" x14ac:dyDescent="0.35">
      <c r="B59" t="s">
        <v>3</v>
      </c>
    </row>
    <row r="60" spans="1:2" x14ac:dyDescent="0.35">
      <c r="B60" t="s">
        <v>4</v>
      </c>
    </row>
    <row r="61" spans="1:2" x14ac:dyDescent="0.35">
      <c r="B61" t="s">
        <v>5</v>
      </c>
    </row>
    <row r="62" spans="1:2" x14ac:dyDescent="0.35">
      <c r="B62" t="s">
        <v>6</v>
      </c>
    </row>
    <row r="63" spans="1:2" x14ac:dyDescent="0.35">
      <c r="B63" t="s">
        <v>7</v>
      </c>
    </row>
    <row r="64" spans="1:2" x14ac:dyDescent="0.35">
      <c r="B64" t="s">
        <v>8</v>
      </c>
    </row>
    <row r="65" spans="1:37" x14ac:dyDescent="0.35">
      <c r="B65" t="s">
        <v>47</v>
      </c>
    </row>
    <row r="66" spans="1:37" x14ac:dyDescent="0.35">
      <c r="B66" t="s">
        <v>48</v>
      </c>
    </row>
    <row r="67" spans="1:37" x14ac:dyDescent="0.35">
      <c r="B67" t="s">
        <v>49</v>
      </c>
    </row>
    <row r="68" spans="1:37" x14ac:dyDescent="0.35">
      <c r="B68" t="s">
        <v>11</v>
      </c>
    </row>
    <row r="69" spans="1:37" x14ac:dyDescent="0.35">
      <c r="B69" t="s">
        <v>12</v>
      </c>
    </row>
    <row r="73" spans="1:37" x14ac:dyDescent="0.35">
      <c r="A73" t="s">
        <v>50</v>
      </c>
      <c r="B73" t="s">
        <v>51</v>
      </c>
      <c r="C73" t="s">
        <v>52</v>
      </c>
      <c r="D73" t="s">
        <v>53</v>
      </c>
      <c r="E73" t="s">
        <v>54</v>
      </c>
      <c r="F73" t="s">
        <v>55</v>
      </c>
      <c r="G73" t="s">
        <v>56</v>
      </c>
      <c r="H73" t="s">
        <v>57</v>
      </c>
      <c r="I73" t="s">
        <v>58</v>
      </c>
      <c r="J73" t="s">
        <v>59</v>
      </c>
      <c r="K73" t="s">
        <v>60</v>
      </c>
      <c r="L73" t="s">
        <v>61</v>
      </c>
      <c r="M73" t="s">
        <v>62</v>
      </c>
      <c r="N73" t="s">
        <v>63</v>
      </c>
      <c r="O73" t="s">
        <v>64</v>
      </c>
      <c r="P73" t="s">
        <v>65</v>
      </c>
      <c r="Q73" t="s">
        <v>66</v>
      </c>
      <c r="R73" t="s">
        <v>67</v>
      </c>
      <c r="S73" t="s">
        <v>68</v>
      </c>
      <c r="T73" t="s">
        <v>69</v>
      </c>
      <c r="U73" t="s">
        <v>70</v>
      </c>
      <c r="V73" t="s">
        <v>71</v>
      </c>
      <c r="W73" t="s">
        <v>72</v>
      </c>
      <c r="X73" t="s">
        <v>73</v>
      </c>
      <c r="Y73" t="s">
        <v>74</v>
      </c>
      <c r="Z73" t="s">
        <v>75</v>
      </c>
      <c r="AA73" t="s">
        <v>76</v>
      </c>
      <c r="AB73" t="s">
        <v>77</v>
      </c>
      <c r="AC73" t="s">
        <v>78</v>
      </c>
      <c r="AD73" t="s">
        <v>79</v>
      </c>
      <c r="AE73" t="s">
        <v>80</v>
      </c>
      <c r="AF73" t="s">
        <v>81</v>
      </c>
      <c r="AG73" t="s">
        <v>82</v>
      </c>
      <c r="AH73" t="s">
        <v>83</v>
      </c>
      <c r="AI73" t="s">
        <v>84</v>
      </c>
      <c r="AJ73" t="s">
        <v>85</v>
      </c>
      <c r="AK73" t="s">
        <v>86</v>
      </c>
    </row>
    <row r="74" spans="1:37" x14ac:dyDescent="0.35">
      <c r="A74" s="2" t="s">
        <v>90</v>
      </c>
      <c r="B74" t="s">
        <v>87</v>
      </c>
      <c r="C74">
        <v>12.22</v>
      </c>
      <c r="D74" t="s">
        <v>88</v>
      </c>
      <c r="E74" s="1">
        <v>0.8</v>
      </c>
      <c r="F74">
        <v>722506</v>
      </c>
      <c r="G74">
        <v>722506</v>
      </c>
      <c r="H74">
        <v>1</v>
      </c>
      <c r="I74">
        <v>12</v>
      </c>
      <c r="J74">
        <v>2017</v>
      </c>
      <c r="K74" t="s">
        <v>89</v>
      </c>
      <c r="L74">
        <v>77449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0.23300000000000001</v>
      </c>
      <c r="U74">
        <v>3.3940000000000001</v>
      </c>
      <c r="V74">
        <v>11.12</v>
      </c>
      <c r="W74">
        <v>16.251000000000001</v>
      </c>
      <c r="X74">
        <v>20.785</v>
      </c>
      <c r="Y74">
        <v>25.939</v>
      </c>
      <c r="Z74">
        <v>20.631</v>
      </c>
      <c r="AA74">
        <v>13.214</v>
      </c>
      <c r="AB74">
        <v>6.2590000000000003</v>
      </c>
      <c r="AC74">
        <v>1.1639999999999999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 s="3">
        <v>43070</v>
      </c>
    </row>
    <row r="75" spans="1:37" x14ac:dyDescent="0.35">
      <c r="A75" s="2" t="s">
        <v>90</v>
      </c>
      <c r="B75" t="s">
        <v>87</v>
      </c>
      <c r="C75">
        <v>12.22</v>
      </c>
      <c r="D75" t="s">
        <v>88</v>
      </c>
      <c r="E75" s="1">
        <v>0.8</v>
      </c>
      <c r="F75">
        <v>722506</v>
      </c>
      <c r="G75">
        <v>722506</v>
      </c>
      <c r="H75">
        <v>4</v>
      </c>
      <c r="I75">
        <v>12</v>
      </c>
      <c r="J75">
        <v>2017</v>
      </c>
      <c r="K75" t="s">
        <v>89</v>
      </c>
      <c r="L75">
        <v>77449</v>
      </c>
      <c r="M75">
        <v>40.67</v>
      </c>
      <c r="N75">
        <v>39.093000000000004</v>
      </c>
      <c r="O75">
        <v>43.558</v>
      </c>
      <c r="P75">
        <v>40.125</v>
      </c>
      <c r="Q75">
        <v>39.451999999999998</v>
      </c>
      <c r="R75">
        <v>43.908999999999999</v>
      </c>
      <c r="S75">
        <v>42.893000000000001</v>
      </c>
      <c r="T75">
        <v>25.164000000000001</v>
      </c>
      <c r="U75">
        <v>20.135000000000002</v>
      </c>
      <c r="V75">
        <v>10.256</v>
      </c>
      <c r="W75">
        <v>6.1269999999999998</v>
      </c>
      <c r="X75">
        <v>7.5369999999999999</v>
      </c>
      <c r="Y75">
        <v>5.1269999999999998</v>
      </c>
      <c r="Z75">
        <v>4.79</v>
      </c>
      <c r="AA75">
        <v>14.863</v>
      </c>
      <c r="AB75">
        <v>25.516999999999999</v>
      </c>
      <c r="AC75">
        <v>58.822000000000003</v>
      </c>
      <c r="AD75">
        <v>89.647000000000006</v>
      </c>
      <c r="AE75">
        <v>87.992000000000004</v>
      </c>
      <c r="AF75">
        <v>70.381</v>
      </c>
      <c r="AG75">
        <v>64.001000000000005</v>
      </c>
      <c r="AH75">
        <v>47.673000000000002</v>
      </c>
      <c r="AI75">
        <v>49.814</v>
      </c>
      <c r="AJ75">
        <v>43.978999999999999</v>
      </c>
      <c r="AK75" s="3">
        <v>43070</v>
      </c>
    </row>
    <row r="83" spans="1:2" x14ac:dyDescent="0.35">
      <c r="A83" t="s">
        <v>101</v>
      </c>
    </row>
    <row r="84" spans="1:2" x14ac:dyDescent="0.35">
      <c r="B84" t="s">
        <v>102</v>
      </c>
    </row>
    <row r="85" spans="1:2" x14ac:dyDescent="0.35">
      <c r="B85" t="s">
        <v>103</v>
      </c>
    </row>
    <row r="86" spans="1:2" x14ac:dyDescent="0.35">
      <c r="B86" t="s">
        <v>104</v>
      </c>
    </row>
    <row r="87" spans="1:2" x14ac:dyDescent="0.35">
      <c r="B87" t="s">
        <v>105</v>
      </c>
    </row>
    <row r="88" spans="1:2" x14ac:dyDescent="0.35">
      <c r="B88" t="s">
        <v>106</v>
      </c>
    </row>
    <row r="89" spans="1:2" x14ac:dyDescent="0.35">
      <c r="B89" t="s">
        <v>107</v>
      </c>
    </row>
    <row r="90" spans="1:2" x14ac:dyDescent="0.35">
      <c r="B90" t="s">
        <v>108</v>
      </c>
    </row>
    <row r="91" spans="1:2" x14ac:dyDescent="0.35">
      <c r="B91" t="s">
        <v>109</v>
      </c>
    </row>
    <row r="92" spans="1:2" x14ac:dyDescent="0.35">
      <c r="B92" t="s">
        <v>110</v>
      </c>
    </row>
    <row r="93" spans="1:2" x14ac:dyDescent="0.35">
      <c r="B93" t="s">
        <v>111</v>
      </c>
    </row>
    <row r="94" spans="1:2" x14ac:dyDescent="0.35">
      <c r="B94" t="s">
        <v>112</v>
      </c>
    </row>
    <row r="95" spans="1:2" x14ac:dyDescent="0.35">
      <c r="B95" t="s">
        <v>113</v>
      </c>
    </row>
    <row r="96" spans="1:2" x14ac:dyDescent="0.35">
      <c r="B96" t="s">
        <v>114</v>
      </c>
    </row>
    <row r="97" spans="1:2" x14ac:dyDescent="0.35">
      <c r="B97" t="s">
        <v>115</v>
      </c>
    </row>
    <row r="98" spans="1:2" x14ac:dyDescent="0.35">
      <c r="B98" t="s">
        <v>116</v>
      </c>
    </row>
    <row r="99" spans="1:2" x14ac:dyDescent="0.35">
      <c r="B99" t="s">
        <v>117</v>
      </c>
    </row>
    <row r="100" spans="1:2" x14ac:dyDescent="0.35">
      <c r="B100" t="s">
        <v>118</v>
      </c>
    </row>
    <row r="101" spans="1:2" x14ac:dyDescent="0.35">
      <c r="B101" t="s">
        <v>119</v>
      </c>
    </row>
    <row r="102" spans="1:2" x14ac:dyDescent="0.35">
      <c r="B102" t="s">
        <v>120</v>
      </c>
    </row>
    <row r="103" spans="1:2" x14ac:dyDescent="0.35">
      <c r="B103" t="s">
        <v>121</v>
      </c>
    </row>
    <row r="104" spans="1:2" x14ac:dyDescent="0.35">
      <c r="B104" t="s">
        <v>122</v>
      </c>
    </row>
    <row r="105" spans="1:2" x14ac:dyDescent="0.35">
      <c r="B105" t="s">
        <v>123</v>
      </c>
    </row>
    <row r="106" spans="1:2" x14ac:dyDescent="0.35">
      <c r="B106" t="s">
        <v>124</v>
      </c>
    </row>
    <row r="107" spans="1:2" x14ac:dyDescent="0.35">
      <c r="B107" t="s">
        <v>125</v>
      </c>
    </row>
    <row r="108" spans="1:2" x14ac:dyDescent="0.35">
      <c r="B108" t="s">
        <v>126</v>
      </c>
    </row>
    <row r="109" spans="1:2" x14ac:dyDescent="0.35">
      <c r="B109" t="s">
        <v>127</v>
      </c>
    </row>
    <row r="110" spans="1:2" x14ac:dyDescent="0.35">
      <c r="A110" t="s">
        <v>128</v>
      </c>
    </row>
    <row r="111" spans="1:2" x14ac:dyDescent="0.35">
      <c r="A111" t="s">
        <v>129</v>
      </c>
    </row>
    <row r="112" spans="1:2" x14ac:dyDescent="0.35">
      <c r="B112" t="s">
        <v>130</v>
      </c>
    </row>
    <row r="113" spans="1:3" x14ac:dyDescent="0.35">
      <c r="C113" t="s">
        <v>131</v>
      </c>
    </row>
    <row r="114" spans="1:3" x14ac:dyDescent="0.35">
      <c r="C114" t="s">
        <v>132</v>
      </c>
    </row>
    <row r="115" spans="1:3" x14ac:dyDescent="0.35">
      <c r="C115" t="s">
        <v>133</v>
      </c>
    </row>
    <row r="116" spans="1:3" x14ac:dyDescent="0.35">
      <c r="C116" t="s">
        <v>134</v>
      </c>
    </row>
    <row r="117" spans="1:3" x14ac:dyDescent="0.35">
      <c r="B117" t="s">
        <v>135</v>
      </c>
    </row>
    <row r="118" spans="1:3" x14ac:dyDescent="0.35">
      <c r="B118" t="s">
        <v>136</v>
      </c>
    </row>
    <row r="119" spans="1:3" x14ac:dyDescent="0.35">
      <c r="C119" t="s">
        <v>137</v>
      </c>
    </row>
    <row r="120" spans="1:3" x14ac:dyDescent="0.35">
      <c r="C120" t="s">
        <v>138</v>
      </c>
    </row>
    <row r="121" spans="1:3" x14ac:dyDescent="0.35">
      <c r="A121" t="s">
        <v>139</v>
      </c>
    </row>
    <row r="122" spans="1:3" x14ac:dyDescent="0.35">
      <c r="A122" t="s">
        <v>140</v>
      </c>
    </row>
    <row r="123" spans="1:3" x14ac:dyDescent="0.35">
      <c r="A123" t="s">
        <v>129</v>
      </c>
    </row>
    <row r="124" spans="1:3" x14ac:dyDescent="0.35">
      <c r="A124" t="s">
        <v>141</v>
      </c>
    </row>
    <row r="125" spans="1:3" x14ac:dyDescent="0.35">
      <c r="A125" t="s">
        <v>142</v>
      </c>
    </row>
    <row r="126" spans="1:3" x14ac:dyDescent="0.35">
      <c r="A126" t="s">
        <v>143</v>
      </c>
    </row>
    <row r="127" spans="1:3" x14ac:dyDescent="0.35">
      <c r="A127" t="s">
        <v>144</v>
      </c>
    </row>
    <row r="128" spans="1:3" x14ac:dyDescent="0.35">
      <c r="A128" t="s">
        <v>145</v>
      </c>
    </row>
    <row r="131" spans="1:27" x14ac:dyDescent="0.35">
      <c r="A131" t="s">
        <v>146</v>
      </c>
      <c r="B131" t="s">
        <v>58</v>
      </c>
      <c r="C131" t="s">
        <v>59</v>
      </c>
      <c r="D131" t="s">
        <v>62</v>
      </c>
      <c r="E131" t="s">
        <v>63</v>
      </c>
      <c r="F131" t="s">
        <v>64</v>
      </c>
      <c r="G131" t="s">
        <v>65</v>
      </c>
      <c r="H131" t="s">
        <v>66</v>
      </c>
      <c r="I131" t="s">
        <v>67</v>
      </c>
      <c r="J131" t="s">
        <v>68</v>
      </c>
      <c r="K131" t="s">
        <v>69</v>
      </c>
      <c r="L131" t="s">
        <v>70</v>
      </c>
      <c r="M131" t="s">
        <v>71</v>
      </c>
      <c r="N131" t="s">
        <v>72</v>
      </c>
      <c r="O131" t="s">
        <v>73</v>
      </c>
      <c r="P131" t="s">
        <v>74</v>
      </c>
      <c r="Q131" t="s">
        <v>75</v>
      </c>
      <c r="R131" t="s">
        <v>76</v>
      </c>
      <c r="S131" t="s">
        <v>77</v>
      </c>
      <c r="T131" t="s">
        <v>78</v>
      </c>
      <c r="U131" t="s">
        <v>79</v>
      </c>
      <c r="V131" t="s">
        <v>80</v>
      </c>
      <c r="W131" t="s">
        <v>81</v>
      </c>
      <c r="X131" t="s">
        <v>82</v>
      </c>
      <c r="Y131" t="s">
        <v>83</v>
      </c>
      <c r="Z131" t="s">
        <v>84</v>
      </c>
      <c r="AA131" t="s">
        <v>85</v>
      </c>
    </row>
    <row r="132" spans="1:27" x14ac:dyDescent="0.35">
      <c r="A132">
        <v>722506</v>
      </c>
      <c r="B132">
        <v>12</v>
      </c>
      <c r="C132">
        <v>2017</v>
      </c>
      <c r="D132">
        <v>-56.102800369262702</v>
      </c>
      <c r="E132">
        <v>-56.462299704551697</v>
      </c>
      <c r="F132">
        <v>-54.789100050926201</v>
      </c>
      <c r="G132">
        <v>-55.2403000593185</v>
      </c>
      <c r="H132">
        <v>-53.847000360488899</v>
      </c>
      <c r="I132">
        <v>-51.301700353622401</v>
      </c>
      <c r="J132">
        <v>-59.210000395774799</v>
      </c>
      <c r="K132">
        <v>-55.040800213813803</v>
      </c>
      <c r="L132">
        <v>560.43260383606003</v>
      </c>
      <c r="M132">
        <v>2722.3106765747102</v>
      </c>
      <c r="N132">
        <v>5790.2175884246799</v>
      </c>
      <c r="O132">
        <v>8822.8089370727503</v>
      </c>
      <c r="P132">
        <v>10994.2022018433</v>
      </c>
      <c r="Q132">
        <v>11576.109916687001</v>
      </c>
      <c r="R132">
        <v>10716.907459259</v>
      </c>
      <c r="S132">
        <v>8942.0049476623499</v>
      </c>
      <c r="T132">
        <v>6448.0625457763699</v>
      </c>
      <c r="U132">
        <v>2960.5081024169899</v>
      </c>
      <c r="V132">
        <v>466.13760176301003</v>
      </c>
      <c r="W132">
        <v>-62.872399687767</v>
      </c>
      <c r="X132">
        <v>-60.176800251007101</v>
      </c>
      <c r="Y132">
        <v>-58.267300009727499</v>
      </c>
      <c r="Z132">
        <v>-59.345899939536999</v>
      </c>
      <c r="AA132">
        <v>-56.988899946212797</v>
      </c>
    </row>
    <row r="137" spans="1:27" x14ac:dyDescent="0.35">
      <c r="A137" t="s">
        <v>147</v>
      </c>
    </row>
    <row r="138" spans="1:27" x14ac:dyDescent="0.35">
      <c r="B138" t="s">
        <v>152</v>
      </c>
    </row>
    <row r="139" spans="1:27" x14ac:dyDescent="0.35">
      <c r="B139" t="s">
        <v>153</v>
      </c>
    </row>
    <row r="140" spans="1:27" x14ac:dyDescent="0.35">
      <c r="B140" t="s">
        <v>154</v>
      </c>
    </row>
    <row r="141" spans="1:27" x14ac:dyDescent="0.35">
      <c r="B141" t="s">
        <v>155</v>
      </c>
    </row>
    <row r="142" spans="1:27" x14ac:dyDescent="0.35">
      <c r="B142" t="s">
        <v>156</v>
      </c>
    </row>
    <row r="143" spans="1:27" x14ac:dyDescent="0.35">
      <c r="B143" t="s">
        <v>157</v>
      </c>
    </row>
    <row r="144" spans="1:27" x14ac:dyDescent="0.35">
      <c r="B144" t="s">
        <v>158</v>
      </c>
    </row>
    <row r="145" spans="2:2" x14ac:dyDescent="0.35">
      <c r="B145" t="s">
        <v>159</v>
      </c>
    </row>
    <row r="146" spans="2:2" x14ac:dyDescent="0.35">
      <c r="B146" t="s">
        <v>160</v>
      </c>
    </row>
    <row r="147" spans="2:2" x14ac:dyDescent="0.35">
      <c r="B147" t="s">
        <v>161</v>
      </c>
    </row>
    <row r="148" spans="2:2" x14ac:dyDescent="0.35">
      <c r="B148" t="s">
        <v>162</v>
      </c>
    </row>
    <row r="149" spans="2:2" x14ac:dyDescent="0.35">
      <c r="B149" t="s">
        <v>163</v>
      </c>
    </row>
    <row r="150" spans="2:2" x14ac:dyDescent="0.35">
      <c r="B150" t="s">
        <v>164</v>
      </c>
    </row>
    <row r="151" spans="2:2" x14ac:dyDescent="0.35">
      <c r="B151" t="s">
        <v>165</v>
      </c>
    </row>
    <row r="152" spans="2:2" x14ac:dyDescent="0.35">
      <c r="B152" t="s">
        <v>166</v>
      </c>
    </row>
    <row r="153" spans="2:2" x14ac:dyDescent="0.35">
      <c r="B153" t="s">
        <v>167</v>
      </c>
    </row>
    <row r="154" spans="2:2" x14ac:dyDescent="0.35">
      <c r="B154" t="s">
        <v>168</v>
      </c>
    </row>
    <row r="155" spans="2:2" x14ac:dyDescent="0.35">
      <c r="B155" t="s">
        <v>169</v>
      </c>
    </row>
    <row r="156" spans="2:2" x14ac:dyDescent="0.35">
      <c r="B156" t="s">
        <v>170</v>
      </c>
    </row>
    <row r="157" spans="2:2" x14ac:dyDescent="0.35">
      <c r="B157" t="s">
        <v>171</v>
      </c>
    </row>
    <row r="158" spans="2:2" x14ac:dyDescent="0.35">
      <c r="B158" t="s">
        <v>172</v>
      </c>
    </row>
    <row r="159" spans="2:2" x14ac:dyDescent="0.35">
      <c r="B159" t="s">
        <v>173</v>
      </c>
    </row>
    <row r="160" spans="2:2" x14ac:dyDescent="0.35">
      <c r="B160" t="s">
        <v>174</v>
      </c>
    </row>
    <row r="161" spans="1:3" x14ac:dyDescent="0.35">
      <c r="B161" t="s">
        <v>175</v>
      </c>
    </row>
    <row r="162" spans="1:3" x14ac:dyDescent="0.35">
      <c r="B162" t="s">
        <v>176</v>
      </c>
    </row>
    <row r="163" spans="1:3" x14ac:dyDescent="0.35">
      <c r="A163" t="s">
        <v>148</v>
      </c>
    </row>
    <row r="164" spans="1:3" x14ac:dyDescent="0.35">
      <c r="A164" t="s">
        <v>129</v>
      </c>
    </row>
    <row r="165" spans="1:3" x14ac:dyDescent="0.35">
      <c r="B165" t="s">
        <v>177</v>
      </c>
    </row>
    <row r="166" spans="1:3" x14ac:dyDescent="0.35">
      <c r="C166" t="s">
        <v>178</v>
      </c>
    </row>
    <row r="167" spans="1:3" x14ac:dyDescent="0.35">
      <c r="C167" t="s">
        <v>179</v>
      </c>
    </row>
    <row r="168" spans="1:3" x14ac:dyDescent="0.35">
      <c r="C168" t="s">
        <v>180</v>
      </c>
    </row>
    <row r="169" spans="1:3" x14ac:dyDescent="0.35">
      <c r="B169" t="s">
        <v>181</v>
      </c>
    </row>
    <row r="170" spans="1:3" x14ac:dyDescent="0.35">
      <c r="B170" t="s">
        <v>182</v>
      </c>
    </row>
    <row r="171" spans="1:3" x14ac:dyDescent="0.35">
      <c r="B171" t="s">
        <v>183</v>
      </c>
    </row>
    <row r="172" spans="1:3" x14ac:dyDescent="0.35">
      <c r="A172" t="s">
        <v>139</v>
      </c>
    </row>
    <row r="173" spans="1:3" x14ac:dyDescent="0.35">
      <c r="A173" t="s">
        <v>140</v>
      </c>
    </row>
    <row r="174" spans="1:3" x14ac:dyDescent="0.35">
      <c r="A174" t="s">
        <v>129</v>
      </c>
    </row>
    <row r="175" spans="1:3" x14ac:dyDescent="0.35">
      <c r="A175" t="s">
        <v>149</v>
      </c>
    </row>
    <row r="176" spans="1:3" x14ac:dyDescent="0.35">
      <c r="A176" t="s">
        <v>150</v>
      </c>
    </row>
    <row r="177" spans="1:26" x14ac:dyDescent="0.35">
      <c r="A177" t="s">
        <v>143</v>
      </c>
    </row>
    <row r="178" spans="1:26" x14ac:dyDescent="0.35">
      <c r="A178" t="s">
        <v>184</v>
      </c>
    </row>
    <row r="179" spans="1:26" x14ac:dyDescent="0.35">
      <c r="A179" t="s">
        <v>151</v>
      </c>
    </row>
    <row r="182" spans="1:26" x14ac:dyDescent="0.35">
      <c r="A182" t="s">
        <v>146</v>
      </c>
      <c r="B182" t="s">
        <v>185</v>
      </c>
      <c r="C182" t="s">
        <v>62</v>
      </c>
      <c r="D182" t="s">
        <v>63</v>
      </c>
      <c r="E182" t="s">
        <v>64</v>
      </c>
      <c r="F182" t="s">
        <v>65</v>
      </c>
      <c r="G182" t="s">
        <v>66</v>
      </c>
      <c r="H182" t="s">
        <v>67</v>
      </c>
      <c r="I182" t="s">
        <v>68</v>
      </c>
      <c r="J182" t="s">
        <v>69</v>
      </c>
      <c r="K182" t="s">
        <v>70</v>
      </c>
      <c r="L182" t="s">
        <v>71</v>
      </c>
      <c r="M182" t="s">
        <v>72</v>
      </c>
      <c r="N182" t="s">
        <v>73</v>
      </c>
      <c r="O182" t="s">
        <v>74</v>
      </c>
      <c r="P182" t="s">
        <v>75</v>
      </c>
      <c r="Q182" t="s">
        <v>76</v>
      </c>
      <c r="R182" t="s">
        <v>77</v>
      </c>
      <c r="S182" t="s">
        <v>78</v>
      </c>
      <c r="T182" t="s">
        <v>79</v>
      </c>
      <c r="U182" t="s">
        <v>80</v>
      </c>
      <c r="V182" t="s">
        <v>81</v>
      </c>
      <c r="W182" t="s">
        <v>82</v>
      </c>
      <c r="X182" t="s">
        <v>83</v>
      </c>
      <c r="Y182" t="s">
        <v>84</v>
      </c>
      <c r="Z182" t="s">
        <v>85</v>
      </c>
    </row>
    <row r="183" spans="1:26" x14ac:dyDescent="0.35">
      <c r="A183">
        <v>722506</v>
      </c>
      <c r="B183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98</v>
      </c>
      <c r="K183">
        <v>3710</v>
      </c>
      <c r="L183">
        <v>7205</v>
      </c>
      <c r="M183">
        <v>9835</v>
      </c>
      <c r="N183">
        <v>10940</v>
      </c>
      <c r="O183">
        <v>11770</v>
      </c>
      <c r="P183">
        <v>11527</v>
      </c>
      <c r="Q183">
        <v>10398</v>
      </c>
      <c r="R183">
        <v>7414</v>
      </c>
      <c r="S183">
        <v>3881</v>
      </c>
      <c r="T183">
        <v>344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7" spans="1:26" x14ac:dyDescent="0.35">
      <c r="A187" t="s">
        <v>190</v>
      </c>
    </row>
    <row r="188" spans="1:26" x14ac:dyDescent="0.35">
      <c r="B188" t="s">
        <v>191</v>
      </c>
    </row>
    <row r="189" spans="1:26" x14ac:dyDescent="0.35">
      <c r="B189" t="s">
        <v>192</v>
      </c>
    </row>
    <row r="190" spans="1:26" x14ac:dyDescent="0.35">
      <c r="B190" t="s">
        <v>193</v>
      </c>
    </row>
    <row r="191" spans="1:26" x14ac:dyDescent="0.35">
      <c r="B191" t="s">
        <v>104</v>
      </c>
    </row>
    <row r="192" spans="1:26" x14ac:dyDescent="0.35">
      <c r="B192" t="s">
        <v>105</v>
      </c>
    </row>
    <row r="193" spans="2:2" x14ac:dyDescent="0.35">
      <c r="B193" t="s">
        <v>106</v>
      </c>
    </row>
    <row r="194" spans="2:2" x14ac:dyDescent="0.35">
      <c r="B194" t="s">
        <v>107</v>
      </c>
    </row>
    <row r="195" spans="2:2" x14ac:dyDescent="0.35">
      <c r="B195" t="s">
        <v>108</v>
      </c>
    </row>
    <row r="196" spans="2:2" x14ac:dyDescent="0.35">
      <c r="B196" t="s">
        <v>109</v>
      </c>
    </row>
    <row r="197" spans="2:2" x14ac:dyDescent="0.35">
      <c r="B197" t="s">
        <v>110</v>
      </c>
    </row>
    <row r="198" spans="2:2" x14ac:dyDescent="0.35">
      <c r="B198" t="s">
        <v>111</v>
      </c>
    </row>
    <row r="199" spans="2:2" x14ac:dyDescent="0.35">
      <c r="B199" t="s">
        <v>112</v>
      </c>
    </row>
    <row r="200" spans="2:2" x14ac:dyDescent="0.35">
      <c r="B200" t="s">
        <v>113</v>
      </c>
    </row>
    <row r="201" spans="2:2" x14ac:dyDescent="0.35">
      <c r="B201" t="s">
        <v>114</v>
      </c>
    </row>
    <row r="202" spans="2:2" x14ac:dyDescent="0.35">
      <c r="B202" t="s">
        <v>115</v>
      </c>
    </row>
    <row r="203" spans="2:2" x14ac:dyDescent="0.35">
      <c r="B203" t="s">
        <v>116</v>
      </c>
    </row>
    <row r="204" spans="2:2" x14ac:dyDescent="0.35">
      <c r="B204" t="s">
        <v>117</v>
      </c>
    </row>
    <row r="205" spans="2:2" x14ac:dyDescent="0.35">
      <c r="B205" t="s">
        <v>118</v>
      </c>
    </row>
    <row r="206" spans="2:2" x14ac:dyDescent="0.35">
      <c r="B206" t="s">
        <v>119</v>
      </c>
    </row>
    <row r="207" spans="2:2" x14ac:dyDescent="0.35">
      <c r="B207" t="s">
        <v>120</v>
      </c>
    </row>
    <row r="208" spans="2:2" x14ac:dyDescent="0.35">
      <c r="B208" t="s">
        <v>121</v>
      </c>
    </row>
    <row r="209" spans="1:3" x14ac:dyDescent="0.35">
      <c r="B209" t="s">
        <v>122</v>
      </c>
    </row>
    <row r="210" spans="1:3" x14ac:dyDescent="0.35">
      <c r="B210" t="s">
        <v>123</v>
      </c>
    </row>
    <row r="211" spans="1:3" x14ac:dyDescent="0.35">
      <c r="B211" t="s">
        <v>124</v>
      </c>
    </row>
    <row r="212" spans="1:3" x14ac:dyDescent="0.35">
      <c r="B212" t="s">
        <v>125</v>
      </c>
    </row>
    <row r="213" spans="1:3" x14ac:dyDescent="0.35">
      <c r="B213" t="s">
        <v>126</v>
      </c>
    </row>
    <row r="214" spans="1:3" x14ac:dyDescent="0.35">
      <c r="B214" t="s">
        <v>127</v>
      </c>
    </row>
    <row r="215" spans="1:3" x14ac:dyDescent="0.35">
      <c r="A215" t="s">
        <v>128</v>
      </c>
    </row>
    <row r="216" spans="1:3" x14ac:dyDescent="0.35">
      <c r="A216" t="s">
        <v>129</v>
      </c>
    </row>
    <row r="217" spans="1:3" x14ac:dyDescent="0.35">
      <c r="B217" t="s">
        <v>194</v>
      </c>
    </row>
    <row r="218" spans="1:3" x14ac:dyDescent="0.35">
      <c r="C218" t="s">
        <v>195</v>
      </c>
    </row>
    <row r="219" spans="1:3" x14ac:dyDescent="0.35">
      <c r="C219" t="s">
        <v>196</v>
      </c>
    </row>
    <row r="220" spans="1:3" x14ac:dyDescent="0.35">
      <c r="C220" t="s">
        <v>197</v>
      </c>
    </row>
    <row r="221" spans="1:3" x14ac:dyDescent="0.35">
      <c r="C221" t="s">
        <v>198</v>
      </c>
    </row>
    <row r="222" spans="1:3" x14ac:dyDescent="0.35">
      <c r="C222" t="s">
        <v>199</v>
      </c>
    </row>
    <row r="223" spans="1:3" x14ac:dyDescent="0.35">
      <c r="B223" t="s">
        <v>200</v>
      </c>
    </row>
    <row r="224" spans="1:3" x14ac:dyDescent="0.35">
      <c r="B224" t="s">
        <v>201</v>
      </c>
    </row>
    <row r="225" spans="1:3" x14ac:dyDescent="0.35">
      <c r="B225" t="s">
        <v>202</v>
      </c>
    </row>
    <row r="226" spans="1:3" x14ac:dyDescent="0.35">
      <c r="B226" t="s">
        <v>203</v>
      </c>
    </row>
    <row r="227" spans="1:3" x14ac:dyDescent="0.35">
      <c r="C227" t="s">
        <v>195</v>
      </c>
    </row>
    <row r="228" spans="1:3" x14ac:dyDescent="0.35">
      <c r="C228" t="s">
        <v>196</v>
      </c>
    </row>
    <row r="229" spans="1:3" x14ac:dyDescent="0.35">
      <c r="C229" t="s">
        <v>197</v>
      </c>
    </row>
    <row r="230" spans="1:3" x14ac:dyDescent="0.35">
      <c r="C230" t="s">
        <v>198</v>
      </c>
    </row>
    <row r="231" spans="1:3" x14ac:dyDescent="0.35">
      <c r="A231" t="s">
        <v>139</v>
      </c>
    </row>
    <row r="232" spans="1:3" x14ac:dyDescent="0.35">
      <c r="A232" t="s">
        <v>140</v>
      </c>
    </row>
    <row r="233" spans="1:3" x14ac:dyDescent="0.35">
      <c r="A233" t="s">
        <v>129</v>
      </c>
    </row>
    <row r="234" spans="1:3" x14ac:dyDescent="0.35">
      <c r="A234" t="s">
        <v>204</v>
      </c>
    </row>
    <row r="235" spans="1:3" x14ac:dyDescent="0.35">
      <c r="A235" t="s">
        <v>205</v>
      </c>
    </row>
    <row r="236" spans="1:3" x14ac:dyDescent="0.35">
      <c r="A236" t="s">
        <v>143</v>
      </c>
    </row>
    <row r="237" spans="1:3" x14ac:dyDescent="0.35">
      <c r="A237" t="s">
        <v>206</v>
      </c>
    </row>
    <row r="238" spans="1:3" x14ac:dyDescent="0.35">
      <c r="A238" t="s">
        <v>207</v>
      </c>
    </row>
    <row r="239" spans="1:3" x14ac:dyDescent="0.35">
      <c r="A239" t="s">
        <v>208</v>
      </c>
    </row>
    <row r="240" spans="1:3" x14ac:dyDescent="0.35">
      <c r="A240" t="s">
        <v>209</v>
      </c>
    </row>
    <row r="242" spans="1:28" x14ac:dyDescent="0.35">
      <c r="A242" t="s">
        <v>210</v>
      </c>
      <c r="B242" t="s">
        <v>211</v>
      </c>
      <c r="C242" t="s">
        <v>212</v>
      </c>
      <c r="D242" t="s">
        <v>213</v>
      </c>
      <c r="E242" t="s">
        <v>62</v>
      </c>
      <c r="F242" t="s">
        <v>63</v>
      </c>
      <c r="G242" t="s">
        <v>64</v>
      </c>
      <c r="H242" t="s">
        <v>65</v>
      </c>
      <c r="I242" t="s">
        <v>66</v>
      </c>
      <c r="J242" t="s">
        <v>67</v>
      </c>
      <c r="K242" t="s">
        <v>68</v>
      </c>
      <c r="L242" t="s">
        <v>69</v>
      </c>
      <c r="M242" t="s">
        <v>70</v>
      </c>
      <c r="N242" t="s">
        <v>71</v>
      </c>
      <c r="O242" t="s">
        <v>72</v>
      </c>
      <c r="P242" t="s">
        <v>73</v>
      </c>
      <c r="Q242" t="s">
        <v>74</v>
      </c>
      <c r="R242" t="s">
        <v>75</v>
      </c>
      <c r="S242" t="s">
        <v>76</v>
      </c>
      <c r="T242" t="s">
        <v>77</v>
      </c>
      <c r="U242" t="s">
        <v>78</v>
      </c>
      <c r="V242" t="s">
        <v>79</v>
      </c>
      <c r="W242" t="s">
        <v>80</v>
      </c>
      <c r="X242" t="s">
        <v>81</v>
      </c>
      <c r="Y242" t="s">
        <v>82</v>
      </c>
      <c r="Z242" t="s">
        <v>83</v>
      </c>
      <c r="AA242" t="s">
        <v>84</v>
      </c>
      <c r="AB242" t="s">
        <v>85</v>
      </c>
    </row>
    <row r="243" spans="1:28" x14ac:dyDescent="0.35">
      <c r="A243">
        <v>1024</v>
      </c>
      <c r="B243" t="s">
        <v>214</v>
      </c>
      <c r="C243">
        <v>12</v>
      </c>
      <c r="D243">
        <v>12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13.952896007537801</v>
      </c>
      <c r="M243">
        <v>59.414641326904302</v>
      </c>
      <c r="N243">
        <v>98.510207031250005</v>
      </c>
      <c r="O243">
        <v>127.799772949219</v>
      </c>
      <c r="P243">
        <v>155.17800390625001</v>
      </c>
      <c r="Q243">
        <v>153.452885253906</v>
      </c>
      <c r="R243">
        <v>150.72112243652299</v>
      </c>
      <c r="S243">
        <v>121.520137451172</v>
      </c>
      <c r="T243">
        <v>81.110151306152304</v>
      </c>
      <c r="U243">
        <v>37.3065084228516</v>
      </c>
      <c r="V243">
        <v>2.4796289992332499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</row>
    <row r="246" spans="1:28" x14ac:dyDescent="0.35">
      <c r="A246" t="s">
        <v>215</v>
      </c>
    </row>
    <row r="247" spans="1:28" x14ac:dyDescent="0.35">
      <c r="B247" t="s">
        <v>217</v>
      </c>
    </row>
    <row r="248" spans="1:28" x14ac:dyDescent="0.35">
      <c r="B248" t="s">
        <v>218</v>
      </c>
    </row>
    <row r="249" spans="1:28" x14ac:dyDescent="0.35">
      <c r="B249" t="s">
        <v>219</v>
      </c>
    </row>
    <row r="250" spans="1:28" x14ac:dyDescent="0.35">
      <c r="B250" t="s">
        <v>220</v>
      </c>
    </row>
    <row r="251" spans="1:28" x14ac:dyDescent="0.35">
      <c r="B251" t="s">
        <v>221</v>
      </c>
    </row>
    <row r="252" spans="1:28" x14ac:dyDescent="0.35">
      <c r="B252" t="s">
        <v>222</v>
      </c>
    </row>
    <row r="253" spans="1:28" x14ac:dyDescent="0.35">
      <c r="B253" t="s">
        <v>223</v>
      </c>
    </row>
    <row r="254" spans="1:28" x14ac:dyDescent="0.35">
      <c r="B254" t="s">
        <v>224</v>
      </c>
    </row>
    <row r="255" spans="1:28" x14ac:dyDescent="0.35">
      <c r="B255" t="s">
        <v>225</v>
      </c>
    </row>
    <row r="256" spans="1:28" x14ac:dyDescent="0.35">
      <c r="B256" t="s">
        <v>226</v>
      </c>
    </row>
    <row r="257" spans="1:2" x14ac:dyDescent="0.35">
      <c r="B257" t="s">
        <v>227</v>
      </c>
    </row>
    <row r="258" spans="1:2" x14ac:dyDescent="0.35">
      <c r="B258" t="s">
        <v>228</v>
      </c>
    </row>
    <row r="259" spans="1:2" x14ac:dyDescent="0.35">
      <c r="B259" t="s">
        <v>229</v>
      </c>
    </row>
    <row r="260" spans="1:2" x14ac:dyDescent="0.35">
      <c r="B260" t="s">
        <v>230</v>
      </c>
    </row>
    <row r="261" spans="1:2" x14ac:dyDescent="0.35">
      <c r="B261" t="s">
        <v>231</v>
      </c>
    </row>
    <row r="262" spans="1:2" x14ac:dyDescent="0.35">
      <c r="B262" t="s">
        <v>232</v>
      </c>
    </row>
    <row r="263" spans="1:2" x14ac:dyDescent="0.35">
      <c r="B263" t="s">
        <v>233</v>
      </c>
    </row>
    <row r="264" spans="1:2" x14ac:dyDescent="0.35">
      <c r="B264" t="s">
        <v>234</v>
      </c>
    </row>
    <row r="265" spans="1:2" x14ac:dyDescent="0.35">
      <c r="B265" t="s">
        <v>235</v>
      </c>
    </row>
    <row r="266" spans="1:2" x14ac:dyDescent="0.35">
      <c r="B266" t="s">
        <v>236</v>
      </c>
    </row>
    <row r="267" spans="1:2" x14ac:dyDescent="0.35">
      <c r="B267" t="s">
        <v>237</v>
      </c>
    </row>
    <row r="268" spans="1:2" x14ac:dyDescent="0.35">
      <c r="B268" t="s">
        <v>238</v>
      </c>
    </row>
    <row r="269" spans="1:2" x14ac:dyDescent="0.35">
      <c r="B269" t="s">
        <v>239</v>
      </c>
    </row>
    <row r="270" spans="1:2" x14ac:dyDescent="0.35">
      <c r="B270" t="s">
        <v>240</v>
      </c>
    </row>
    <row r="271" spans="1:2" x14ac:dyDescent="0.35">
      <c r="B271" t="s">
        <v>241</v>
      </c>
    </row>
    <row r="272" spans="1:2" x14ac:dyDescent="0.35">
      <c r="A272" t="s">
        <v>128</v>
      </c>
    </row>
    <row r="273" spans="1:4" x14ac:dyDescent="0.35">
      <c r="A273" t="s">
        <v>129</v>
      </c>
    </row>
    <row r="274" spans="1:4" x14ac:dyDescent="0.35">
      <c r="B274" t="s">
        <v>242</v>
      </c>
    </row>
    <row r="275" spans="1:4" x14ac:dyDescent="0.35">
      <c r="C275" t="s">
        <v>243</v>
      </c>
    </row>
    <row r="276" spans="1:4" x14ac:dyDescent="0.35">
      <c r="C276" t="s">
        <v>244</v>
      </c>
    </row>
    <row r="277" spans="1:4" x14ac:dyDescent="0.35">
      <c r="C277" t="s">
        <v>245</v>
      </c>
    </row>
    <row r="278" spans="1:4" x14ac:dyDescent="0.35">
      <c r="B278" t="s">
        <v>246</v>
      </c>
    </row>
    <row r="279" spans="1:4" x14ac:dyDescent="0.35">
      <c r="B279" t="s">
        <v>247</v>
      </c>
    </row>
    <row r="280" spans="1:4" x14ac:dyDescent="0.35">
      <c r="B280" t="s">
        <v>248</v>
      </c>
    </row>
    <row r="281" spans="1:4" x14ac:dyDescent="0.35">
      <c r="D281" t="s">
        <v>249</v>
      </c>
    </row>
    <row r="282" spans="1:4" x14ac:dyDescent="0.35">
      <c r="C282" t="s">
        <v>243</v>
      </c>
    </row>
    <row r="283" spans="1:4" x14ac:dyDescent="0.35">
      <c r="C283" t="s">
        <v>244</v>
      </c>
    </row>
    <row r="284" spans="1:4" x14ac:dyDescent="0.35">
      <c r="A284" t="s">
        <v>139</v>
      </c>
    </row>
    <row r="285" spans="1:4" x14ac:dyDescent="0.35">
      <c r="A285" t="s">
        <v>140</v>
      </c>
    </row>
    <row r="286" spans="1:4" x14ac:dyDescent="0.35">
      <c r="A286" t="s">
        <v>129</v>
      </c>
    </row>
    <row r="287" spans="1:4" x14ac:dyDescent="0.35">
      <c r="B287" t="s">
        <v>250</v>
      </c>
    </row>
    <row r="288" spans="1:4" x14ac:dyDescent="0.35">
      <c r="B288" t="s">
        <v>251</v>
      </c>
    </row>
    <row r="289" spans="1:26" x14ac:dyDescent="0.35">
      <c r="A289" t="s">
        <v>143</v>
      </c>
    </row>
    <row r="290" spans="1:26" x14ac:dyDescent="0.35">
      <c r="A290" t="s">
        <v>252</v>
      </c>
    </row>
    <row r="291" spans="1:26" x14ac:dyDescent="0.35">
      <c r="A291" t="s">
        <v>253</v>
      </c>
    </row>
    <row r="292" spans="1:26" x14ac:dyDescent="0.35">
      <c r="A292" t="s">
        <v>216</v>
      </c>
    </row>
    <row r="294" spans="1:26" x14ac:dyDescent="0.35">
      <c r="A294" t="s">
        <v>254</v>
      </c>
      <c r="B294" t="s">
        <v>86</v>
      </c>
      <c r="C294" t="s">
        <v>62</v>
      </c>
      <c r="D294" t="s">
        <v>63</v>
      </c>
      <c r="E294" t="s">
        <v>64</v>
      </c>
      <c r="F294" t="s">
        <v>65</v>
      </c>
      <c r="G294" t="s">
        <v>66</v>
      </c>
      <c r="H294" t="s">
        <v>67</v>
      </c>
      <c r="I294" t="s">
        <v>68</v>
      </c>
      <c r="J294" t="s">
        <v>69</v>
      </c>
      <c r="K294" t="s">
        <v>70</v>
      </c>
      <c r="L294" t="s">
        <v>71</v>
      </c>
      <c r="M294" t="s">
        <v>72</v>
      </c>
      <c r="N294" t="s">
        <v>73</v>
      </c>
      <c r="O294" t="s">
        <v>74</v>
      </c>
      <c r="P294" t="s">
        <v>75</v>
      </c>
      <c r="Q294" t="s">
        <v>76</v>
      </c>
      <c r="R294" t="s">
        <v>77</v>
      </c>
      <c r="S294" t="s">
        <v>78</v>
      </c>
      <c r="T294" t="s">
        <v>79</v>
      </c>
      <c r="U294" t="s">
        <v>80</v>
      </c>
      <c r="V294" t="s">
        <v>81</v>
      </c>
      <c r="W294" t="s">
        <v>82</v>
      </c>
      <c r="X294" t="s">
        <v>83</v>
      </c>
      <c r="Y294" t="s">
        <v>84</v>
      </c>
      <c r="Z294" t="s">
        <v>85</v>
      </c>
    </row>
    <row r="295" spans="1:26" x14ac:dyDescent="0.35">
      <c r="A295" t="s">
        <v>255</v>
      </c>
      <c r="B295" s="3">
        <v>43070</v>
      </c>
      <c r="C295">
        <v>18.6300001144409</v>
      </c>
      <c r="D295">
        <v>18.194999694824201</v>
      </c>
      <c r="E295">
        <v>18</v>
      </c>
      <c r="F295">
        <v>17.617499828338602</v>
      </c>
      <c r="G295">
        <v>17.655000209808399</v>
      </c>
      <c r="H295">
        <v>18.322500705719001</v>
      </c>
      <c r="I295">
        <v>19.914999961852999</v>
      </c>
      <c r="J295">
        <v>19.539999961852999</v>
      </c>
      <c r="K295">
        <v>19.852499961852999</v>
      </c>
      <c r="L295">
        <v>19.602499485015901</v>
      </c>
      <c r="M295">
        <v>19.865000247955301</v>
      </c>
      <c r="N295">
        <v>20.7650003433228</v>
      </c>
      <c r="O295">
        <v>23.190000057220502</v>
      </c>
      <c r="P295">
        <v>34.802500247955301</v>
      </c>
      <c r="Q295">
        <v>28.6350002288818</v>
      </c>
      <c r="R295">
        <v>24.5250000953674</v>
      </c>
      <c r="S295">
        <v>22.667500019073501</v>
      </c>
      <c r="T295">
        <v>32.6650004386902</v>
      </c>
      <c r="U295">
        <v>21.077499866485599</v>
      </c>
      <c r="V295">
        <v>19.852499961852999</v>
      </c>
      <c r="W295">
        <v>19.170000076293899</v>
      </c>
      <c r="X295">
        <v>18.294999599456801</v>
      </c>
      <c r="Y295">
        <v>17.799999713897702</v>
      </c>
      <c r="Z295">
        <v>17.957499504089402</v>
      </c>
    </row>
    <row r="298" spans="1:26" x14ac:dyDescent="0.35">
      <c r="C298">
        <f>C295*M74/1000</f>
        <v>0</v>
      </c>
      <c r="D298">
        <f t="shared" ref="D298:Z298" si="0">D295*N74/1000</f>
        <v>0</v>
      </c>
      <c r="E298">
        <f t="shared" si="0"/>
        <v>0</v>
      </c>
      <c r="F298">
        <f t="shared" si="0"/>
        <v>0</v>
      </c>
      <c r="G298">
        <f t="shared" si="0"/>
        <v>0</v>
      </c>
      <c r="H298">
        <f t="shared" si="0"/>
        <v>0</v>
      </c>
      <c r="I298">
        <f t="shared" si="0"/>
        <v>0</v>
      </c>
      <c r="J298">
        <f t="shared" si="0"/>
        <v>4.5528199911117487E-3</v>
      </c>
      <c r="K298">
        <f t="shared" si="0"/>
        <v>6.737938487052908E-2</v>
      </c>
      <c r="L298">
        <f t="shared" si="0"/>
        <v>0.2179797942733768</v>
      </c>
      <c r="M298">
        <f t="shared" si="0"/>
        <v>0.32282611902952163</v>
      </c>
      <c r="N298">
        <f t="shared" si="0"/>
        <v>0.43160053213596439</v>
      </c>
      <c r="O298">
        <f t="shared" si="0"/>
        <v>0.60152541148424254</v>
      </c>
      <c r="P298">
        <f t="shared" si="0"/>
        <v>0.71801038261556582</v>
      </c>
      <c r="Q298">
        <f t="shared" si="0"/>
        <v>0.37838289302444411</v>
      </c>
      <c r="R298">
        <f t="shared" si="0"/>
        <v>0.15350197559690457</v>
      </c>
      <c r="S298">
        <f t="shared" si="0"/>
        <v>2.6384970022201554E-2</v>
      </c>
      <c r="T298">
        <f t="shared" si="0"/>
        <v>0</v>
      </c>
      <c r="U298">
        <f t="shared" si="0"/>
        <v>0</v>
      </c>
      <c r="V298">
        <f t="shared" si="0"/>
        <v>0</v>
      </c>
      <c r="W298">
        <f t="shared" si="0"/>
        <v>0</v>
      </c>
      <c r="X298">
        <f t="shared" si="0"/>
        <v>0</v>
      </c>
      <c r="Y298">
        <f t="shared" si="0"/>
        <v>0</v>
      </c>
      <c r="Z298">
        <f t="shared" si="0"/>
        <v>0</v>
      </c>
    </row>
    <row r="299" spans="1:26" x14ac:dyDescent="0.35">
      <c r="C299">
        <f>C295*M75/1000</f>
        <v>0.75768210465431141</v>
      </c>
      <c r="D299">
        <f t="shared" ref="D299:Z299" si="1">D295*N75/1000</f>
        <v>0.71129712306976256</v>
      </c>
      <c r="E299">
        <f t="shared" si="1"/>
        <v>0.78404399999999996</v>
      </c>
      <c r="F299">
        <f t="shared" si="1"/>
        <v>0.70690218061208632</v>
      </c>
      <c r="G299">
        <f t="shared" si="1"/>
        <v>0.69652506827736094</v>
      </c>
      <c r="H299">
        <f t="shared" si="1"/>
        <v>0.80452268348741562</v>
      </c>
      <c r="I299">
        <f t="shared" si="1"/>
        <v>0.85421409336376064</v>
      </c>
      <c r="J299">
        <f t="shared" si="1"/>
        <v>0.49170455904006888</v>
      </c>
      <c r="K299">
        <f t="shared" si="1"/>
        <v>0.39973008673191013</v>
      </c>
      <c r="L299">
        <f t="shared" si="1"/>
        <v>0.20104323471832308</v>
      </c>
      <c r="M299">
        <f t="shared" si="1"/>
        <v>0.12171285651922213</v>
      </c>
      <c r="N299">
        <f t="shared" si="1"/>
        <v>0.15650580758762395</v>
      </c>
      <c r="O299">
        <f t="shared" si="1"/>
        <v>0.11889513029336951</v>
      </c>
      <c r="P299">
        <f t="shared" si="1"/>
        <v>0.16670397618770591</v>
      </c>
      <c r="Q299">
        <f t="shared" si="1"/>
        <v>0.42560200840187018</v>
      </c>
      <c r="R299">
        <f t="shared" si="1"/>
        <v>0.62580442743348985</v>
      </c>
      <c r="S299">
        <f t="shared" si="1"/>
        <v>1.3333476861219415</v>
      </c>
      <c r="T299">
        <f t="shared" si="1"/>
        <v>2.9283192943272605</v>
      </c>
      <c r="U299">
        <f t="shared" si="1"/>
        <v>1.8546513682518009</v>
      </c>
      <c r="V299">
        <f t="shared" si="1"/>
        <v>1.3972387998151761</v>
      </c>
      <c r="W299">
        <f t="shared" si="1"/>
        <v>1.2268991748828859</v>
      </c>
      <c r="X299">
        <f t="shared" si="1"/>
        <v>0.87217751590490411</v>
      </c>
      <c r="Y299">
        <f t="shared" si="1"/>
        <v>0.88668918574810018</v>
      </c>
      <c r="Z299">
        <f t="shared" si="1"/>
        <v>0.78975287069034783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AEE4-C067-4638-9255-9B9C836A7E78}">
  <dimension ref="A1:AA30"/>
  <sheetViews>
    <sheetView workbookViewId="0">
      <selection activeCell="A30" sqref="A30"/>
    </sheetView>
  </sheetViews>
  <sheetFormatPr defaultRowHeight="14.5" x14ac:dyDescent="0.35"/>
  <cols>
    <col min="3" max="3" width="22.26953125" bestFit="1" customWidth="1"/>
  </cols>
  <sheetData>
    <row r="1" spans="1:27" x14ac:dyDescent="0.35">
      <c r="A1" t="s">
        <v>58</v>
      </c>
      <c r="B1" t="s">
        <v>59</v>
      </c>
      <c r="C1" t="s">
        <v>57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5">
      <c r="A2">
        <v>12</v>
      </c>
      <c r="B2">
        <v>2017</v>
      </c>
      <c r="C2" t="s">
        <v>100</v>
      </c>
      <c r="D2" s="4">
        <v>-56.102798461913999</v>
      </c>
      <c r="E2" s="4">
        <v>-56.4622993469238</v>
      </c>
      <c r="F2" s="4">
        <v>-54.789100646972599</v>
      </c>
      <c r="G2" s="4">
        <v>-55.240299224853501</v>
      </c>
      <c r="H2" s="4">
        <v>-53.847000122070298</v>
      </c>
      <c r="I2" s="4">
        <v>-51.301700592041001</v>
      </c>
      <c r="J2" s="4">
        <v>-59.209999084472599</v>
      </c>
      <c r="K2" s="4">
        <v>-55.040802001953097</v>
      </c>
      <c r="L2" s="4">
        <v>560.4326171875</v>
      </c>
      <c r="M2" s="4">
        <v>2722.31079101562</v>
      </c>
      <c r="N2" s="4">
        <v>5790.2177734375</v>
      </c>
      <c r="O2" s="4">
        <v>8822.80859375</v>
      </c>
      <c r="P2" s="4">
        <v>10994.2021484375</v>
      </c>
      <c r="Q2" s="4">
        <v>11576.1103515625</v>
      </c>
      <c r="R2" s="4">
        <v>10716.9072265625</v>
      </c>
      <c r="S2" s="4">
        <v>8942.0048828125</v>
      </c>
      <c r="T2" s="4">
        <v>6448.0625</v>
      </c>
      <c r="U2" s="4">
        <v>2960.50805664062</v>
      </c>
      <c r="V2" s="4">
        <v>466.137603759765</v>
      </c>
      <c r="W2" s="4">
        <v>-62.872398376464801</v>
      </c>
      <c r="X2" s="4">
        <v>-60.176799774169901</v>
      </c>
      <c r="Y2" s="4">
        <v>-58.267299652099602</v>
      </c>
      <c r="Z2" s="4">
        <v>-59.345901489257798</v>
      </c>
      <c r="AA2" s="4">
        <v>-56.988899230957003</v>
      </c>
    </row>
    <row r="3" spans="1:27" x14ac:dyDescent="0.35">
      <c r="A3">
        <v>12</v>
      </c>
      <c r="B3">
        <v>2017</v>
      </c>
      <c r="C3" t="s">
        <v>99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98</v>
      </c>
      <c r="L3" s="4">
        <v>3710</v>
      </c>
      <c r="M3" s="4">
        <v>7205</v>
      </c>
      <c r="N3" s="4">
        <v>9835</v>
      </c>
      <c r="O3" s="4">
        <v>10940</v>
      </c>
      <c r="P3" s="4">
        <v>11770</v>
      </c>
      <c r="Q3" s="4">
        <v>11527</v>
      </c>
      <c r="R3" s="4">
        <v>10398</v>
      </c>
      <c r="S3" s="4">
        <v>7414</v>
      </c>
      <c r="T3" s="4">
        <v>3881</v>
      </c>
      <c r="U3" s="4">
        <v>344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35">
      <c r="A4">
        <v>12</v>
      </c>
      <c r="B4">
        <v>2017</v>
      </c>
      <c r="C4" t="s">
        <v>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0.23299999535083701</v>
      </c>
      <c r="L4" s="4">
        <v>3.3940000534057599</v>
      </c>
      <c r="M4" s="4">
        <v>11.119999885559</v>
      </c>
      <c r="N4" s="4">
        <v>16.250999450683501</v>
      </c>
      <c r="O4" s="4">
        <v>20.784999847412099</v>
      </c>
      <c r="P4" s="4">
        <v>25.938999176025298</v>
      </c>
      <c r="Q4" s="4">
        <v>20.6310005187988</v>
      </c>
      <c r="R4" s="4">
        <v>13.213999748229901</v>
      </c>
      <c r="S4" s="4">
        <v>6.2589998245239196</v>
      </c>
      <c r="T4" s="4">
        <v>1.1640000343322701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35">
      <c r="A5">
        <v>12</v>
      </c>
      <c r="B5">
        <v>2017</v>
      </c>
      <c r="C5" t="s">
        <v>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4.5528197661042196E-3</v>
      </c>
      <c r="L5" s="4">
        <v>6.7379385232925401E-2</v>
      </c>
      <c r="M5" s="4">
        <v>0.21797978878021201</v>
      </c>
      <c r="N5" s="4">
        <v>0.322826117277145</v>
      </c>
      <c r="O5" s="4">
        <v>0.43160054087638799</v>
      </c>
      <c r="P5" s="4">
        <v>0.60152542591094904</v>
      </c>
      <c r="Q5" s="4">
        <v>0.71801036596298196</v>
      </c>
      <c r="R5" s="4">
        <v>0.37838289141654902</v>
      </c>
      <c r="S5" s="4">
        <v>0.153501972556114</v>
      </c>
      <c r="T5" s="4">
        <v>2.6384970173239701E-2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x14ac:dyDescent="0.35">
      <c r="A6">
        <v>12</v>
      </c>
      <c r="B6">
        <v>2017</v>
      </c>
      <c r="C6" t="s">
        <v>96</v>
      </c>
      <c r="D6" s="4">
        <v>40.669998168945298</v>
      </c>
      <c r="E6" s="4">
        <v>39.092998504638601</v>
      </c>
      <c r="F6" s="4">
        <v>43.557998657226499</v>
      </c>
      <c r="G6" s="4">
        <v>40.125</v>
      </c>
      <c r="H6" s="4">
        <v>39.451999664306598</v>
      </c>
      <c r="I6" s="4">
        <v>43.909000396728501</v>
      </c>
      <c r="J6" s="4">
        <v>42.893001556396399</v>
      </c>
      <c r="K6" s="4">
        <v>25.163999557495099</v>
      </c>
      <c r="L6" s="4">
        <v>20.1350002288818</v>
      </c>
      <c r="M6" s="4">
        <v>10.255999565124499</v>
      </c>
      <c r="N6" s="4">
        <v>6.1269998550415004</v>
      </c>
      <c r="O6" s="4">
        <v>7.5370001792907697</v>
      </c>
      <c r="P6" s="4">
        <v>5.1269998550415004</v>
      </c>
      <c r="Q6" s="4">
        <v>4.7899999618530202</v>
      </c>
      <c r="R6" s="4">
        <v>14.8629999160766</v>
      </c>
      <c r="S6" s="4">
        <v>25.517000198364201</v>
      </c>
      <c r="T6" s="4">
        <v>58.821998596191399</v>
      </c>
      <c r="U6" s="4">
        <v>89.647003173828097</v>
      </c>
      <c r="V6" s="4">
        <v>87.991996765136705</v>
      </c>
      <c r="W6" s="4">
        <v>70.380996704101506</v>
      </c>
      <c r="X6" s="4">
        <v>64.000999450683594</v>
      </c>
      <c r="Y6" s="4">
        <v>47.673000335693303</v>
      </c>
      <c r="Z6" s="4">
        <v>49.813999176025298</v>
      </c>
      <c r="AA6" s="4">
        <v>43.979000091552699</v>
      </c>
    </row>
    <row r="7" spans="1:27" x14ac:dyDescent="0.35">
      <c r="A7">
        <v>12</v>
      </c>
      <c r="B7">
        <v>2017</v>
      </c>
      <c r="C7" t="s">
        <v>95</v>
      </c>
      <c r="D7" s="4">
        <v>0.757682085037231</v>
      </c>
      <c r="E7" s="4">
        <v>0.71129709482192904</v>
      </c>
      <c r="F7" s="4">
        <v>0.78404402732849099</v>
      </c>
      <c r="G7" s="4">
        <v>0.70690220594406095</v>
      </c>
      <c r="H7" s="4">
        <v>0.69652509689330999</v>
      </c>
      <c r="I7" s="4">
        <v>0.80452269315719604</v>
      </c>
      <c r="J7" s="4">
        <v>0.85421407222747803</v>
      </c>
      <c r="K7" s="4">
        <v>0.49170455336570701</v>
      </c>
      <c r="L7" s="4">
        <v>0.39973008632659901</v>
      </c>
      <c r="M7" s="4">
        <v>0.20104323327541301</v>
      </c>
      <c r="N7" s="4">
        <v>0.121712855994701</v>
      </c>
      <c r="O7" s="4">
        <v>0.15650580823421401</v>
      </c>
      <c r="P7" s="4">
        <v>0.118895128369331</v>
      </c>
      <c r="Q7" s="4">
        <v>0.16670396924018799</v>
      </c>
      <c r="R7" s="4">
        <v>0.42560201883316001</v>
      </c>
      <c r="S7" s="4">
        <v>0.62580442428588801</v>
      </c>
      <c r="T7" s="4">
        <v>1.3333476781845</v>
      </c>
      <c r="U7" s="4">
        <v>2.9283192157745299</v>
      </c>
      <c r="V7" s="4">
        <v>1.8546513319015501</v>
      </c>
      <c r="W7" s="4">
        <v>1.39723885059356</v>
      </c>
      <c r="X7" s="4">
        <v>1.2268991470336901</v>
      </c>
      <c r="Y7" s="4">
        <v>0.87217754125595004</v>
      </c>
      <c r="Z7" s="4">
        <v>0.88668918609619096</v>
      </c>
      <c r="AA7" s="4">
        <v>0.78975284099578802</v>
      </c>
    </row>
    <row r="8" spans="1:27" x14ac:dyDescent="0.35">
      <c r="A8">
        <v>12</v>
      </c>
      <c r="B8">
        <v>2017</v>
      </c>
      <c r="C8" t="s">
        <v>94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13.952896118164</v>
      </c>
      <c r="L8" s="4">
        <v>59.414642333984297</v>
      </c>
      <c r="M8" s="4">
        <v>98.510208129882798</v>
      </c>
      <c r="N8" s="4">
        <v>127.79977416992099</v>
      </c>
      <c r="O8" s="4">
        <v>155.17800903320301</v>
      </c>
      <c r="P8" s="4">
        <v>153.452880859375</v>
      </c>
      <c r="Q8" s="4">
        <v>150.72111511230401</v>
      </c>
      <c r="R8" s="4">
        <v>121.520133972167</v>
      </c>
      <c r="S8" s="4">
        <v>81.110153198242102</v>
      </c>
      <c r="T8" s="4">
        <v>37.306507110595703</v>
      </c>
      <c r="U8" s="4">
        <v>2.4796290397643999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9" spans="1:27" x14ac:dyDescent="0.35">
      <c r="A9">
        <v>12</v>
      </c>
      <c r="B9">
        <v>2017</v>
      </c>
      <c r="C9" t="s">
        <v>93</v>
      </c>
      <c r="D9" s="4">
        <v>4.2703498077392501</v>
      </c>
      <c r="E9" s="4">
        <v>4.10476484298706</v>
      </c>
      <c r="F9" s="4">
        <v>4.5735898590087798</v>
      </c>
      <c r="G9" s="4">
        <v>4.2131249999999998</v>
      </c>
      <c r="H9" s="4">
        <v>4.1424599647521898</v>
      </c>
      <c r="I9" s="4">
        <v>4.6104450416564902</v>
      </c>
      <c r="J9" s="4">
        <v>4.5037651634216296</v>
      </c>
      <c r="K9" s="4">
        <v>2.6177549540251399</v>
      </c>
      <c r="L9" s="4">
        <v>1.75780501842498</v>
      </c>
      <c r="M9" s="4">
        <v>-9.0720033645629694E-2</v>
      </c>
      <c r="N9" s="4">
        <v>-1.06301995754241</v>
      </c>
      <c r="O9" s="4">
        <v>-1.3910399651527401</v>
      </c>
      <c r="P9" s="4">
        <v>-2.1852599287032999</v>
      </c>
      <c r="Q9" s="4">
        <v>-1.6633050584793001</v>
      </c>
      <c r="R9" s="4">
        <v>0.173145017623901</v>
      </c>
      <c r="S9" s="4">
        <v>2.0220900392532299</v>
      </c>
      <c r="T9" s="4">
        <v>6.0540898489951998</v>
      </c>
      <c r="U9" s="4">
        <v>9.4129353332519496</v>
      </c>
      <c r="V9" s="4">
        <v>9.2391596603393502</v>
      </c>
      <c r="W9" s="4">
        <v>7.3900046539306601</v>
      </c>
      <c r="X9" s="4">
        <v>6.72010494232177</v>
      </c>
      <c r="Y9" s="4">
        <v>5.0056650352477998</v>
      </c>
      <c r="Z9" s="4">
        <v>5.2304699134826604</v>
      </c>
      <c r="AA9" s="4">
        <v>4.6177950096130296</v>
      </c>
    </row>
    <row r="10" spans="1:27" x14ac:dyDescent="0.35">
      <c r="A10">
        <v>12</v>
      </c>
      <c r="B10">
        <v>2017</v>
      </c>
      <c r="C10" t="s">
        <v>92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2.44649995118379E-2</v>
      </c>
      <c r="L10" s="4">
        <v>0.35637000560760401</v>
      </c>
      <c r="M10" s="4">
        <v>1.1675999879837</v>
      </c>
      <c r="N10" s="4">
        <v>1.7063549423217701</v>
      </c>
      <c r="O10" s="4">
        <v>2.1824249839782701</v>
      </c>
      <c r="P10" s="4">
        <v>2.72359491348266</v>
      </c>
      <c r="Q10" s="4">
        <v>2.1662550544738699</v>
      </c>
      <c r="R10" s="4">
        <v>1.38746997356414</v>
      </c>
      <c r="S10" s="4">
        <v>0.65719498157501199</v>
      </c>
      <c r="T10" s="4">
        <v>0.12222000360488799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</row>
    <row r="11" spans="1:27" x14ac:dyDescent="0.35">
      <c r="A11">
        <v>12</v>
      </c>
      <c r="B11">
        <v>2017</v>
      </c>
      <c r="C11" t="s">
        <v>91</v>
      </c>
      <c r="D11" s="4">
        <v>4.2703498077392501</v>
      </c>
      <c r="E11" s="4">
        <v>4.10476484298706</v>
      </c>
      <c r="F11" s="4">
        <v>4.5735898590087798</v>
      </c>
      <c r="G11" s="4">
        <v>4.2131249999999998</v>
      </c>
      <c r="H11" s="4">
        <v>4.1424599647521898</v>
      </c>
      <c r="I11" s="4">
        <v>4.6104450416564902</v>
      </c>
      <c r="J11" s="4">
        <v>4.5037651634216296</v>
      </c>
      <c r="K11" s="4">
        <v>2.6422199535369799</v>
      </c>
      <c r="L11" s="4">
        <v>2.1141750240325901</v>
      </c>
      <c r="M11" s="4">
        <v>1.07687995433807</v>
      </c>
      <c r="N11" s="4">
        <v>0.64333498477935702</v>
      </c>
      <c r="O11" s="4">
        <v>0.79138501882553103</v>
      </c>
      <c r="P11" s="4">
        <v>0.53833498477935704</v>
      </c>
      <c r="Q11" s="4">
        <v>0.50294999599456702</v>
      </c>
      <c r="R11" s="4">
        <v>1.56061499118804</v>
      </c>
      <c r="S11" s="4">
        <v>2.6792850208282402</v>
      </c>
      <c r="T11" s="4">
        <v>6.1763098526000899</v>
      </c>
      <c r="U11" s="4">
        <v>9.4129353332519496</v>
      </c>
      <c r="V11" s="4">
        <v>9.2391596603393502</v>
      </c>
      <c r="W11" s="4">
        <v>7.3900046539306601</v>
      </c>
      <c r="X11" s="4">
        <v>6.72010494232177</v>
      </c>
      <c r="Y11" s="4">
        <v>5.0056650352477998</v>
      </c>
      <c r="Z11" s="4">
        <v>5.2304699134826604</v>
      </c>
      <c r="AA11" s="4">
        <v>4.6177950096130296</v>
      </c>
    </row>
    <row r="13" spans="1:27" x14ac:dyDescent="0.35">
      <c r="A13" t="s">
        <v>100</v>
      </c>
      <c r="C13">
        <v>3</v>
      </c>
      <c r="D13" t="b">
        <f>ROUND(queries!D132,$C$13)=ROUND(D2,$C$13)</f>
        <v>1</v>
      </c>
      <c r="E13" t="b">
        <f>ROUND(queries!E132,$C$13)=ROUND(E2,$C$13)</f>
        <v>1</v>
      </c>
      <c r="F13" t="b">
        <f>ROUND(queries!F132,$C$13)=ROUND(F2,$C$13)</f>
        <v>1</v>
      </c>
      <c r="G13" t="b">
        <f>ROUND(queries!G132,$C$13)=ROUND(G2,$C$13)</f>
        <v>1</v>
      </c>
      <c r="H13" t="b">
        <f>ROUND(queries!H132,$C$13)=ROUND(H2,$C$13)</f>
        <v>1</v>
      </c>
      <c r="I13" t="b">
        <f>ROUND(queries!I132,$C$13)=ROUND(I2,$C$13)</f>
        <v>1</v>
      </c>
      <c r="J13" t="b">
        <f>ROUND(queries!J132,$C$13)=ROUND(J2,$C$13)</f>
        <v>1</v>
      </c>
      <c r="K13" t="b">
        <f>ROUND(queries!K132,$C$13)=ROUND(K2,$C$13)</f>
        <v>1</v>
      </c>
      <c r="L13" t="b">
        <f>ROUND(queries!L132,$C$13)=ROUND(L2,$C$13)</f>
        <v>1</v>
      </c>
      <c r="M13" t="b">
        <f>ROUND(queries!M132,$C$13)=ROUND(M2,$C$13)</f>
        <v>1</v>
      </c>
      <c r="N13" t="b">
        <f>ROUND(queries!N132,$C$13)=ROUND(N2,$C$13)</f>
        <v>1</v>
      </c>
      <c r="O13" t="b">
        <f>ROUND(queries!O132,$C$13)=ROUND(O2,$C$13)</f>
        <v>1</v>
      </c>
      <c r="P13" t="b">
        <f>ROUND(queries!P132,$C$13)=ROUND(P2,$C$13)</f>
        <v>1</v>
      </c>
      <c r="Q13" t="b">
        <f>ROUND(queries!Q132,$C$13)=ROUND(Q2,$C$13)</f>
        <v>1</v>
      </c>
      <c r="R13" t="b">
        <f>ROUND(queries!R132,$C$13)=ROUND(R2,$C$13)</f>
        <v>1</v>
      </c>
      <c r="S13" t="b">
        <f>ROUND(queries!S132,$C$13)=ROUND(S2,$C$13)</f>
        <v>1</v>
      </c>
      <c r="T13" t="b">
        <f>ROUND(queries!T132,$C$13)=ROUND(T2,$C$13)</f>
        <v>1</v>
      </c>
      <c r="U13" t="b">
        <f>ROUND(queries!U132,$C$13)=ROUND(U2,$C$13)</f>
        <v>1</v>
      </c>
      <c r="V13" t="b">
        <f>ROUND(queries!V132,$C$13)=ROUND(V2,$C$13)</f>
        <v>1</v>
      </c>
      <c r="W13" t="b">
        <f>ROUND(queries!W132,$C$13)=ROUND(W2,$C$13)</f>
        <v>1</v>
      </c>
      <c r="X13" t="b">
        <f>ROUND(queries!X132,$C$13)=ROUND(X2,$C$13)</f>
        <v>1</v>
      </c>
      <c r="Y13" t="b">
        <f>ROUND(queries!Y132,$C$13)=ROUND(Y2,$C$13)</f>
        <v>1</v>
      </c>
      <c r="Z13" t="b">
        <f>ROUND(queries!Z132,$C$13)=ROUND(Z2,$C$13)</f>
        <v>1</v>
      </c>
      <c r="AA13" t="b">
        <f>ROUND(queries!AA132,$C$13)=ROUND(AA2,$C$13)</f>
        <v>1</v>
      </c>
    </row>
    <row r="14" spans="1:27" x14ac:dyDescent="0.35">
      <c r="A14" t="s">
        <v>99</v>
      </c>
      <c r="C14">
        <v>10</v>
      </c>
      <c r="D14" t="b">
        <f>ROUND(queries!C183,$C$14)=ROUND(D3,$C$14)</f>
        <v>1</v>
      </c>
      <c r="E14" t="b">
        <f>ROUND(queries!D183,$C$14)=ROUND(E3,$C$14)</f>
        <v>1</v>
      </c>
      <c r="F14" t="b">
        <f>ROUND(queries!E183,$C$14)=ROUND(F3,$C$14)</f>
        <v>1</v>
      </c>
      <c r="G14" t="b">
        <f>ROUND(queries!F183,$C$14)=ROUND(G3,$C$14)</f>
        <v>1</v>
      </c>
      <c r="H14" t="b">
        <f>ROUND(queries!G183,$C$14)=ROUND(H3,$C$14)</f>
        <v>1</v>
      </c>
      <c r="I14" t="b">
        <f>ROUND(queries!H183,$C$14)=ROUND(I3,$C$14)</f>
        <v>1</v>
      </c>
      <c r="J14" t="b">
        <f>ROUND(queries!I183,$C$14)=ROUND(J3,$C$14)</f>
        <v>1</v>
      </c>
      <c r="K14" t="b">
        <f>ROUND(queries!J183,$C$14)=ROUND(K3,$C$14)</f>
        <v>1</v>
      </c>
      <c r="L14" t="b">
        <f>ROUND(queries!K183,$C$14)=ROUND(L3,$C$14)</f>
        <v>1</v>
      </c>
      <c r="M14" t="b">
        <f>ROUND(queries!L183,$C$14)=ROUND(M3,$C$14)</f>
        <v>1</v>
      </c>
      <c r="N14" t="b">
        <f>ROUND(queries!M183,$C$14)=ROUND(N3,$C$14)</f>
        <v>1</v>
      </c>
      <c r="O14" t="b">
        <f>ROUND(queries!N183,$C$14)=ROUND(O3,$C$14)</f>
        <v>1</v>
      </c>
      <c r="P14" t="b">
        <f>ROUND(queries!O183,$C$14)=ROUND(P3,$C$14)</f>
        <v>1</v>
      </c>
      <c r="Q14" t="b">
        <f>ROUND(queries!P183,$C$14)=ROUND(Q3,$C$14)</f>
        <v>1</v>
      </c>
      <c r="R14" t="b">
        <f>ROUND(queries!Q183,$C$14)=ROUND(R3,$C$14)</f>
        <v>1</v>
      </c>
      <c r="S14" t="b">
        <f>ROUND(queries!R183,$C$14)=ROUND(S3,$C$14)</f>
        <v>1</v>
      </c>
      <c r="T14" t="b">
        <f>ROUND(queries!S183,$C$14)=ROUND(T3,$C$14)</f>
        <v>1</v>
      </c>
      <c r="U14" t="b">
        <f>ROUND(queries!T183,$C$14)=ROUND(U3,$C$14)</f>
        <v>1</v>
      </c>
      <c r="V14" t="b">
        <f>ROUND(queries!U183,$C$14)=ROUND(V3,$C$14)</f>
        <v>1</v>
      </c>
      <c r="W14" t="b">
        <f>ROUND(queries!V183,$C$14)=ROUND(W3,$C$14)</f>
        <v>1</v>
      </c>
      <c r="X14" t="b">
        <f>ROUND(queries!W183,$C$14)=ROUND(X3,$C$14)</f>
        <v>1</v>
      </c>
      <c r="Y14" t="b">
        <f>ROUND(queries!X183,$C$14)=ROUND(Y3,$C$14)</f>
        <v>1</v>
      </c>
      <c r="Z14" t="b">
        <f>ROUND(queries!Y183,$C$14)=ROUND(Z3,$C$14)</f>
        <v>1</v>
      </c>
      <c r="AA14" t="b">
        <f>ROUND(queries!Z183,$C$14)=ROUND(AA3,$C$14)</f>
        <v>1</v>
      </c>
    </row>
    <row r="15" spans="1:27" x14ac:dyDescent="0.35">
      <c r="A15" t="s">
        <v>98</v>
      </c>
      <c r="C15">
        <v>5</v>
      </c>
      <c r="D15" t="b">
        <f>ROUND(D4,$C$15)=ROUND(queries!M74,$C$15)</f>
        <v>1</v>
      </c>
      <c r="E15" t="b">
        <f>ROUND(E4,$C$15)=ROUND(queries!N74,$C$15)</f>
        <v>1</v>
      </c>
      <c r="F15" t="b">
        <f>ROUND(F4,$C$15)=ROUND(queries!O74,$C$15)</f>
        <v>1</v>
      </c>
      <c r="G15" t="b">
        <f>ROUND(G4,$C$15)=ROUND(queries!P74,$C$15)</f>
        <v>1</v>
      </c>
      <c r="H15" t="b">
        <f>ROUND(H4,$C$15)=ROUND(queries!Q74,$C$15)</f>
        <v>1</v>
      </c>
      <c r="I15" t="b">
        <f>ROUND(I4,$C$15)=ROUND(queries!R74,$C$15)</f>
        <v>1</v>
      </c>
      <c r="J15" t="b">
        <f>ROUND(J4,$C$15)=ROUND(queries!S74,$C$15)</f>
        <v>1</v>
      </c>
      <c r="K15" t="b">
        <f>ROUND(K4,$C$15)=ROUND(queries!T74,$C$15)</f>
        <v>1</v>
      </c>
      <c r="L15" t="b">
        <f>ROUND(L4,$C$15)=ROUND(queries!U74,$C$15)</f>
        <v>1</v>
      </c>
      <c r="M15" t="b">
        <f>ROUND(M4,$C$15)=ROUND(queries!V74,$C$15)</f>
        <v>1</v>
      </c>
      <c r="N15" t="b">
        <f>ROUND(N4,$C$15)=ROUND(queries!W74,$C$15)</f>
        <v>1</v>
      </c>
      <c r="O15" t="b">
        <f>ROUND(O4,$C$15)=ROUND(queries!X74,$C$15)</f>
        <v>1</v>
      </c>
      <c r="P15" t="b">
        <f>ROUND(P4,$C$15)=ROUND(queries!Y74,$C$15)</f>
        <v>1</v>
      </c>
      <c r="Q15" t="b">
        <f>ROUND(Q4,$C$15)=ROUND(queries!Z74,$C$15)</f>
        <v>1</v>
      </c>
      <c r="R15" t="b">
        <f>ROUND(R4,$C$15)=ROUND(queries!AA74,$C$15)</f>
        <v>1</v>
      </c>
      <c r="S15" t="b">
        <f>ROUND(S4,$C$15)=ROUND(queries!AB74,$C$15)</f>
        <v>1</v>
      </c>
      <c r="T15" t="b">
        <f>ROUND(T4,$C$15)=ROUND(queries!AC74,$C$15)</f>
        <v>1</v>
      </c>
      <c r="U15" t="b">
        <f>ROUND(U4,$C$15)=ROUND(queries!AD74,$C$15)</f>
        <v>1</v>
      </c>
      <c r="V15" t="b">
        <f>ROUND(V4,$C$15)=ROUND(queries!AE74,$C$15)</f>
        <v>1</v>
      </c>
      <c r="W15" t="b">
        <f>ROUND(W4,$C$15)=ROUND(queries!AF74,$C$15)</f>
        <v>1</v>
      </c>
      <c r="X15" t="b">
        <f>ROUND(X4,$C$15)=ROUND(queries!AG74,$C$15)</f>
        <v>1</v>
      </c>
      <c r="Y15" t="b">
        <f>ROUND(Y4,$C$15)=ROUND(queries!AH74,$C$15)</f>
        <v>1</v>
      </c>
      <c r="Z15" t="b">
        <f>ROUND(Z4,$C$15)=ROUND(queries!AI74,$C$15)</f>
        <v>1</v>
      </c>
      <c r="AA15" t="b">
        <f>ROUND(AA4,$C$15)=ROUND(queries!AJ74,$C$15)</f>
        <v>1</v>
      </c>
    </row>
    <row r="16" spans="1:27" x14ac:dyDescent="0.35">
      <c r="A16" t="s">
        <v>97</v>
      </c>
      <c r="C16">
        <v>7</v>
      </c>
      <c r="D16" t="b">
        <f>ROUND(D5,$C$16)=ROUND(queries!C298,$C$16)</f>
        <v>1</v>
      </c>
      <c r="E16" t="b">
        <f>ROUND(E5,$C$16)=ROUND(queries!D298,$C$16)</f>
        <v>1</v>
      </c>
      <c r="F16" t="b">
        <f>ROUND(F5,$C$16)=ROUND(queries!E298,$C$16)</f>
        <v>1</v>
      </c>
      <c r="G16" t="b">
        <f>ROUND(G5,$C$16)=ROUND(queries!F298,$C$16)</f>
        <v>1</v>
      </c>
      <c r="H16" t="b">
        <f>ROUND(H5,$C$16)=ROUND(queries!G298,$C$16)</f>
        <v>1</v>
      </c>
      <c r="I16" t="b">
        <f>ROUND(I5,$C$16)=ROUND(queries!H298,$C$16)</f>
        <v>1</v>
      </c>
      <c r="J16" t="b">
        <f>ROUND(J5,$C$16)=ROUND(queries!I298,$C$16)</f>
        <v>1</v>
      </c>
      <c r="K16" t="b">
        <f>ROUND(K5,$C$16)=ROUND(queries!J298,$C$16)</f>
        <v>1</v>
      </c>
      <c r="L16" t="b">
        <f>ROUND(L5,$C$16)=ROUND(queries!K298,$C$16)</f>
        <v>1</v>
      </c>
      <c r="M16" t="b">
        <f>ROUND(M5,$C$16)=ROUND(queries!L298,$C$16)</f>
        <v>1</v>
      </c>
      <c r="N16" t="b">
        <f>ROUND(N5,$C$16)=ROUND(queries!M298,$C$16)</f>
        <v>1</v>
      </c>
      <c r="O16" t="b">
        <f>ROUND(O5,$C$16)=ROUND(queries!N298,$C$16)</f>
        <v>1</v>
      </c>
      <c r="P16" t="b">
        <f>ROUND(P5,$C$16)=ROUND(queries!O298,$C$16)</f>
        <v>1</v>
      </c>
      <c r="Q16" t="b">
        <f>ROUND(Q5,$C$16)=ROUND(queries!P298,$C$16)</f>
        <v>1</v>
      </c>
      <c r="R16" t="b">
        <f>ROUND(R5,$C$16)=ROUND(queries!Q298,$C$16)</f>
        <v>1</v>
      </c>
      <c r="S16" t="b">
        <f>ROUND(S5,$C$16)=ROUND(queries!R298,$C$16)</f>
        <v>1</v>
      </c>
      <c r="T16" t="b">
        <f>ROUND(T5,$C$16)=ROUND(queries!S298,$C$16)</f>
        <v>1</v>
      </c>
      <c r="U16" t="b">
        <f>ROUND(U5,$C$16)=ROUND(queries!T298,$C$16)</f>
        <v>1</v>
      </c>
      <c r="V16" t="b">
        <f>ROUND(V5,$C$16)=ROUND(queries!U298,$C$16)</f>
        <v>1</v>
      </c>
      <c r="W16" t="b">
        <f>ROUND(W5,$C$16)=ROUND(queries!V298,$C$16)</f>
        <v>1</v>
      </c>
      <c r="X16" t="b">
        <f>ROUND(X5,$C$16)=ROUND(queries!W298,$C$16)</f>
        <v>1</v>
      </c>
      <c r="Y16" t="b">
        <f>ROUND(Y5,$C$16)=ROUND(queries!X298,$C$16)</f>
        <v>1</v>
      </c>
      <c r="Z16" t="b">
        <f>ROUND(Z5,$C$16)=ROUND(queries!Y298,$C$16)</f>
        <v>1</v>
      </c>
      <c r="AA16" t="b">
        <f>ROUND(AA5,$C$16)=ROUND(queries!Z298,$C$16)</f>
        <v>1</v>
      </c>
    </row>
    <row r="17" spans="1:27" x14ac:dyDescent="0.35">
      <c r="A17" t="s">
        <v>96</v>
      </c>
      <c r="C17">
        <v>5</v>
      </c>
      <c r="D17" t="b">
        <f>ROUND(D6,$C$17)=ROUND(queries!M75,$C$17)</f>
        <v>1</v>
      </c>
      <c r="E17" t="b">
        <f>ROUND(E6,$C$17)=ROUND(queries!N75,$C$17)</f>
        <v>1</v>
      </c>
      <c r="F17" t="b">
        <f>ROUND(F6,$C$17)=ROUND(queries!O75,$C$17)</f>
        <v>1</v>
      </c>
      <c r="G17" t="b">
        <f>ROUND(G6,$C$17)=ROUND(queries!P75,$C$17)</f>
        <v>1</v>
      </c>
      <c r="H17" t="b">
        <f>ROUND(H6,$C$17)=ROUND(queries!Q75,$C$17)</f>
        <v>1</v>
      </c>
      <c r="I17" t="b">
        <f>ROUND(I6,$C$17)=ROUND(queries!R75,$C$17)</f>
        <v>1</v>
      </c>
      <c r="J17" t="b">
        <f>ROUND(J6,$C$17)=ROUND(queries!S75,$C$17)</f>
        <v>1</v>
      </c>
      <c r="K17" t="b">
        <f>ROUND(K6,$C$17)=ROUND(queries!T75,$C$17)</f>
        <v>1</v>
      </c>
      <c r="L17" t="b">
        <f>ROUND(L6,$C$17)=ROUND(queries!U75,$C$17)</f>
        <v>1</v>
      </c>
      <c r="M17" t="b">
        <f>ROUND(M6,$C$17)=ROUND(queries!V75,$C$17)</f>
        <v>1</v>
      </c>
      <c r="N17" t="b">
        <f>ROUND(N6,$C$17)=ROUND(queries!W75,$C$17)</f>
        <v>1</v>
      </c>
      <c r="O17" t="b">
        <f>ROUND(O6,$C$17)=ROUND(queries!X75,$C$17)</f>
        <v>1</v>
      </c>
      <c r="P17" t="b">
        <f>ROUND(P6,$C$17)=ROUND(queries!Y75,$C$17)</f>
        <v>1</v>
      </c>
      <c r="Q17" t="b">
        <f>ROUND(Q6,$C$17)=ROUND(queries!Z75,$C$17)</f>
        <v>1</v>
      </c>
      <c r="R17" t="b">
        <f>ROUND(R6,$C$17)=ROUND(queries!AA75,$C$17)</f>
        <v>1</v>
      </c>
      <c r="S17" t="b">
        <f>ROUND(S6,$C$17)=ROUND(queries!AB75,$C$17)</f>
        <v>1</v>
      </c>
      <c r="T17" t="b">
        <f>ROUND(T6,$C$17)=ROUND(queries!AC75,$C$17)</f>
        <v>1</v>
      </c>
      <c r="U17" t="b">
        <f>ROUND(U6,$C$17)=ROUND(queries!AD75,$C$17)</f>
        <v>1</v>
      </c>
      <c r="V17" t="b">
        <f>ROUND(V6,$C$17)=ROUND(queries!AE75,$C$17)</f>
        <v>1</v>
      </c>
      <c r="W17" t="b">
        <f>ROUND(W6,$C$17)=ROUND(queries!AF75,$C$17)</f>
        <v>1</v>
      </c>
      <c r="X17" t="b">
        <f>ROUND(X6,$C$17)=ROUND(queries!AG75,$C$17)</f>
        <v>1</v>
      </c>
      <c r="Y17" t="b">
        <f>ROUND(Y6,$C$17)=ROUND(queries!AH75,$C$17)</f>
        <v>1</v>
      </c>
      <c r="Z17" t="b">
        <f>ROUND(Z6,$C$17)=ROUND(queries!AI75,$C$17)</f>
        <v>1</v>
      </c>
      <c r="AA17" t="b">
        <f>ROUND(AA6,$C$17)=ROUND(queries!AJ75,$C$17)</f>
        <v>1</v>
      </c>
    </row>
    <row r="18" spans="1:27" x14ac:dyDescent="0.35">
      <c r="A18" t="s">
        <v>95</v>
      </c>
      <c r="C18">
        <v>6</v>
      </c>
      <c r="D18" t="b">
        <f>ROUND(D7,$C$18)=ROUND(queries!C299,$C$18)</f>
        <v>1</v>
      </c>
      <c r="E18" t="b">
        <f>ROUND(E7,$C$18)=ROUND(queries!D299,$C$18)</f>
        <v>1</v>
      </c>
      <c r="F18" t="b">
        <f>ROUND(F7,$C$18)=ROUND(queries!E299,$C$18)</f>
        <v>1</v>
      </c>
      <c r="G18" t="b">
        <f>ROUND(G7,$C$18)=ROUND(queries!F299,$C$18)</f>
        <v>1</v>
      </c>
      <c r="H18" t="b">
        <f>ROUND(H7,$C$18)=ROUND(queries!G299,$C$18)</f>
        <v>1</v>
      </c>
      <c r="I18" t="b">
        <f>ROUND(I7,$C$18)=ROUND(queries!H299,$C$18)</f>
        <v>1</v>
      </c>
      <c r="J18" t="b">
        <f>ROUND(J7,$C$18)=ROUND(queries!I299,$C$18)</f>
        <v>1</v>
      </c>
      <c r="K18" t="b">
        <f>ROUND(K7,$C$18)=ROUND(queries!J299,$C$18)</f>
        <v>1</v>
      </c>
      <c r="L18" t="b">
        <f>ROUND(L7,$C$18)=ROUND(queries!K299,$C$18)</f>
        <v>1</v>
      </c>
      <c r="M18" t="b">
        <f>ROUND(M7,$C$18)=ROUND(queries!L299,$C$18)</f>
        <v>1</v>
      </c>
      <c r="N18" t="b">
        <f>ROUND(N7,$C$18)=ROUND(queries!M299,$C$18)</f>
        <v>1</v>
      </c>
      <c r="O18" t="b">
        <f>ROUND(O7,$C$18)=ROUND(queries!N299,$C$18)</f>
        <v>1</v>
      </c>
      <c r="P18" t="b">
        <f>ROUND(P7,$C$18)=ROUND(queries!O299,$C$18)</f>
        <v>1</v>
      </c>
      <c r="Q18" t="b">
        <f>ROUND(Q7,$C$18)=ROUND(queries!P299,$C$18)</f>
        <v>1</v>
      </c>
      <c r="R18" t="b">
        <f>ROUND(R7,$C$18)=ROUND(queries!Q299,$C$18)</f>
        <v>1</v>
      </c>
      <c r="S18" t="b">
        <f>ROUND(S7,$C$18)=ROUND(queries!R299,$C$18)</f>
        <v>1</v>
      </c>
      <c r="T18" t="b">
        <f>ROUND(T7,$C$18)=ROUND(queries!S299,$C$18)</f>
        <v>1</v>
      </c>
      <c r="U18" t="b">
        <f>ROUND(U7,$C$18)=ROUND(queries!T299,$C$18)</f>
        <v>1</v>
      </c>
      <c r="V18" t="b">
        <f>ROUND(V7,$C$18)=ROUND(queries!U299,$C$18)</f>
        <v>1</v>
      </c>
      <c r="W18" t="b">
        <f>ROUND(W7,$C$18)=ROUND(queries!V299,$C$18)</f>
        <v>1</v>
      </c>
      <c r="X18" t="b">
        <f>ROUND(X7,$C$18)=ROUND(queries!W299,$C$18)</f>
        <v>1</v>
      </c>
      <c r="Y18" t="b">
        <f>ROUND(Y7,$C$18)=ROUND(queries!X299,$C$18)</f>
        <v>1</v>
      </c>
      <c r="Z18" t="b">
        <f>ROUND(Z7,$C$18)=ROUND(queries!Y299,$C$18)</f>
        <v>1</v>
      </c>
      <c r="AA18" t="b">
        <f>ROUND(AA7,$C$18)=ROUND(queries!Z299,$C$18)</f>
        <v>1</v>
      </c>
    </row>
    <row r="19" spans="1:27" x14ac:dyDescent="0.35">
      <c r="A19" t="s">
        <v>94</v>
      </c>
      <c r="C19">
        <v>4</v>
      </c>
      <c r="D19" t="b">
        <f>ROUND(D8,$C$19)=ROUND(queries!E243,$C$19)</f>
        <v>1</v>
      </c>
      <c r="E19" t="b">
        <f>ROUND(E8,$C$19)=ROUND(queries!F243,$C$19)</f>
        <v>1</v>
      </c>
      <c r="F19" t="b">
        <f>ROUND(F8,$C$19)=ROUND(queries!G243,$C$19)</f>
        <v>1</v>
      </c>
      <c r="G19" t="b">
        <f>ROUND(G8,$C$19)=ROUND(queries!H243,$C$19)</f>
        <v>1</v>
      </c>
      <c r="H19" t="b">
        <f>ROUND(H8,$C$19)=ROUND(queries!I243,$C$19)</f>
        <v>1</v>
      </c>
      <c r="I19" t="b">
        <f>ROUND(I8,$C$19)=ROUND(queries!J243,$C$19)</f>
        <v>1</v>
      </c>
      <c r="J19" t="b">
        <f>ROUND(J8,$C$19)=ROUND(queries!K243,$C$19)</f>
        <v>1</v>
      </c>
      <c r="K19" t="b">
        <f>ROUND(K8,$C$19)=ROUND(queries!L243,$C$19)</f>
        <v>1</v>
      </c>
      <c r="L19" t="b">
        <f>ROUND(L8,$C$19)=ROUND(queries!M243,$C$19)</f>
        <v>1</v>
      </c>
      <c r="M19" t="b">
        <f>ROUND(M8,$C$19)=ROUND(queries!N243,$C$19)</f>
        <v>1</v>
      </c>
      <c r="N19" t="b">
        <f>ROUND(N8,$C$19)=ROUND(queries!O243,$C$19)</f>
        <v>1</v>
      </c>
      <c r="O19" t="b">
        <f>ROUND(O8,$C$19)=ROUND(queries!P243,$C$19)</f>
        <v>1</v>
      </c>
      <c r="P19" t="b">
        <f>ROUND(P8,$C$19)=ROUND(queries!Q243,$C$19)</f>
        <v>1</v>
      </c>
      <c r="Q19" t="b">
        <f>ROUND(Q8,$C$19)=ROUND(queries!R243,$C$19)</f>
        <v>1</v>
      </c>
      <c r="R19" t="b">
        <f>ROUND(R8,$C$19)=ROUND(queries!S243,$C$19)</f>
        <v>1</v>
      </c>
      <c r="S19" t="b">
        <f>ROUND(S8,$C$19)=ROUND(queries!T243,$C$19)</f>
        <v>1</v>
      </c>
      <c r="T19" t="b">
        <f>ROUND(T8,$C$19)=ROUND(queries!U243,$C$19)</f>
        <v>1</v>
      </c>
      <c r="U19" t="b">
        <f>ROUND(U8,$C$19)=ROUND(queries!V243,$C$19)</f>
        <v>1</v>
      </c>
      <c r="V19" t="b">
        <f>ROUND(V8,$C$19)=ROUND(queries!W243,$C$19)</f>
        <v>1</v>
      </c>
      <c r="W19" t="b">
        <f>ROUND(W8,$C$19)=ROUND(queries!X243,$C$19)</f>
        <v>1</v>
      </c>
      <c r="X19" t="b">
        <f>ROUND(X8,$C$19)=ROUND(queries!Y243,$C$19)</f>
        <v>1</v>
      </c>
      <c r="Y19" t="b">
        <f>ROUND(Y8,$C$19)=ROUND(queries!Z243,$C$19)</f>
        <v>1</v>
      </c>
      <c r="Z19" t="b">
        <f>ROUND(Z8,$C$19)=ROUND(queries!AA243,$C$19)</f>
        <v>1</v>
      </c>
      <c r="AA19" t="b">
        <f>ROUND(AA8,$C$19)=ROUND(queries!AB243,$C$19)</f>
        <v>1</v>
      </c>
    </row>
    <row r="20" spans="1:27" x14ac:dyDescent="0.35">
      <c r="A20" t="s">
        <v>93</v>
      </c>
      <c r="C20">
        <v>10</v>
      </c>
      <c r="D20" t="b">
        <f t="shared" ref="D20:AA20" si="0">ROUND(D11-D10,$C$20)=ROUND(D9,$C$20)</f>
        <v>1</v>
      </c>
      <c r="E20" t="b">
        <f t="shared" si="0"/>
        <v>1</v>
      </c>
      <c r="F20" t="b">
        <f t="shared" si="0"/>
        <v>1</v>
      </c>
      <c r="G20" t="b">
        <f t="shared" si="0"/>
        <v>1</v>
      </c>
      <c r="H20" t="b">
        <f t="shared" si="0"/>
        <v>1</v>
      </c>
      <c r="I20" t="b">
        <f t="shared" si="0"/>
        <v>1</v>
      </c>
      <c r="J20" t="b">
        <f t="shared" si="0"/>
        <v>1</v>
      </c>
      <c r="K20" t="b">
        <f t="shared" si="0"/>
        <v>1</v>
      </c>
      <c r="L20" t="b">
        <f t="shared" si="0"/>
        <v>1</v>
      </c>
      <c r="M20" t="b">
        <f t="shared" si="0"/>
        <v>1</v>
      </c>
      <c r="N20" t="b">
        <f t="shared" si="0"/>
        <v>1</v>
      </c>
      <c r="O20" t="b">
        <f t="shared" si="0"/>
        <v>1</v>
      </c>
      <c r="P20" t="b">
        <f t="shared" si="0"/>
        <v>1</v>
      </c>
      <c r="Q20" t="b">
        <f>ROUND(Q11-Q10,$C$20)=ROUND(Q9,$C$20)</f>
        <v>1</v>
      </c>
      <c r="R20" t="b">
        <f t="shared" ref="R20:AA20" si="1">ROUND(R11-R10,$C$20)=ROUND(R9,$C$20)</f>
        <v>1</v>
      </c>
      <c r="S20" t="b">
        <f t="shared" si="1"/>
        <v>1</v>
      </c>
      <c r="T20" t="b">
        <f t="shared" si="1"/>
        <v>1</v>
      </c>
      <c r="U20" t="b">
        <f t="shared" si="1"/>
        <v>1</v>
      </c>
      <c r="V20" t="b">
        <f t="shared" si="1"/>
        <v>1</v>
      </c>
      <c r="W20" t="b">
        <f t="shared" si="1"/>
        <v>1</v>
      </c>
      <c r="X20" t="b">
        <f t="shared" si="1"/>
        <v>1</v>
      </c>
      <c r="Y20" t="b">
        <f t="shared" si="1"/>
        <v>1</v>
      </c>
      <c r="Z20" t="b">
        <f t="shared" si="1"/>
        <v>1</v>
      </c>
      <c r="AA20" t="b">
        <f t="shared" si="1"/>
        <v>1</v>
      </c>
    </row>
    <row r="21" spans="1:27" x14ac:dyDescent="0.35">
      <c r="A21" t="s">
        <v>92</v>
      </c>
      <c r="B21">
        <v>0.105</v>
      </c>
      <c r="C21">
        <v>5</v>
      </c>
      <c r="D21" t="b">
        <f>ROUND(D4*$B$22,$C$22)=ROUND(D10,$C$22)</f>
        <v>1</v>
      </c>
      <c r="E21" t="b">
        <f t="shared" ref="E21:AA21" si="2">ROUND(E4*$B$22,$C$22)=ROUND(E10,$C$22)</f>
        <v>1</v>
      </c>
      <c r="F21" t="b">
        <f t="shared" si="2"/>
        <v>1</v>
      </c>
      <c r="G21" t="b">
        <f t="shared" si="2"/>
        <v>1</v>
      </c>
      <c r="H21" t="b">
        <f t="shared" si="2"/>
        <v>1</v>
      </c>
      <c r="I21" t="b">
        <f t="shared" si="2"/>
        <v>1</v>
      </c>
      <c r="J21" t="b">
        <f t="shared" si="2"/>
        <v>1</v>
      </c>
      <c r="K21" t="b">
        <f t="shared" si="2"/>
        <v>1</v>
      </c>
      <c r="L21" t="b">
        <f t="shared" si="2"/>
        <v>1</v>
      </c>
      <c r="M21" t="b">
        <f t="shared" si="2"/>
        <v>1</v>
      </c>
      <c r="N21" t="b">
        <f t="shared" si="2"/>
        <v>1</v>
      </c>
      <c r="O21" t="b">
        <f t="shared" si="2"/>
        <v>1</v>
      </c>
      <c r="P21" t="b">
        <f t="shared" si="2"/>
        <v>1</v>
      </c>
      <c r="Q21" t="b">
        <f t="shared" si="2"/>
        <v>1</v>
      </c>
      <c r="R21" t="b">
        <f t="shared" si="2"/>
        <v>1</v>
      </c>
      <c r="S21" t="b">
        <f t="shared" si="2"/>
        <v>1</v>
      </c>
      <c r="T21" t="b">
        <f t="shared" si="2"/>
        <v>1</v>
      </c>
      <c r="U21" t="b">
        <f t="shared" si="2"/>
        <v>1</v>
      </c>
      <c r="V21" t="b">
        <f t="shared" si="2"/>
        <v>1</v>
      </c>
      <c r="W21" t="b">
        <f t="shared" si="2"/>
        <v>1</v>
      </c>
      <c r="X21" t="b">
        <f t="shared" si="2"/>
        <v>1</v>
      </c>
      <c r="Y21" t="b">
        <f t="shared" si="2"/>
        <v>1</v>
      </c>
      <c r="Z21" t="b">
        <f t="shared" si="2"/>
        <v>1</v>
      </c>
      <c r="AA21" t="b">
        <f t="shared" si="2"/>
        <v>1</v>
      </c>
    </row>
    <row r="22" spans="1:27" x14ac:dyDescent="0.35">
      <c r="A22" t="s">
        <v>91</v>
      </c>
      <c r="B22">
        <v>0.105</v>
      </c>
      <c r="C22">
        <v>10</v>
      </c>
      <c r="D22" t="b">
        <f>ROUND(D6*$B$22,$C$22)=ROUND(D11,$C$22)</f>
        <v>1</v>
      </c>
      <c r="E22" t="b">
        <f t="shared" ref="E22:AA22" si="3">ROUND(E6*$B$22,$C$22)=ROUND(E11,$C$22)</f>
        <v>1</v>
      </c>
      <c r="F22" t="b">
        <f t="shared" si="3"/>
        <v>1</v>
      </c>
      <c r="G22" t="b">
        <f t="shared" si="3"/>
        <v>1</v>
      </c>
      <c r="H22" t="b">
        <f t="shared" si="3"/>
        <v>1</v>
      </c>
      <c r="I22" t="b">
        <f t="shared" si="3"/>
        <v>1</v>
      </c>
      <c r="J22" t="b">
        <f t="shared" si="3"/>
        <v>1</v>
      </c>
      <c r="K22" t="b">
        <f t="shared" si="3"/>
        <v>1</v>
      </c>
      <c r="L22" t="b">
        <f t="shared" si="3"/>
        <v>1</v>
      </c>
      <c r="M22" t="b">
        <f t="shared" si="3"/>
        <v>1</v>
      </c>
      <c r="N22" t="b">
        <f t="shared" si="3"/>
        <v>1</v>
      </c>
      <c r="O22" t="b">
        <f t="shared" si="3"/>
        <v>1</v>
      </c>
      <c r="P22" t="b">
        <f t="shared" si="3"/>
        <v>1</v>
      </c>
      <c r="Q22" t="b">
        <f t="shared" si="3"/>
        <v>1</v>
      </c>
      <c r="R22" t="b">
        <f t="shared" si="3"/>
        <v>1</v>
      </c>
      <c r="S22" t="b">
        <f t="shared" si="3"/>
        <v>1</v>
      </c>
      <c r="T22" t="b">
        <f t="shared" si="3"/>
        <v>1</v>
      </c>
      <c r="U22" t="b">
        <f t="shared" si="3"/>
        <v>1</v>
      </c>
      <c r="V22" t="b">
        <f t="shared" si="3"/>
        <v>1</v>
      </c>
      <c r="W22" t="b">
        <f t="shared" si="3"/>
        <v>1</v>
      </c>
      <c r="X22" t="b">
        <f t="shared" si="3"/>
        <v>1</v>
      </c>
      <c r="Y22" t="b">
        <f t="shared" si="3"/>
        <v>1</v>
      </c>
      <c r="Z22" t="b">
        <f t="shared" si="3"/>
        <v>1</v>
      </c>
      <c r="AA22" t="b">
        <f t="shared" si="3"/>
        <v>1</v>
      </c>
    </row>
    <row r="30" spans="1:27" x14ac:dyDescent="0.35">
      <c r="A30" t="b">
        <f>AND(D13:AA22)</f>
        <v>1</v>
      </c>
    </row>
  </sheetData>
  <conditionalFormatting sqref="D2:AA11">
    <cfRule type="expression" dxfId="6" priority="1">
      <formula>D13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DE05F-3E2D-45AD-83C6-4A0E3D2266C2}">
  <dimension ref="A1:AA30"/>
  <sheetViews>
    <sheetView workbookViewId="0">
      <selection activeCell="A31" sqref="A31"/>
    </sheetView>
  </sheetViews>
  <sheetFormatPr defaultRowHeight="14.5" x14ac:dyDescent="0.35"/>
  <sheetData>
    <row r="1" spans="1:27" x14ac:dyDescent="0.35">
      <c r="A1" t="s">
        <v>58</v>
      </c>
      <c r="B1" t="s">
        <v>59</v>
      </c>
      <c r="C1" t="s">
        <v>57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5">
      <c r="A2">
        <v>12</v>
      </c>
      <c r="B2">
        <v>2017</v>
      </c>
      <c r="C2" t="s">
        <v>100</v>
      </c>
      <c r="D2" s="4">
        <v>-56.102798461913999</v>
      </c>
      <c r="E2" s="4">
        <v>-56.4622993469238</v>
      </c>
      <c r="F2" s="4">
        <v>-54.789100646972599</v>
      </c>
      <c r="G2" s="4">
        <v>-55.240299224853501</v>
      </c>
      <c r="H2" s="4">
        <v>-53.847000122070298</v>
      </c>
      <c r="I2" s="4">
        <v>-51.301700592041001</v>
      </c>
      <c r="J2" s="4">
        <v>-59.209999084472599</v>
      </c>
      <c r="K2" s="4">
        <v>-55.040802001953097</v>
      </c>
      <c r="L2" s="4">
        <v>560.4326171875</v>
      </c>
      <c r="M2" s="4">
        <v>2722.31079101562</v>
      </c>
      <c r="N2" s="4">
        <v>5790.2177734375</v>
      </c>
      <c r="O2" s="4">
        <v>8822.80859375</v>
      </c>
      <c r="P2" s="4">
        <v>10994.2021484375</v>
      </c>
      <c r="Q2" s="4">
        <v>11576.1103515625</v>
      </c>
      <c r="R2" s="4">
        <v>10716.9072265625</v>
      </c>
      <c r="S2" s="4">
        <v>8942.0048828125</v>
      </c>
      <c r="T2" s="4">
        <v>6448.0625</v>
      </c>
      <c r="U2" s="4">
        <v>2960.50805664062</v>
      </c>
      <c r="V2" s="4">
        <v>466.137603759765</v>
      </c>
      <c r="W2" s="4">
        <v>-62.872398376464801</v>
      </c>
      <c r="X2" s="4">
        <v>-60.176799774169901</v>
      </c>
      <c r="Y2" s="4">
        <v>-58.267299652099602</v>
      </c>
      <c r="Z2" s="4">
        <v>-59.345901489257798</v>
      </c>
      <c r="AA2" s="4">
        <v>-56.988899230957003</v>
      </c>
    </row>
    <row r="3" spans="1:27" x14ac:dyDescent="0.35">
      <c r="A3">
        <v>12</v>
      </c>
      <c r="B3">
        <v>2017</v>
      </c>
      <c r="C3" t="s">
        <v>99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98</v>
      </c>
      <c r="L3" s="4">
        <v>3710</v>
      </c>
      <c r="M3" s="4">
        <v>7205</v>
      </c>
      <c r="N3" s="4">
        <v>9835</v>
      </c>
      <c r="O3" s="4">
        <v>10940</v>
      </c>
      <c r="P3" s="4">
        <v>11770</v>
      </c>
      <c r="Q3" s="4">
        <v>11527</v>
      </c>
      <c r="R3" s="4">
        <v>10398</v>
      </c>
      <c r="S3" s="4">
        <v>7414</v>
      </c>
      <c r="T3" s="4">
        <v>3881</v>
      </c>
      <c r="U3" s="4">
        <v>344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</row>
    <row r="4" spans="1:27" x14ac:dyDescent="0.35">
      <c r="A4">
        <v>12</v>
      </c>
      <c r="B4">
        <v>2017</v>
      </c>
      <c r="C4" t="s">
        <v>98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0.23299999535083701</v>
      </c>
      <c r="L4" s="4">
        <v>3.3940000534057599</v>
      </c>
      <c r="M4" s="4">
        <v>11.119999885559</v>
      </c>
      <c r="N4" s="4">
        <v>16.250999450683501</v>
      </c>
      <c r="O4" s="4">
        <v>20.784999847412099</v>
      </c>
      <c r="P4" s="4">
        <v>25.938999176025298</v>
      </c>
      <c r="Q4" s="4">
        <v>20.6310005187988</v>
      </c>
      <c r="R4" s="4">
        <v>13.213999748229901</v>
      </c>
      <c r="S4" s="4">
        <v>6.2589998245239196</v>
      </c>
      <c r="T4" s="4">
        <v>1.1640000343322701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</row>
    <row r="5" spans="1:27" x14ac:dyDescent="0.35">
      <c r="A5">
        <v>12</v>
      </c>
      <c r="B5">
        <v>2017</v>
      </c>
      <c r="C5" t="s">
        <v>97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4.5528197661042196E-3</v>
      </c>
      <c r="L5" s="4">
        <v>6.7379385232925401E-2</v>
      </c>
      <c r="M5" s="4">
        <v>0.21797978878021201</v>
      </c>
      <c r="N5" s="4">
        <v>0.322826117277145</v>
      </c>
      <c r="O5" s="4">
        <v>0.43160054087638799</v>
      </c>
      <c r="P5" s="4">
        <v>0.60152542591094904</v>
      </c>
      <c r="Q5" s="4">
        <v>0.71801036596298196</v>
      </c>
      <c r="R5" s="4">
        <v>0.37838289141654902</v>
      </c>
      <c r="S5" s="4">
        <v>0.153501972556114</v>
      </c>
      <c r="T5" s="4">
        <v>2.6384970173239701E-2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</row>
    <row r="6" spans="1:27" x14ac:dyDescent="0.35">
      <c r="A6">
        <v>12</v>
      </c>
      <c r="B6">
        <v>2017</v>
      </c>
      <c r="C6" t="s">
        <v>96</v>
      </c>
      <c r="D6" s="4">
        <v>40.669998168945298</v>
      </c>
      <c r="E6" s="4">
        <v>39.092998504638601</v>
      </c>
      <c r="F6" s="4">
        <v>43.557998657226499</v>
      </c>
      <c r="G6" s="4">
        <v>40.125</v>
      </c>
      <c r="H6" s="4">
        <v>39.451999664306598</v>
      </c>
      <c r="I6" s="4">
        <v>43.909000396728501</v>
      </c>
      <c r="J6" s="4">
        <v>42.893001556396399</v>
      </c>
      <c r="K6" s="4">
        <v>25.163999557495099</v>
      </c>
      <c r="L6" s="4">
        <v>20.1350002288818</v>
      </c>
      <c r="M6" s="4">
        <v>10.255999565124499</v>
      </c>
      <c r="N6" s="4">
        <v>6.1269998550415004</v>
      </c>
      <c r="O6" s="4">
        <v>7.5370001792907697</v>
      </c>
      <c r="P6" s="4">
        <v>5.1269998550415004</v>
      </c>
      <c r="Q6" s="4">
        <v>4.7899999618530202</v>
      </c>
      <c r="R6" s="4">
        <v>14.8629999160766</v>
      </c>
      <c r="S6" s="4">
        <v>25.517000198364201</v>
      </c>
      <c r="T6" s="4">
        <v>58.821998596191399</v>
      </c>
      <c r="U6" s="4">
        <v>89.647003173828097</v>
      </c>
      <c r="V6" s="4">
        <v>87.991996765136705</v>
      </c>
      <c r="W6" s="4">
        <v>70.380996704101506</v>
      </c>
      <c r="X6" s="4">
        <v>64.000999450683594</v>
      </c>
      <c r="Y6" s="4">
        <v>47.673000335693303</v>
      </c>
      <c r="Z6" s="4">
        <v>49.813999176025298</v>
      </c>
      <c r="AA6" s="4">
        <v>43.979000091552699</v>
      </c>
    </row>
    <row r="7" spans="1:27" x14ac:dyDescent="0.35">
      <c r="A7">
        <v>12</v>
      </c>
      <c r="B7">
        <v>2017</v>
      </c>
      <c r="C7" t="s">
        <v>95</v>
      </c>
      <c r="D7" s="4">
        <v>0.757682085037231</v>
      </c>
      <c r="E7" s="4">
        <v>0.71129709482192904</v>
      </c>
      <c r="F7" s="4">
        <v>0.78404402732849099</v>
      </c>
      <c r="G7" s="4">
        <v>0.70690220594406095</v>
      </c>
      <c r="H7" s="4">
        <v>0.69652509689330999</v>
      </c>
      <c r="I7" s="4">
        <v>0.80452269315719604</v>
      </c>
      <c r="J7" s="4">
        <v>0.85421407222747803</v>
      </c>
      <c r="K7" s="4">
        <v>0.49170455336570701</v>
      </c>
      <c r="L7" s="4">
        <v>0.39973008632659901</v>
      </c>
      <c r="M7" s="4">
        <v>0.20104323327541301</v>
      </c>
      <c r="N7" s="4">
        <v>0.121712855994701</v>
      </c>
      <c r="O7" s="4">
        <v>0.15650580823421401</v>
      </c>
      <c r="P7" s="4">
        <v>0.118895128369331</v>
      </c>
      <c r="Q7" s="4">
        <v>0.16670396924018799</v>
      </c>
      <c r="R7" s="4">
        <v>0.42560201883316001</v>
      </c>
      <c r="S7" s="4">
        <v>0.62580442428588801</v>
      </c>
      <c r="T7" s="4">
        <v>1.3333476781845</v>
      </c>
      <c r="U7" s="4">
        <v>2.9283192157745299</v>
      </c>
      <c r="V7" s="4">
        <v>1.8546513319015501</v>
      </c>
      <c r="W7" s="4">
        <v>1.39723885059356</v>
      </c>
      <c r="X7" s="4">
        <v>1.2268991470336901</v>
      </c>
      <c r="Y7" s="4">
        <v>0.87217754125595004</v>
      </c>
      <c r="Z7" s="4">
        <v>0.88668918609619096</v>
      </c>
      <c r="AA7" s="4">
        <v>0.78975284099578802</v>
      </c>
    </row>
    <row r="8" spans="1:27" x14ac:dyDescent="0.35">
      <c r="A8">
        <v>12</v>
      </c>
      <c r="B8">
        <v>2017</v>
      </c>
      <c r="C8" t="s">
        <v>94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13.952896118164</v>
      </c>
      <c r="L8" s="4">
        <v>59.414642333984297</v>
      </c>
      <c r="M8" s="4">
        <v>98.510208129882798</v>
      </c>
      <c r="N8" s="4">
        <v>127.79977416992099</v>
      </c>
      <c r="O8" s="4">
        <v>155.17800903320301</v>
      </c>
      <c r="P8" s="4">
        <v>153.452880859375</v>
      </c>
      <c r="Q8" s="4">
        <v>150.72111511230401</v>
      </c>
      <c r="R8" s="4">
        <v>121.520133972167</v>
      </c>
      <c r="S8" s="4">
        <v>81.110153198242102</v>
      </c>
      <c r="T8" s="4">
        <v>37.306507110595703</v>
      </c>
      <c r="U8" s="4">
        <v>2.4796290397643999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</row>
    <row r="12" spans="1:27" x14ac:dyDescent="0.35">
      <c r="A12" t="s">
        <v>100</v>
      </c>
      <c r="D12" t="b">
        <f>D2=hourly_cash!D2</f>
        <v>1</v>
      </c>
      <c r="E12" t="b">
        <f>E2=hourly_cash!E2</f>
        <v>1</v>
      </c>
      <c r="F12" t="b">
        <f>F2=hourly_cash!F2</f>
        <v>1</v>
      </c>
      <c r="G12" t="b">
        <f>G2=hourly_cash!G2</f>
        <v>1</v>
      </c>
      <c r="H12" t="b">
        <f>H2=hourly_cash!H2</f>
        <v>1</v>
      </c>
      <c r="I12" t="b">
        <f>I2=hourly_cash!I2</f>
        <v>1</v>
      </c>
      <c r="J12" t="b">
        <f>J2=hourly_cash!J2</f>
        <v>1</v>
      </c>
      <c r="K12" t="b">
        <f>K2=hourly_cash!K2</f>
        <v>1</v>
      </c>
      <c r="L12" t="b">
        <f>L2=hourly_cash!L2</f>
        <v>1</v>
      </c>
      <c r="M12" t="b">
        <f>M2=hourly_cash!M2</f>
        <v>1</v>
      </c>
      <c r="N12" t="b">
        <f>N2=hourly_cash!N2</f>
        <v>1</v>
      </c>
      <c r="O12" t="b">
        <f>O2=hourly_cash!O2</f>
        <v>1</v>
      </c>
      <c r="P12" t="b">
        <f>P2=hourly_cash!P2</f>
        <v>1</v>
      </c>
      <c r="Q12" t="b">
        <f>Q2=hourly_cash!Q2</f>
        <v>1</v>
      </c>
      <c r="R12" t="b">
        <f>R2=hourly_cash!R2</f>
        <v>1</v>
      </c>
      <c r="S12" t="b">
        <f>S2=hourly_cash!S2</f>
        <v>1</v>
      </c>
      <c r="T12" t="b">
        <f>T2=hourly_cash!T2</f>
        <v>1</v>
      </c>
      <c r="U12" t="b">
        <f>U2=hourly_cash!U2</f>
        <v>1</v>
      </c>
      <c r="V12" t="b">
        <f>V2=hourly_cash!V2</f>
        <v>1</v>
      </c>
      <c r="W12" t="b">
        <f>W2=hourly_cash!W2</f>
        <v>1</v>
      </c>
      <c r="X12" t="b">
        <f>X2=hourly_cash!X2</f>
        <v>1</v>
      </c>
      <c r="Y12" t="b">
        <f>Y2=hourly_cash!Y2</f>
        <v>1</v>
      </c>
      <c r="Z12" t="b">
        <f>Z2=hourly_cash!Z2</f>
        <v>1</v>
      </c>
      <c r="AA12" t="b">
        <f>AA2=hourly_cash!AA2</f>
        <v>1</v>
      </c>
    </row>
    <row r="13" spans="1:27" x14ac:dyDescent="0.35">
      <c r="A13" t="s">
        <v>99</v>
      </c>
      <c r="D13" t="b">
        <f>D3=hourly_cash!D3</f>
        <v>1</v>
      </c>
      <c r="E13" t="b">
        <f>E3=hourly_cash!E3</f>
        <v>1</v>
      </c>
      <c r="F13" t="b">
        <f>F3=hourly_cash!F3</f>
        <v>1</v>
      </c>
      <c r="G13" t="b">
        <f>G3=hourly_cash!G3</f>
        <v>1</v>
      </c>
      <c r="H13" t="b">
        <f>H3=hourly_cash!H3</f>
        <v>1</v>
      </c>
      <c r="I13" t="b">
        <f>I3=hourly_cash!I3</f>
        <v>1</v>
      </c>
      <c r="J13" t="b">
        <f>J3=hourly_cash!J3</f>
        <v>1</v>
      </c>
      <c r="K13" t="b">
        <f>K3=hourly_cash!K3</f>
        <v>1</v>
      </c>
      <c r="L13" t="b">
        <f>L3=hourly_cash!L3</f>
        <v>1</v>
      </c>
      <c r="M13" t="b">
        <f>M3=hourly_cash!M3</f>
        <v>1</v>
      </c>
      <c r="N13" t="b">
        <f>N3=hourly_cash!N3</f>
        <v>1</v>
      </c>
      <c r="O13" t="b">
        <f>O3=hourly_cash!O3</f>
        <v>1</v>
      </c>
      <c r="P13" t="b">
        <f>P3=hourly_cash!P3</f>
        <v>1</v>
      </c>
      <c r="Q13" t="b">
        <f>Q3=hourly_cash!Q3</f>
        <v>1</v>
      </c>
      <c r="R13" t="b">
        <f>R3=hourly_cash!R3</f>
        <v>1</v>
      </c>
      <c r="S13" t="b">
        <f>S3=hourly_cash!S3</f>
        <v>1</v>
      </c>
      <c r="T13" t="b">
        <f>T3=hourly_cash!T3</f>
        <v>1</v>
      </c>
      <c r="U13" t="b">
        <f>U3=hourly_cash!U3</f>
        <v>1</v>
      </c>
      <c r="V13" t="b">
        <f>V3=hourly_cash!V3</f>
        <v>1</v>
      </c>
      <c r="W13" t="b">
        <f>W3=hourly_cash!W3</f>
        <v>1</v>
      </c>
      <c r="X13" t="b">
        <f>X3=hourly_cash!X3</f>
        <v>1</v>
      </c>
      <c r="Y13" t="b">
        <f>Y3=hourly_cash!Y3</f>
        <v>1</v>
      </c>
      <c r="Z13" t="b">
        <f>Z3=hourly_cash!Z3</f>
        <v>1</v>
      </c>
      <c r="AA13" t="b">
        <f>AA3=hourly_cash!AA3</f>
        <v>1</v>
      </c>
    </row>
    <row r="14" spans="1:27" x14ac:dyDescent="0.35">
      <c r="A14" t="s">
        <v>98</v>
      </c>
      <c r="D14" t="b">
        <f>D4=hourly_cash!D4</f>
        <v>1</v>
      </c>
      <c r="E14" t="b">
        <f>E4=hourly_cash!E4</f>
        <v>1</v>
      </c>
      <c r="F14" t="b">
        <f>F4=hourly_cash!F4</f>
        <v>1</v>
      </c>
      <c r="G14" t="b">
        <f>G4=hourly_cash!G4</f>
        <v>1</v>
      </c>
      <c r="H14" t="b">
        <f>H4=hourly_cash!H4</f>
        <v>1</v>
      </c>
      <c r="I14" t="b">
        <f>I4=hourly_cash!I4</f>
        <v>1</v>
      </c>
      <c r="J14" t="b">
        <f>J4=hourly_cash!J4</f>
        <v>1</v>
      </c>
      <c r="K14" t="b">
        <f>K4=hourly_cash!K4</f>
        <v>1</v>
      </c>
      <c r="L14" t="b">
        <f>L4=hourly_cash!L4</f>
        <v>1</v>
      </c>
      <c r="M14" t="b">
        <f>M4=hourly_cash!M4</f>
        <v>1</v>
      </c>
      <c r="N14" t="b">
        <f>N4=hourly_cash!N4</f>
        <v>1</v>
      </c>
      <c r="O14" t="b">
        <f>O4=hourly_cash!O4</f>
        <v>1</v>
      </c>
      <c r="P14" t="b">
        <f>P4=hourly_cash!P4</f>
        <v>1</v>
      </c>
      <c r="Q14" t="b">
        <f>Q4=hourly_cash!Q4</f>
        <v>1</v>
      </c>
      <c r="R14" t="b">
        <f>R4=hourly_cash!R4</f>
        <v>1</v>
      </c>
      <c r="S14" t="b">
        <f>S4=hourly_cash!S4</f>
        <v>1</v>
      </c>
      <c r="T14" t="b">
        <f>T4=hourly_cash!T4</f>
        <v>1</v>
      </c>
      <c r="U14" t="b">
        <f>U4=hourly_cash!U4</f>
        <v>1</v>
      </c>
      <c r="V14" t="b">
        <f>V4=hourly_cash!V4</f>
        <v>1</v>
      </c>
      <c r="W14" t="b">
        <f>W4=hourly_cash!W4</f>
        <v>1</v>
      </c>
      <c r="X14" t="b">
        <f>X4=hourly_cash!X4</f>
        <v>1</v>
      </c>
      <c r="Y14" t="b">
        <f>Y4=hourly_cash!Y4</f>
        <v>1</v>
      </c>
      <c r="Z14" t="b">
        <f>Z4=hourly_cash!Z4</f>
        <v>1</v>
      </c>
      <c r="AA14" t="b">
        <f>AA4=hourly_cash!AA4</f>
        <v>1</v>
      </c>
    </row>
    <row r="15" spans="1:27" x14ac:dyDescent="0.35">
      <c r="A15" t="s">
        <v>97</v>
      </c>
      <c r="D15" t="b">
        <f>D5=hourly_cash!D5</f>
        <v>1</v>
      </c>
      <c r="E15" t="b">
        <f>E5=hourly_cash!E5</f>
        <v>1</v>
      </c>
      <c r="F15" t="b">
        <f>F5=hourly_cash!F5</f>
        <v>1</v>
      </c>
      <c r="G15" t="b">
        <f>G5=hourly_cash!G5</f>
        <v>1</v>
      </c>
      <c r="H15" t="b">
        <f>H5=hourly_cash!H5</f>
        <v>1</v>
      </c>
      <c r="I15" t="b">
        <f>I5=hourly_cash!I5</f>
        <v>1</v>
      </c>
      <c r="J15" t="b">
        <f>J5=hourly_cash!J5</f>
        <v>1</v>
      </c>
      <c r="K15" t="b">
        <f>K5=hourly_cash!K5</f>
        <v>1</v>
      </c>
      <c r="L15" t="b">
        <f>L5=hourly_cash!L5</f>
        <v>1</v>
      </c>
      <c r="M15" t="b">
        <f>M5=hourly_cash!M5</f>
        <v>1</v>
      </c>
      <c r="N15" t="b">
        <f>N5=hourly_cash!N5</f>
        <v>1</v>
      </c>
      <c r="O15" t="b">
        <f>O5=hourly_cash!O5</f>
        <v>1</v>
      </c>
      <c r="P15" t="b">
        <f>P5=hourly_cash!P5</f>
        <v>1</v>
      </c>
      <c r="Q15" t="b">
        <f>Q5=hourly_cash!Q5</f>
        <v>1</v>
      </c>
      <c r="R15" t="b">
        <f>R5=hourly_cash!R5</f>
        <v>1</v>
      </c>
      <c r="S15" t="b">
        <f>S5=hourly_cash!S5</f>
        <v>1</v>
      </c>
      <c r="T15" t="b">
        <f>T5=hourly_cash!T5</f>
        <v>1</v>
      </c>
      <c r="U15" t="b">
        <f>U5=hourly_cash!U5</f>
        <v>1</v>
      </c>
      <c r="V15" t="b">
        <f>V5=hourly_cash!V5</f>
        <v>1</v>
      </c>
      <c r="W15" t="b">
        <f>W5=hourly_cash!W5</f>
        <v>1</v>
      </c>
      <c r="X15" t="b">
        <f>X5=hourly_cash!X5</f>
        <v>1</v>
      </c>
      <c r="Y15" t="b">
        <f>Y5=hourly_cash!Y5</f>
        <v>1</v>
      </c>
      <c r="Z15" t="b">
        <f>Z5=hourly_cash!Z5</f>
        <v>1</v>
      </c>
      <c r="AA15" t="b">
        <f>AA5=hourly_cash!AA5</f>
        <v>1</v>
      </c>
    </row>
    <row r="16" spans="1:27" x14ac:dyDescent="0.35">
      <c r="A16" t="s">
        <v>96</v>
      </c>
      <c r="D16" t="b">
        <f>D6=hourly_cash!D6</f>
        <v>1</v>
      </c>
      <c r="E16" t="b">
        <f>E6=hourly_cash!E6</f>
        <v>1</v>
      </c>
      <c r="F16" t="b">
        <f>F6=hourly_cash!F6</f>
        <v>1</v>
      </c>
      <c r="G16" t="b">
        <f>G6=hourly_cash!G6</f>
        <v>1</v>
      </c>
      <c r="H16" t="b">
        <f>H6=hourly_cash!H6</f>
        <v>1</v>
      </c>
      <c r="I16" t="b">
        <f>I6=hourly_cash!I6</f>
        <v>1</v>
      </c>
      <c r="J16" t="b">
        <f>J6=hourly_cash!J6</f>
        <v>1</v>
      </c>
      <c r="K16" t="b">
        <f>K6=hourly_cash!K6</f>
        <v>1</v>
      </c>
      <c r="L16" t="b">
        <f>L6=hourly_cash!L6</f>
        <v>1</v>
      </c>
      <c r="M16" t="b">
        <f>M6=hourly_cash!M6</f>
        <v>1</v>
      </c>
      <c r="N16" t="b">
        <f>N6=hourly_cash!N6</f>
        <v>1</v>
      </c>
      <c r="O16" t="b">
        <f>O6=hourly_cash!O6</f>
        <v>1</v>
      </c>
      <c r="P16" t="b">
        <f>P6=hourly_cash!P6</f>
        <v>1</v>
      </c>
      <c r="Q16" t="b">
        <f>Q6=hourly_cash!Q6</f>
        <v>1</v>
      </c>
      <c r="R16" t="b">
        <f>R6=hourly_cash!R6</f>
        <v>1</v>
      </c>
      <c r="S16" t="b">
        <f>S6=hourly_cash!S6</f>
        <v>1</v>
      </c>
      <c r="T16" t="b">
        <f>T6=hourly_cash!T6</f>
        <v>1</v>
      </c>
      <c r="U16" t="b">
        <f>U6=hourly_cash!U6</f>
        <v>1</v>
      </c>
      <c r="V16" t="b">
        <f>V6=hourly_cash!V6</f>
        <v>1</v>
      </c>
      <c r="W16" t="b">
        <f>W6=hourly_cash!W6</f>
        <v>1</v>
      </c>
      <c r="X16" t="b">
        <f>X6=hourly_cash!X6</f>
        <v>1</v>
      </c>
      <c r="Y16" t="b">
        <f>Y6=hourly_cash!Y6</f>
        <v>1</v>
      </c>
      <c r="Z16" t="b">
        <f>Z6=hourly_cash!Z6</f>
        <v>1</v>
      </c>
      <c r="AA16" t="b">
        <f>AA6=hourly_cash!AA6</f>
        <v>1</v>
      </c>
    </row>
    <row r="17" spans="1:27" x14ac:dyDescent="0.35">
      <c r="A17" t="s">
        <v>95</v>
      </c>
      <c r="D17" t="b">
        <f>D7=hourly_cash!D7</f>
        <v>1</v>
      </c>
      <c r="E17" t="b">
        <f>E7=hourly_cash!E7</f>
        <v>1</v>
      </c>
      <c r="F17" t="b">
        <f>F7=hourly_cash!F7</f>
        <v>1</v>
      </c>
      <c r="G17" t="b">
        <f>G7=hourly_cash!G7</f>
        <v>1</v>
      </c>
      <c r="H17" t="b">
        <f>H7=hourly_cash!H7</f>
        <v>1</v>
      </c>
      <c r="I17" t="b">
        <f>I7=hourly_cash!I7</f>
        <v>1</v>
      </c>
      <c r="J17" t="b">
        <f>J7=hourly_cash!J7</f>
        <v>1</v>
      </c>
      <c r="K17" t="b">
        <f>K7=hourly_cash!K7</f>
        <v>1</v>
      </c>
      <c r="L17" t="b">
        <f>L7=hourly_cash!L7</f>
        <v>1</v>
      </c>
      <c r="M17" t="b">
        <f>M7=hourly_cash!M7</f>
        <v>1</v>
      </c>
      <c r="N17" t="b">
        <f>N7=hourly_cash!N7</f>
        <v>1</v>
      </c>
      <c r="O17" t="b">
        <f>O7=hourly_cash!O7</f>
        <v>1</v>
      </c>
      <c r="P17" t="b">
        <f>P7=hourly_cash!P7</f>
        <v>1</v>
      </c>
      <c r="Q17" t="b">
        <f>Q7=hourly_cash!Q7</f>
        <v>1</v>
      </c>
      <c r="R17" t="b">
        <f>R7=hourly_cash!R7</f>
        <v>1</v>
      </c>
      <c r="S17" t="b">
        <f>S7=hourly_cash!S7</f>
        <v>1</v>
      </c>
      <c r="T17" t="b">
        <f>T7=hourly_cash!T7</f>
        <v>1</v>
      </c>
      <c r="U17" t="b">
        <f>U7=hourly_cash!U7</f>
        <v>1</v>
      </c>
      <c r="V17" t="b">
        <f>V7=hourly_cash!V7</f>
        <v>1</v>
      </c>
      <c r="W17" t="b">
        <f>W7=hourly_cash!W7</f>
        <v>1</v>
      </c>
      <c r="X17" t="b">
        <f>X7=hourly_cash!X7</f>
        <v>1</v>
      </c>
      <c r="Y17" t="b">
        <f>Y7=hourly_cash!Y7</f>
        <v>1</v>
      </c>
      <c r="Z17" t="b">
        <f>Z7=hourly_cash!Z7</f>
        <v>1</v>
      </c>
      <c r="AA17" t="b">
        <f>AA7=hourly_cash!AA7</f>
        <v>1</v>
      </c>
    </row>
    <row r="18" spans="1:27" x14ac:dyDescent="0.35">
      <c r="A18" t="s">
        <v>94</v>
      </c>
      <c r="D18" t="b">
        <f>D8=hourly_cash!D8</f>
        <v>1</v>
      </c>
      <c r="E18" t="b">
        <f>E8=hourly_cash!E8</f>
        <v>1</v>
      </c>
      <c r="F18" t="b">
        <f>F8=hourly_cash!F8</f>
        <v>1</v>
      </c>
      <c r="G18" t="b">
        <f>G8=hourly_cash!G8</f>
        <v>1</v>
      </c>
      <c r="H18" t="b">
        <f>H8=hourly_cash!H8</f>
        <v>1</v>
      </c>
      <c r="I18" t="b">
        <f>I8=hourly_cash!I8</f>
        <v>1</v>
      </c>
      <c r="J18" t="b">
        <f>J8=hourly_cash!J8</f>
        <v>1</v>
      </c>
      <c r="K18" t="b">
        <f>K8=hourly_cash!K8</f>
        <v>1</v>
      </c>
      <c r="L18" t="b">
        <f>L8=hourly_cash!L8</f>
        <v>1</v>
      </c>
      <c r="M18" t="b">
        <f>M8=hourly_cash!M8</f>
        <v>1</v>
      </c>
      <c r="N18" t="b">
        <f>N8=hourly_cash!N8</f>
        <v>1</v>
      </c>
      <c r="O18" t="b">
        <f>O8=hourly_cash!O8</f>
        <v>1</v>
      </c>
      <c r="P18" t="b">
        <f>P8=hourly_cash!P8</f>
        <v>1</v>
      </c>
      <c r="Q18" t="b">
        <f>Q8=hourly_cash!Q8</f>
        <v>1</v>
      </c>
      <c r="R18" t="b">
        <f>R8=hourly_cash!R8</f>
        <v>1</v>
      </c>
      <c r="S18" t="b">
        <f>S8=hourly_cash!S8</f>
        <v>1</v>
      </c>
      <c r="T18" t="b">
        <f>T8=hourly_cash!T8</f>
        <v>1</v>
      </c>
      <c r="U18" t="b">
        <f>U8=hourly_cash!U8</f>
        <v>1</v>
      </c>
      <c r="V18" t="b">
        <f>V8=hourly_cash!V8</f>
        <v>1</v>
      </c>
      <c r="W18" t="b">
        <f>W8=hourly_cash!W8</f>
        <v>1</v>
      </c>
      <c r="X18" t="b">
        <f>X8=hourly_cash!X8</f>
        <v>1</v>
      </c>
      <c r="Y18" t="b">
        <f>Y8=hourly_cash!Y8</f>
        <v>1</v>
      </c>
      <c r="Z18" t="b">
        <f>Z8=hourly_cash!Z8</f>
        <v>1</v>
      </c>
      <c r="AA18" t="b">
        <f>AA8=hourly_cash!AA8</f>
        <v>1</v>
      </c>
    </row>
    <row r="30" spans="1:27" x14ac:dyDescent="0.35">
      <c r="A30" t="b">
        <f>AND(D12:AA18)</f>
        <v>1</v>
      </c>
    </row>
  </sheetData>
  <conditionalFormatting sqref="D2:AA8">
    <cfRule type="expression" dxfId="5" priority="1">
      <formula>D12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0F09-3EF8-45C5-8808-D49956A9F17D}">
  <dimension ref="A1:M30"/>
  <sheetViews>
    <sheetView workbookViewId="0">
      <selection activeCell="G6" sqref="G6"/>
    </sheetView>
  </sheetViews>
  <sheetFormatPr defaultRowHeight="14.5" x14ac:dyDescent="0.35"/>
  <cols>
    <col min="1" max="2" width="11.81640625" bestFit="1" customWidth="1"/>
    <col min="3" max="3" width="11.90625" bestFit="1" customWidth="1"/>
    <col min="4" max="4" width="11.81640625" bestFit="1" customWidth="1"/>
    <col min="5" max="5" width="14.90625" bestFit="1" customWidth="1"/>
    <col min="6" max="6" width="22" bestFit="1" customWidth="1"/>
    <col min="7" max="7" width="22.26953125" bestFit="1" customWidth="1"/>
    <col min="8" max="8" width="11.81640625" bestFit="1" customWidth="1"/>
    <col min="9" max="10" width="12.453125" bestFit="1" customWidth="1"/>
    <col min="11" max="11" width="13.6328125" bestFit="1" customWidth="1"/>
    <col min="12" max="12" width="17.453125" bestFit="1" customWidth="1"/>
    <col min="13" max="13" width="11.90625" bestFit="1" customWidth="1"/>
  </cols>
  <sheetData>
    <row r="1" spans="1:13" x14ac:dyDescent="0.35">
      <c r="A1" t="s">
        <v>96</v>
      </c>
      <c r="B1" t="s">
        <v>98</v>
      </c>
      <c r="C1" t="s">
        <v>99</v>
      </c>
      <c r="D1" t="s">
        <v>100</v>
      </c>
      <c r="E1" t="s">
        <v>94</v>
      </c>
      <c r="F1" t="s">
        <v>97</v>
      </c>
      <c r="G1" t="s">
        <v>95</v>
      </c>
      <c r="H1" t="s">
        <v>261</v>
      </c>
      <c r="I1" t="s">
        <v>260</v>
      </c>
      <c r="J1" t="s">
        <v>259</v>
      </c>
      <c r="K1" t="s">
        <v>258</v>
      </c>
      <c r="L1" t="s">
        <v>257</v>
      </c>
      <c r="M1" t="s">
        <v>256</v>
      </c>
    </row>
    <row r="2" spans="1:13" x14ac:dyDescent="0.35">
      <c r="A2" s="4">
        <v>921.52502441406205</v>
      </c>
      <c r="B2" s="4">
        <v>118.98999786376901</v>
      </c>
      <c r="C2" s="4">
        <v>77122</v>
      </c>
      <c r="D2" s="4">
        <v>69260.0546875</v>
      </c>
      <c r="E2" s="4">
        <v>1001.44598388671</v>
      </c>
      <c r="F2" s="4">
        <v>2.9221444129943799</v>
      </c>
      <c r="G2" s="4">
        <v>19.311962127685501</v>
      </c>
      <c r="H2" s="4">
        <v>96.760127563476502</v>
      </c>
      <c r="I2" s="4">
        <v>-19.311962127685501</v>
      </c>
      <c r="J2" s="4">
        <v>-46.076251220703099</v>
      </c>
      <c r="K2" s="4">
        <v>-12.4939497756958</v>
      </c>
      <c r="L2" s="4">
        <v>2.9221444129943799</v>
      </c>
      <c r="M2" s="4">
        <v>21.800108852386401</v>
      </c>
    </row>
    <row r="5" spans="1:13" x14ac:dyDescent="0.35">
      <c r="A5">
        <v>4</v>
      </c>
      <c r="B5">
        <v>5</v>
      </c>
      <c r="C5">
        <v>10</v>
      </c>
      <c r="D5">
        <v>1</v>
      </c>
      <c r="E5">
        <v>3</v>
      </c>
      <c r="F5">
        <v>6</v>
      </c>
      <c r="G5">
        <v>4</v>
      </c>
      <c r="H5">
        <v>4</v>
      </c>
      <c r="I5">
        <v>4</v>
      </c>
      <c r="J5">
        <v>10</v>
      </c>
      <c r="K5">
        <v>5</v>
      </c>
      <c r="L5">
        <v>6</v>
      </c>
      <c r="M5">
        <v>10</v>
      </c>
    </row>
    <row r="6" spans="1:13" x14ac:dyDescent="0.35">
      <c r="A6" t="b">
        <f>ROUND(A2,A5)=ROUND(SUM(hourly_cash!D6:AA6),A5)</f>
        <v>1</v>
      </c>
      <c r="B6" t="b">
        <f>ROUND(B2,B5)=ROUND(SUM(hourly_cash!D4:AA4),B5)</f>
        <v>1</v>
      </c>
      <c r="C6" t="b">
        <f>ROUND(C2,C5)=ROUND(SUM(hourly_cash!D3:AA3),C5)</f>
        <v>1</v>
      </c>
      <c r="D6" t="b">
        <f>ROUND(D2,D5)=ROUND(SUM(hourly_cash!D2:AA2),D5)</f>
        <v>1</v>
      </c>
      <c r="E6" t="b">
        <f>ROUND(E2,E5)=ROUND(SUM(hourly_cash!D8:AA8),E5)</f>
        <v>1</v>
      </c>
      <c r="F6" t="b">
        <f>ROUND(F2,F5)=ROUND(SUM(hourly_cash!D5:AA5),F5)</f>
        <v>1</v>
      </c>
      <c r="G6" t="b">
        <f>ROUND(G2,G5)=ROUND(SUM(hourly_cash!D7:AA7),G5)</f>
        <v>1</v>
      </c>
      <c r="H6" t="b">
        <f>ROUND(H2,H5)=ROUND(SUM(hourly_cash!D11:AA11),H5)</f>
        <v>1</v>
      </c>
      <c r="I6" t="b">
        <f>ROUND(I2,I5)=-ROUND(SUM(hourly_cash!D7:AA7),I5)</f>
        <v>1</v>
      </c>
      <c r="J6" t="b">
        <f>ROUND(J2,J5)=ROUND(A2*J8,J5)</f>
        <v>1</v>
      </c>
      <c r="K6" t="b">
        <f>ROUND(K2,K5)=-ROUND(SUM(hourly_cash!D10:AA10),K5)</f>
        <v>1</v>
      </c>
      <c r="L6" t="b">
        <f>ROUND(L2,L5)=ROUND(SUM(hourly_cash!D5:AA5),L5)</f>
        <v>1</v>
      </c>
      <c r="M6" t="b">
        <f>ROUND(M2,M5)=ROUND(SUM(H2:L2),M5)</f>
        <v>1</v>
      </c>
    </row>
    <row r="8" spans="1:13" x14ac:dyDescent="0.35">
      <c r="J8">
        <v>-0.05</v>
      </c>
    </row>
    <row r="30" spans="1:1" x14ac:dyDescent="0.35">
      <c r="A30" t="b">
        <f>AND(A6:M6)</f>
        <v>1</v>
      </c>
    </row>
  </sheetData>
  <conditionalFormatting sqref="A2:M2">
    <cfRule type="expression" dxfId="4" priority="1">
      <formula>A6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FB7-71AC-4F41-AB83-3523D2B7B036}">
  <dimension ref="A1:M30"/>
  <sheetViews>
    <sheetView workbookViewId="0">
      <selection activeCell="A31" sqref="A31"/>
    </sheetView>
  </sheetViews>
  <sheetFormatPr defaultRowHeight="14.5" x14ac:dyDescent="0.35"/>
  <cols>
    <col min="1" max="1" width="14.90625" bestFit="1" customWidth="1"/>
    <col min="2" max="2" width="8.453125" bestFit="1" customWidth="1"/>
    <col min="3" max="3" width="10.36328125" bestFit="1" customWidth="1"/>
    <col min="4" max="4" width="5" bestFit="1" customWidth="1"/>
    <col min="5" max="5" width="11.90625" bestFit="1" customWidth="1"/>
    <col min="6" max="6" width="11.81640625" bestFit="1" customWidth="1"/>
    <col min="7" max="7" width="16.36328125" bestFit="1" customWidth="1"/>
    <col min="8" max="8" width="14.90625" bestFit="1" customWidth="1"/>
    <col min="9" max="9" width="18.1796875" bestFit="1" customWidth="1"/>
    <col min="10" max="10" width="11.90625" bestFit="1" customWidth="1"/>
    <col min="11" max="11" width="11.81640625" bestFit="1" customWidth="1"/>
    <col min="12" max="12" width="19.6328125" bestFit="1" customWidth="1"/>
    <col min="13" max="13" width="8" bestFit="1" customWidth="1"/>
  </cols>
  <sheetData>
    <row r="1" spans="1:13" x14ac:dyDescent="0.35">
      <c r="A1" t="s">
        <v>268</v>
      </c>
      <c r="B1" t="s">
        <v>59</v>
      </c>
      <c r="C1" t="s">
        <v>58</v>
      </c>
      <c r="D1" t="s">
        <v>267</v>
      </c>
      <c r="E1" t="s">
        <v>99</v>
      </c>
      <c r="F1" t="s">
        <v>100</v>
      </c>
      <c r="G1" t="s">
        <v>269</v>
      </c>
      <c r="H1" t="s">
        <v>94</v>
      </c>
      <c r="I1" t="s">
        <v>266</v>
      </c>
      <c r="J1" t="s">
        <v>265</v>
      </c>
      <c r="K1" t="s">
        <v>264</v>
      </c>
      <c r="L1" t="s">
        <v>188</v>
      </c>
      <c r="M1" t="s">
        <v>263</v>
      </c>
    </row>
    <row r="2" spans="1:13" x14ac:dyDescent="0.35">
      <c r="A2">
        <v>1.00890102381831E+21</v>
      </c>
      <c r="B2">
        <v>2017</v>
      </c>
      <c r="C2">
        <v>12</v>
      </c>
      <c r="D2" t="s">
        <v>262</v>
      </c>
      <c r="E2" s="4">
        <v>77122</v>
      </c>
      <c r="F2" s="4">
        <v>69260.0546875</v>
      </c>
      <c r="G2" s="4">
        <v>0.89805833209071295</v>
      </c>
      <c r="H2" s="4">
        <v>1001.44598388671</v>
      </c>
      <c r="I2" s="4">
        <v>1115.12353719308</v>
      </c>
      <c r="J2" s="4" t="s">
        <v>89</v>
      </c>
      <c r="K2" s="4">
        <v>12.2200002670288</v>
      </c>
      <c r="L2" s="4" t="s">
        <v>87</v>
      </c>
      <c r="M2" s="4">
        <v>77449</v>
      </c>
    </row>
    <row r="4" spans="1:13" x14ac:dyDescent="0.35">
      <c r="E4">
        <v>10</v>
      </c>
      <c r="F4">
        <v>1</v>
      </c>
      <c r="G4">
        <v>5</v>
      </c>
      <c r="H4">
        <v>3</v>
      </c>
      <c r="I4">
        <v>10</v>
      </c>
      <c r="K4">
        <v>5</v>
      </c>
    </row>
    <row r="5" spans="1:13" x14ac:dyDescent="0.35">
      <c r="E5" t="b">
        <f>ROUND(E2,E4)=ROUND(SUM(hourly_cash!D3:AA3),E4)</f>
        <v>1</v>
      </c>
      <c r="F5" t="b">
        <f>ROUND(F2,F4)=ROUND(SUM(hourly_cash!D2:AA2),F4)</f>
        <v>1</v>
      </c>
      <c r="G5" t="b">
        <f>ROUND(F2/E2,G4)=ROUND(G2,G4)</f>
        <v>1</v>
      </c>
      <c r="H5" t="b">
        <f>ROUND(H2,H4)=ROUND(SUM(hourly_cash!D8:AA8),H4)</f>
        <v>1</v>
      </c>
      <c r="I5" t="b">
        <f>ROUND(H2*E2/F2,I4)=ROUND(I2,I4)</f>
        <v>1</v>
      </c>
      <c r="J5" t="b">
        <f>J2=queries!K74</f>
        <v>1</v>
      </c>
      <c r="K5" t="b">
        <f>ROUND(K2,K4)=ROUND(queries!C74,K4)</f>
        <v>1</v>
      </c>
      <c r="L5" t="b">
        <f>L2=queries!B74</f>
        <v>1</v>
      </c>
      <c r="M5" t="b">
        <f>M2=queries!L74</f>
        <v>1</v>
      </c>
    </row>
    <row r="30" spans="1:1" x14ac:dyDescent="0.35">
      <c r="A30" t="b">
        <f>AND(E5:M5)</f>
        <v>1</v>
      </c>
    </row>
  </sheetData>
  <conditionalFormatting sqref="E2:M2">
    <cfRule type="expression" dxfId="3" priority="1">
      <formula>E5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E236-ACCA-4171-879C-C7D6C489BD5B}">
  <dimension ref="A1:K30"/>
  <sheetViews>
    <sheetView workbookViewId="0">
      <selection activeCell="A31" sqref="A31"/>
    </sheetView>
  </sheetViews>
  <sheetFormatPr defaultRowHeight="14.5" x14ac:dyDescent="0.35"/>
  <sheetData>
    <row r="1" spans="1:11" x14ac:dyDescent="0.35">
      <c r="A1" t="s">
        <v>268</v>
      </c>
      <c r="B1" t="s">
        <v>59</v>
      </c>
      <c r="C1" t="s">
        <v>58</v>
      </c>
      <c r="D1" t="s">
        <v>91</v>
      </c>
      <c r="E1" t="s">
        <v>92</v>
      </c>
      <c r="F1" t="s">
        <v>256</v>
      </c>
      <c r="G1" t="s">
        <v>267</v>
      </c>
      <c r="H1" t="s">
        <v>265</v>
      </c>
      <c r="I1" t="s">
        <v>264</v>
      </c>
      <c r="J1" t="s">
        <v>188</v>
      </c>
      <c r="K1" t="s">
        <v>263</v>
      </c>
    </row>
    <row r="2" spans="1:11" x14ac:dyDescent="0.35">
      <c r="A2">
        <v>1.00890102381831E+21</v>
      </c>
      <c r="B2">
        <v>2017</v>
      </c>
      <c r="C2">
        <v>12</v>
      </c>
      <c r="D2" s="4">
        <v>96.760127563476502</v>
      </c>
      <c r="E2" s="4">
        <v>12.4939497756958</v>
      </c>
      <c r="F2" s="4">
        <v>84.266177787780705</v>
      </c>
      <c r="G2" t="s">
        <v>262</v>
      </c>
      <c r="H2" t="s">
        <v>89</v>
      </c>
      <c r="I2">
        <v>12.2200002670288</v>
      </c>
      <c r="J2" t="s">
        <v>87</v>
      </c>
      <c r="K2">
        <v>77449</v>
      </c>
    </row>
    <row r="4" spans="1:11" x14ac:dyDescent="0.35">
      <c r="D4">
        <v>4</v>
      </c>
      <c r="E4">
        <v>6</v>
      </c>
      <c r="F4">
        <v>10</v>
      </c>
    </row>
    <row r="5" spans="1:11" x14ac:dyDescent="0.35">
      <c r="D5" t="b">
        <f>ROUND(D2,D4)=ROUND(SUM(hourly_cash!D11:AA11),revenue_rank!D4)</f>
        <v>1</v>
      </c>
      <c r="E5" t="b">
        <f>ROUND(E2,E4)=ROUND(SUM(hourly_cash!D10:AA10),revenue_rank!E4)</f>
        <v>1</v>
      </c>
      <c r="F5" t="b">
        <f>ROUND(D2-E2,F4)=ROUND(F2,F4)</f>
        <v>1</v>
      </c>
    </row>
    <row r="30" spans="1:1" x14ac:dyDescent="0.35">
      <c r="A30" t="b">
        <f>AND(D5:F5)</f>
        <v>1</v>
      </c>
    </row>
  </sheetData>
  <conditionalFormatting sqref="D2:F2">
    <cfRule type="expression" dxfId="2" priority="1">
      <formula>D5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BA27B-A1D1-48C6-A1C1-6AB89C304405}">
  <dimension ref="A1:K30"/>
  <sheetViews>
    <sheetView workbookViewId="0">
      <selection activeCell="A31" sqref="A31"/>
    </sheetView>
  </sheetViews>
  <sheetFormatPr defaultRowHeight="14.5" x14ac:dyDescent="0.35"/>
  <sheetData>
    <row r="1" spans="1:11" x14ac:dyDescent="0.35">
      <c r="A1" t="s">
        <v>86</v>
      </c>
      <c r="B1" t="s">
        <v>58</v>
      </c>
      <c r="C1" t="s">
        <v>59</v>
      </c>
      <c r="D1" t="s">
        <v>96</v>
      </c>
      <c r="E1" t="s">
        <v>98</v>
      </c>
      <c r="F1" t="s">
        <v>99</v>
      </c>
      <c r="G1" t="s">
        <v>100</v>
      </c>
      <c r="H1" t="s">
        <v>94</v>
      </c>
      <c r="I1" t="s">
        <v>91</v>
      </c>
      <c r="J1" t="s">
        <v>92</v>
      </c>
      <c r="K1" t="s">
        <v>271</v>
      </c>
    </row>
    <row r="2" spans="1:11" x14ac:dyDescent="0.35">
      <c r="A2">
        <v>1512086400000</v>
      </c>
      <c r="B2">
        <v>12</v>
      </c>
      <c r="C2">
        <v>2017</v>
      </c>
      <c r="D2" s="4">
        <v>921.52502441406205</v>
      </c>
      <c r="E2" s="4">
        <v>118.98999786376901</v>
      </c>
      <c r="F2" s="4">
        <v>77122</v>
      </c>
      <c r="G2" s="4">
        <v>69260.0546875</v>
      </c>
      <c r="H2" s="4">
        <v>1001.44598388671</v>
      </c>
      <c r="I2" s="4">
        <v>96.760127563476502</v>
      </c>
      <c r="J2" s="4">
        <v>12.4939497756958</v>
      </c>
      <c r="K2" t="s">
        <v>270</v>
      </c>
    </row>
    <row r="4" spans="1:11" x14ac:dyDescent="0.35">
      <c r="D4">
        <v>4</v>
      </c>
      <c r="E4">
        <v>5</v>
      </c>
      <c r="F4">
        <v>10</v>
      </c>
      <c r="G4">
        <v>1</v>
      </c>
      <c r="H4">
        <v>3</v>
      </c>
      <c r="I4">
        <v>4</v>
      </c>
      <c r="J4">
        <v>7</v>
      </c>
    </row>
    <row r="5" spans="1:11" x14ac:dyDescent="0.35">
      <c r="D5" t="b">
        <f>ROUND(D2,D4)=ROUND(SUM(hourly_cash!D6:AA6),D4)</f>
        <v>1</v>
      </c>
      <c r="E5" t="b">
        <f>ROUND(E2,E4)=ROUND(SUM(hourly_cash!D4:AA4),E4)</f>
        <v>1</v>
      </c>
      <c r="F5" t="b">
        <f>ROUND(F2,F4)=ROUND(SUM(hourly_cash!D3:AA3),F4)</f>
        <v>1</v>
      </c>
      <c r="G5" t="b">
        <f>ROUND(G2,G4)=ROUND(SUM(hourly_cash!D2:AA2),G4)</f>
        <v>1</v>
      </c>
      <c r="H5" t="b">
        <f>ROUND(H2,H4)=ROUND(SUM(hourly_cash!D8:AA8),H4)</f>
        <v>1</v>
      </c>
      <c r="I5" t="b">
        <f>ROUND(I2,I4)=ROUND(SUM(hourly_cash!D11:AA11),I4)</f>
        <v>1</v>
      </c>
      <c r="J5" t="b">
        <f>ROUND(J2,J4)=ROUND(SUM(hourly_cash!D10:AA10),J4)</f>
        <v>1</v>
      </c>
    </row>
    <row r="30" spans="1:1" x14ac:dyDescent="0.35">
      <c r="A30" t="b">
        <f>AND(D5:J5)</f>
        <v>1</v>
      </c>
    </row>
  </sheetData>
  <conditionalFormatting sqref="D2:J2">
    <cfRule type="expression" dxfId="1" priority="1">
      <formula>D5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Directions</vt:lpstr>
      <vt:lpstr>queries</vt:lpstr>
      <vt:lpstr>hourly_cash</vt:lpstr>
      <vt:lpstr>hourly_gen</vt:lpstr>
      <vt:lpstr>waterfall</vt:lpstr>
      <vt:lpstr>solar_rank</vt:lpstr>
      <vt:lpstr>revenue_rank</vt:lpstr>
      <vt:lpstr>monthly_cash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2018-02-26T14:44:56Z</dcterms:created>
  <dcterms:modified xsi:type="dcterms:W3CDTF">2018-02-26T17:52:15Z</dcterms:modified>
</cp:coreProperties>
</file>